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drawings/drawing1.xml" ContentType="application/vnd.openxmlformats-officedocument.drawing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5" yWindow="225" windowWidth="9600" windowHeight="11475" tabRatio="541" activeTab="8"/>
  </bookViews>
  <sheets>
    <sheet name="4" sheetId="8" r:id="rId1"/>
    <sheet name=" 7 " sheetId="12" r:id="rId2"/>
    <sheet name="8" sheetId="10" r:id="rId3"/>
    <sheet name="Корф" sheetId="11" r:id="rId4"/>
    <sheet name="9" sheetId="4" r:id="rId5"/>
    <sheet name="10" sheetId="17" r:id="rId6"/>
    <sheet name="11" sheetId="5" r:id="rId7"/>
    <sheet name="ДЭС-12" sheetId="27" r:id="rId8"/>
    <sheet name="Анавгай" sheetId="20" r:id="rId9"/>
    <sheet name="14" sheetId="6" r:id="rId10"/>
    <sheet name="Эссо" sheetId="19" r:id="rId11"/>
    <sheet name="16" sheetId="13" r:id="rId12"/>
    <sheet name="17" sheetId="14" r:id="rId13"/>
    <sheet name="19 " sheetId="26" r:id="rId14"/>
    <sheet name="22" sheetId="18" r:id="rId15"/>
    <sheet name="23" sheetId="21" r:id="rId16"/>
    <sheet name="30" sheetId="24" r:id="rId17"/>
    <sheet name="Слаутное" sheetId="23" r:id="rId18"/>
    <sheet name="Лист1" sheetId="22" r:id="rId19"/>
  </sheets>
  <definedNames>
    <definedName name="_xlnm.Print_Area" localSheetId="1">' 7 '!$A$1:$AJ$492</definedName>
    <definedName name="_xlnm.Print_Area" localSheetId="12">'17'!$A$1:$AJ$33</definedName>
    <definedName name="_xlnm.Print_Area" localSheetId="14">'22'!$A$1:$AJ$172</definedName>
    <definedName name="_xlnm.Print_Area" localSheetId="15">'23'!$A$1:$AJ$176</definedName>
    <definedName name="_xlnm.Print_Area" localSheetId="0">'4'!$A$1:$AJ$52</definedName>
    <definedName name="_xlnm.Print_Area" localSheetId="2">'8'!$A$1:$AJ$171</definedName>
    <definedName name="_xlnm.Print_Area" localSheetId="3">Корф!$A$1:$AJ$41</definedName>
  </definedNames>
  <calcPr calcId="162913"/>
</workbook>
</file>

<file path=xl/calcChain.xml><?xml version="1.0" encoding="utf-8"?>
<calcChain xmlns="http://schemas.openxmlformats.org/spreadsheetml/2006/main">
  <c r="Y148" i="27" l="1"/>
  <c r="AC148" i="27" s="1"/>
  <c r="AG148" i="27" s="1"/>
  <c r="X148" i="27"/>
  <c r="AB148" i="27" s="1"/>
  <c r="AF148" i="27" s="1"/>
  <c r="W148" i="27"/>
  <c r="AA148" i="27" s="1"/>
  <c r="AE148" i="27" s="1"/>
  <c r="V148" i="27"/>
  <c r="Z148" i="27" s="1"/>
  <c r="AB147" i="27"/>
  <c r="AF147" i="27" s="1"/>
  <c r="AA147" i="27"/>
  <c r="AE147" i="27" s="1"/>
  <c r="Z147" i="27"/>
  <c r="AD147" i="27" s="1"/>
  <c r="Y147" i="27"/>
  <c r="AC147" i="27" s="1"/>
  <c r="AG147" i="27" s="1"/>
  <c r="X147" i="27"/>
  <c r="W147" i="27"/>
  <c r="V147" i="27"/>
  <c r="Y146" i="27"/>
  <c r="AC146" i="27" s="1"/>
  <c r="AG146" i="27" s="1"/>
  <c r="X146" i="27"/>
  <c r="AB146" i="27" s="1"/>
  <c r="AF146" i="27" s="1"/>
  <c r="W146" i="27"/>
  <c r="AA146" i="27" s="1"/>
  <c r="AE146" i="27" s="1"/>
  <c r="V146" i="27"/>
  <c r="Z146" i="27" s="1"/>
  <c r="Y145" i="27"/>
  <c r="X145" i="27"/>
  <c r="W145" i="27"/>
  <c r="V145" i="27"/>
  <c r="Y144" i="27"/>
  <c r="X144" i="27"/>
  <c r="W144" i="27"/>
  <c r="V144" i="27"/>
  <c r="Y143" i="27"/>
  <c r="X143" i="27"/>
  <c r="W143" i="27"/>
  <c r="V143" i="27"/>
  <c r="Y142" i="27"/>
  <c r="X142" i="27"/>
  <c r="W142" i="27"/>
  <c r="V142" i="27"/>
  <c r="Y141" i="27"/>
  <c r="AC141" i="27" s="1"/>
  <c r="AG141" i="27" s="1"/>
  <c r="X141" i="27"/>
  <c r="AB141" i="27" s="1"/>
  <c r="AF141" i="27" s="1"/>
  <c r="W141" i="27"/>
  <c r="AA141" i="27" s="1"/>
  <c r="AE141" i="27" s="1"/>
  <c r="V141" i="27"/>
  <c r="Z141" i="27" s="1"/>
  <c r="Y140" i="27"/>
  <c r="X140" i="27"/>
  <c r="W140" i="27"/>
  <c r="V140" i="27"/>
  <c r="AG139" i="27"/>
  <c r="AC139" i="27"/>
  <c r="AB139" i="27"/>
  <c r="AF139" i="27" s="1"/>
  <c r="AA139" i="27"/>
  <c r="AE139" i="27" s="1"/>
  <c r="Z139" i="27"/>
  <c r="AD139" i="27" s="1"/>
  <c r="Y139" i="27"/>
  <c r="X139" i="27"/>
  <c r="W139" i="27"/>
  <c r="V139" i="27"/>
  <c r="Y137" i="27"/>
  <c r="AC137" i="27" s="1"/>
  <c r="AG137" i="27" s="1"/>
  <c r="X137" i="27"/>
  <c r="AB137" i="27" s="1"/>
  <c r="AF137" i="27" s="1"/>
  <c r="W137" i="27"/>
  <c r="AA137" i="27" s="1"/>
  <c r="AE137" i="27" s="1"/>
  <c r="V137" i="27"/>
  <c r="Z137" i="27" s="1"/>
  <c r="D137" i="27"/>
  <c r="Y136" i="27"/>
  <c r="X136" i="27"/>
  <c r="W136" i="27"/>
  <c r="AA135" i="27" s="1"/>
  <c r="V136" i="27"/>
  <c r="AD135" i="27"/>
  <c r="AC135" i="27"/>
  <c r="AG135" i="27" s="1"/>
  <c r="Z135" i="27"/>
  <c r="Y135" i="27"/>
  <c r="X135" i="27"/>
  <c r="AB135" i="27" s="1"/>
  <c r="AF135" i="27" s="1"/>
  <c r="W135" i="27"/>
  <c r="V135" i="27"/>
  <c r="D135" i="27"/>
  <c r="Y134" i="27"/>
  <c r="X134" i="27"/>
  <c r="W134" i="27"/>
  <c r="V134" i="27"/>
  <c r="Y133" i="27"/>
  <c r="X133" i="27"/>
  <c r="W133" i="27"/>
  <c r="V133" i="27"/>
  <c r="Y132" i="27"/>
  <c r="AC132" i="27" s="1"/>
  <c r="AG132" i="27" s="1"/>
  <c r="X132" i="27"/>
  <c r="AB132" i="27" s="1"/>
  <c r="AF132" i="27" s="1"/>
  <c r="W132" i="27"/>
  <c r="AA132" i="27" s="1"/>
  <c r="AE132" i="27" s="1"/>
  <c r="V132" i="27"/>
  <c r="Z132" i="27" s="1"/>
  <c r="D132" i="27"/>
  <c r="Y131" i="27"/>
  <c r="X131" i="27"/>
  <c r="W131" i="27"/>
  <c r="V131" i="27"/>
  <c r="Y130" i="27"/>
  <c r="AC130" i="27" s="1"/>
  <c r="AG130" i="27" s="1"/>
  <c r="X130" i="27"/>
  <c r="AB130" i="27" s="1"/>
  <c r="AF130" i="27" s="1"/>
  <c r="W130" i="27"/>
  <c r="AA130" i="27" s="1"/>
  <c r="AE130" i="27" s="1"/>
  <c r="V130" i="27"/>
  <c r="Z130" i="27" s="1"/>
  <c r="D130" i="27"/>
  <c r="Y129" i="27"/>
  <c r="X129" i="27"/>
  <c r="W129" i="27"/>
  <c r="AA128" i="27" s="1"/>
  <c r="V129" i="27"/>
  <c r="AD128" i="27"/>
  <c r="AC128" i="27"/>
  <c r="AG128" i="27" s="1"/>
  <c r="Z128" i="27"/>
  <c r="Y128" i="27"/>
  <c r="X128" i="27"/>
  <c r="AB128" i="27" s="1"/>
  <c r="AF128" i="27" s="1"/>
  <c r="W128" i="27"/>
  <c r="V128" i="27"/>
  <c r="D128" i="27"/>
  <c r="Y127" i="27"/>
  <c r="X127" i="27"/>
  <c r="W127" i="27"/>
  <c r="V127" i="27"/>
  <c r="Y126" i="27"/>
  <c r="AC126" i="27" s="1"/>
  <c r="AG126" i="27" s="1"/>
  <c r="X126" i="27"/>
  <c r="AB126" i="27" s="1"/>
  <c r="AF126" i="27" s="1"/>
  <c r="W126" i="27"/>
  <c r="AA126" i="27" s="1"/>
  <c r="AE126" i="27" s="1"/>
  <c r="V126" i="27"/>
  <c r="Z126" i="27" s="1"/>
  <c r="D126" i="27"/>
  <c r="AG124" i="27"/>
  <c r="AC124" i="27"/>
  <c r="AB124" i="27"/>
  <c r="AF124" i="27" s="1"/>
  <c r="Y124" i="27"/>
  <c r="X124" i="27"/>
  <c r="W124" i="27"/>
  <c r="AA124" i="27" s="1"/>
  <c r="AE124" i="27" s="1"/>
  <c r="V124" i="27"/>
  <c r="Z124" i="27" s="1"/>
  <c r="D124" i="27"/>
  <c r="Y123" i="27"/>
  <c r="X123" i="27"/>
  <c r="W123" i="27"/>
  <c r="V123" i="27"/>
  <c r="Y122" i="27"/>
  <c r="X122" i="27"/>
  <c r="W122" i="27"/>
  <c r="V122" i="27"/>
  <c r="Y121" i="27"/>
  <c r="X121" i="27"/>
  <c r="W121" i="27"/>
  <c r="V121" i="27"/>
  <c r="Y120" i="27"/>
  <c r="X120" i="27"/>
  <c r="W120" i="27"/>
  <c r="V120" i="27"/>
  <c r="Y119" i="27"/>
  <c r="X119" i="27"/>
  <c r="W119" i="27"/>
  <c r="V119" i="27"/>
  <c r="Y118" i="27"/>
  <c r="X118" i="27"/>
  <c r="W118" i="27"/>
  <c r="V118" i="27"/>
  <c r="Y117" i="27"/>
  <c r="X117" i="27"/>
  <c r="W117" i="27"/>
  <c r="V117" i="27"/>
  <c r="Y116" i="27"/>
  <c r="X116" i="27"/>
  <c r="W116" i="27"/>
  <c r="V116" i="27"/>
  <c r="Y115" i="27"/>
  <c r="AC115" i="27" s="1"/>
  <c r="AG115" i="27" s="1"/>
  <c r="X115" i="27"/>
  <c r="AB115" i="27" s="1"/>
  <c r="AF115" i="27" s="1"/>
  <c r="W115" i="27"/>
  <c r="AA115" i="27" s="1"/>
  <c r="AE115" i="27" s="1"/>
  <c r="V115" i="27"/>
  <c r="Z115" i="27" s="1"/>
  <c r="D115" i="27"/>
  <c r="AG113" i="27"/>
  <c r="AC113" i="27"/>
  <c r="AB113" i="27"/>
  <c r="AF113" i="27" s="1"/>
  <c r="Y113" i="27"/>
  <c r="X113" i="27"/>
  <c r="W113" i="27"/>
  <c r="AA113" i="27" s="1"/>
  <c r="AE113" i="27" s="1"/>
  <c r="V113" i="27"/>
  <c r="Z113" i="27" s="1"/>
  <c r="D113" i="27"/>
  <c r="Y111" i="27"/>
  <c r="AC111" i="27" s="1"/>
  <c r="AG111" i="27" s="1"/>
  <c r="X111" i="27"/>
  <c r="AB111" i="27" s="1"/>
  <c r="AF111" i="27" s="1"/>
  <c r="W111" i="27"/>
  <c r="AA111" i="27" s="1"/>
  <c r="AE111" i="27" s="1"/>
  <c r="V111" i="27"/>
  <c r="Z111" i="27" s="1"/>
  <c r="Y110" i="27"/>
  <c r="X110" i="27"/>
  <c r="W110" i="27"/>
  <c r="V110" i="27"/>
  <c r="Y109" i="27"/>
  <c r="AC109" i="27" s="1"/>
  <c r="AG109" i="27" s="1"/>
  <c r="X109" i="27"/>
  <c r="AB109" i="27" s="1"/>
  <c r="AF109" i="27" s="1"/>
  <c r="W109" i="27"/>
  <c r="AA109" i="27" s="1"/>
  <c r="AE109" i="27" s="1"/>
  <c r="V109" i="27"/>
  <c r="Z109" i="27" s="1"/>
  <c r="D109" i="27"/>
  <c r="Y108" i="27"/>
  <c r="X108" i="27"/>
  <c r="W108" i="27"/>
  <c r="V108" i="27"/>
  <c r="Y107" i="27"/>
  <c r="X107" i="27"/>
  <c r="W107" i="27"/>
  <c r="V107" i="27"/>
  <c r="Y106" i="27"/>
  <c r="X106" i="27"/>
  <c r="W106" i="27"/>
  <c r="V106" i="27"/>
  <c r="Y105" i="27"/>
  <c r="X105" i="27"/>
  <c r="W105" i="27"/>
  <c r="V105" i="27"/>
  <c r="Y104" i="27"/>
  <c r="AC104" i="27" s="1"/>
  <c r="AG104" i="27" s="1"/>
  <c r="X104" i="27"/>
  <c r="AB104" i="27" s="1"/>
  <c r="AF104" i="27" s="1"/>
  <c r="W104" i="27"/>
  <c r="AA104" i="27" s="1"/>
  <c r="AE104" i="27" s="1"/>
  <c r="V104" i="27"/>
  <c r="Z104" i="27" s="1"/>
  <c r="D104" i="27"/>
  <c r="Y103" i="27"/>
  <c r="X103" i="27"/>
  <c r="W103" i="27"/>
  <c r="V103" i="27"/>
  <c r="AA102" i="27"/>
  <c r="AE102" i="27" s="1"/>
  <c r="Z102" i="27"/>
  <c r="Y102" i="27"/>
  <c r="AC102" i="27" s="1"/>
  <c r="AG102" i="27" s="1"/>
  <c r="X102" i="27"/>
  <c r="AB102" i="27" s="1"/>
  <c r="AF102" i="27" s="1"/>
  <c r="W102" i="27"/>
  <c r="V102" i="27"/>
  <c r="D102" i="27"/>
  <c r="Y101" i="27"/>
  <c r="X101" i="27"/>
  <c r="W101" i="27"/>
  <c r="V101" i="27"/>
  <c r="Y100" i="27"/>
  <c r="X100" i="27"/>
  <c r="W100" i="27"/>
  <c r="V100" i="27"/>
  <c r="Y99" i="27"/>
  <c r="X99" i="27"/>
  <c r="W99" i="27"/>
  <c r="V99" i="27"/>
  <c r="Y98" i="27"/>
  <c r="AC98" i="27" s="1"/>
  <c r="AG98" i="27" s="1"/>
  <c r="X98" i="27"/>
  <c r="AB98" i="27" s="1"/>
  <c r="AF98" i="27" s="1"/>
  <c r="W98" i="27"/>
  <c r="AA98" i="27" s="1"/>
  <c r="AE98" i="27" s="1"/>
  <c r="V98" i="27"/>
  <c r="Z98" i="27" s="1"/>
  <c r="D98" i="27"/>
  <c r="Y97" i="27"/>
  <c r="X97" i="27"/>
  <c r="W97" i="27"/>
  <c r="V97" i="27"/>
  <c r="Y96" i="27"/>
  <c r="X96" i="27"/>
  <c r="W96" i="27"/>
  <c r="V96" i="27"/>
  <c r="Y95" i="27"/>
  <c r="X95" i="27"/>
  <c r="W95" i="27"/>
  <c r="V95" i="27"/>
  <c r="Y94" i="27"/>
  <c r="AC94" i="27" s="1"/>
  <c r="AG94" i="27" s="1"/>
  <c r="X94" i="27"/>
  <c r="AB94" i="27" s="1"/>
  <c r="AF94" i="27" s="1"/>
  <c r="W94" i="27"/>
  <c r="AA94" i="27" s="1"/>
  <c r="AE94" i="27" s="1"/>
  <c r="V94" i="27"/>
  <c r="Z94" i="27" s="1"/>
  <c r="D94" i="27"/>
  <c r="Y93" i="27"/>
  <c r="X93" i="27"/>
  <c r="W93" i="27"/>
  <c r="V93" i="27"/>
  <c r="Y92" i="27"/>
  <c r="X92" i="27"/>
  <c r="W92" i="27"/>
  <c r="V92" i="27"/>
  <c r="Y91" i="27"/>
  <c r="X91" i="27"/>
  <c r="W91" i="27"/>
  <c r="V91" i="27"/>
  <c r="Y90" i="27"/>
  <c r="AC90" i="27" s="1"/>
  <c r="AG90" i="27" s="1"/>
  <c r="X90" i="27"/>
  <c r="AB90" i="27" s="1"/>
  <c r="AF90" i="27" s="1"/>
  <c r="W90" i="27"/>
  <c r="AA90" i="27" s="1"/>
  <c r="AE90" i="27" s="1"/>
  <c r="V90" i="27"/>
  <c r="Z90" i="27" s="1"/>
  <c r="D90" i="27"/>
  <c r="Y89" i="27"/>
  <c r="X89" i="27"/>
  <c r="W89" i="27"/>
  <c r="V89" i="27"/>
  <c r="Y88" i="27"/>
  <c r="X88" i="27"/>
  <c r="W88" i="27"/>
  <c r="V88" i="27"/>
  <c r="Y87" i="27"/>
  <c r="X87" i="27"/>
  <c r="W87" i="27"/>
  <c r="V87" i="27"/>
  <c r="Y86" i="27"/>
  <c r="AC80" i="27" s="1"/>
  <c r="AG80" i="27" s="1"/>
  <c r="X86" i="27"/>
  <c r="AB80" i="27" s="1"/>
  <c r="AF80" i="27" s="1"/>
  <c r="W86" i="27"/>
  <c r="V86" i="27"/>
  <c r="Y85" i="27"/>
  <c r="X85" i="27"/>
  <c r="W85" i="27"/>
  <c r="V85" i="27"/>
  <c r="Y84" i="27"/>
  <c r="X84" i="27"/>
  <c r="W84" i="27"/>
  <c r="V84" i="27"/>
  <c r="Y83" i="27"/>
  <c r="X83" i="27"/>
  <c r="W83" i="27"/>
  <c r="V83" i="27"/>
  <c r="Y82" i="27"/>
  <c r="X82" i="27"/>
  <c r="W82" i="27"/>
  <c r="V82" i="27"/>
  <c r="Y81" i="27"/>
  <c r="X81" i="27"/>
  <c r="W81" i="27"/>
  <c r="V81" i="27"/>
  <c r="AA80" i="27"/>
  <c r="AE80" i="27" s="1"/>
  <c r="Y80" i="27"/>
  <c r="X80" i="27"/>
  <c r="W80" i="27"/>
  <c r="V80" i="27"/>
  <c r="Z80" i="27" s="1"/>
  <c r="D80" i="27"/>
  <c r="Y79" i="27"/>
  <c r="X79" i="27"/>
  <c r="W79" i="27"/>
  <c r="V79" i="27"/>
  <c r="Y78" i="27"/>
  <c r="X78" i="27"/>
  <c r="W78" i="27"/>
  <c r="V78" i="27"/>
  <c r="Y77" i="27"/>
  <c r="X77" i="27"/>
  <c r="W77" i="27"/>
  <c r="V77" i="27"/>
  <c r="Y76" i="27"/>
  <c r="X76" i="27"/>
  <c r="W76" i="27"/>
  <c r="V76" i="27"/>
  <c r="Y75" i="27"/>
  <c r="X75" i="27"/>
  <c r="W75" i="27"/>
  <c r="V75" i="27"/>
  <c r="Y74" i="27"/>
  <c r="AC74" i="27" s="1"/>
  <c r="AG74" i="27" s="1"/>
  <c r="X74" i="27"/>
  <c r="AB74" i="27" s="1"/>
  <c r="AF74" i="27" s="1"/>
  <c r="W74" i="27"/>
  <c r="AA74" i="27" s="1"/>
  <c r="AE74" i="27" s="1"/>
  <c r="V74" i="27"/>
  <c r="Z74" i="27" s="1"/>
  <c r="D74" i="27"/>
  <c r="Y71" i="27"/>
  <c r="X71" i="27"/>
  <c r="Y70" i="27"/>
  <c r="X70" i="27"/>
  <c r="W70" i="27"/>
  <c r="V70" i="27"/>
  <c r="Y69" i="27"/>
  <c r="X69" i="27"/>
  <c r="W69" i="27"/>
  <c r="V69" i="27"/>
  <c r="Y68" i="27"/>
  <c r="X68" i="27"/>
  <c r="W68" i="27"/>
  <c r="V68" i="27"/>
  <c r="Y67" i="27"/>
  <c r="X67" i="27"/>
  <c r="W67" i="27"/>
  <c r="V67" i="27"/>
  <c r="Y66" i="27"/>
  <c r="X66" i="27"/>
  <c r="W66" i="27"/>
  <c r="V66" i="27"/>
  <c r="Y65" i="27"/>
  <c r="X65" i="27"/>
  <c r="W65" i="27"/>
  <c r="V65" i="27"/>
  <c r="Y64" i="27"/>
  <c r="AC64" i="27" s="1"/>
  <c r="AG64" i="27" s="1"/>
  <c r="X64" i="27"/>
  <c r="AB64" i="27" s="1"/>
  <c r="AF64" i="27" s="1"/>
  <c r="W64" i="27"/>
  <c r="AA64" i="27" s="1"/>
  <c r="AE64" i="27" s="1"/>
  <c r="V64" i="27"/>
  <c r="Z64" i="27" s="1"/>
  <c r="D64" i="27"/>
  <c r="Y63" i="27"/>
  <c r="X63" i="27"/>
  <c r="W63" i="27"/>
  <c r="V63" i="27"/>
  <c r="AC62" i="27"/>
  <c r="AG62" i="27" s="1"/>
  <c r="Y62" i="27"/>
  <c r="X62" i="27"/>
  <c r="AB62" i="27" s="1"/>
  <c r="AF62" i="27" s="1"/>
  <c r="W62" i="27"/>
  <c r="AA62" i="27" s="1"/>
  <c r="AE62" i="27" s="1"/>
  <c r="V62" i="27"/>
  <c r="Z62" i="27" s="1"/>
  <c r="D62" i="27"/>
  <c r="Y61" i="27"/>
  <c r="X61" i="27"/>
  <c r="W61" i="27"/>
  <c r="V61" i="27"/>
  <c r="Y60" i="27"/>
  <c r="AC60" i="27" s="1"/>
  <c r="AG60" i="27" s="1"/>
  <c r="X60" i="27"/>
  <c r="AB60" i="27" s="1"/>
  <c r="AF60" i="27" s="1"/>
  <c r="W60" i="27"/>
  <c r="AA60" i="27" s="1"/>
  <c r="AE60" i="27" s="1"/>
  <c r="V60" i="27"/>
  <c r="Z60" i="27" s="1"/>
  <c r="D60" i="27"/>
  <c r="Y59" i="27"/>
  <c r="X59" i="27"/>
  <c r="W59" i="27"/>
  <c r="V59" i="27"/>
  <c r="Y58" i="27"/>
  <c r="X58" i="27"/>
  <c r="W58" i="27"/>
  <c r="V58" i="27"/>
  <c r="Y57" i="27"/>
  <c r="X57" i="27"/>
  <c r="W57" i="27"/>
  <c r="V57" i="27"/>
  <c r="Y56" i="27"/>
  <c r="X56" i="27"/>
  <c r="W56" i="27"/>
  <c r="V56" i="27"/>
  <c r="Y55" i="27"/>
  <c r="X55" i="27"/>
  <c r="W55" i="27"/>
  <c r="V55" i="27"/>
  <c r="Y54" i="27"/>
  <c r="X54" i="27"/>
  <c r="W54" i="27"/>
  <c r="V54" i="27"/>
  <c r="Y53" i="27"/>
  <c r="X53" i="27"/>
  <c r="W53" i="27"/>
  <c r="V53" i="27"/>
  <c r="AC52" i="27"/>
  <c r="AG52" i="27" s="1"/>
  <c r="Y52" i="27"/>
  <c r="X52" i="27"/>
  <c r="AB52" i="27" s="1"/>
  <c r="AF52" i="27" s="1"/>
  <c r="W52" i="27"/>
  <c r="AA52" i="27" s="1"/>
  <c r="AE52" i="27" s="1"/>
  <c r="V52" i="27"/>
  <c r="Z52" i="27" s="1"/>
  <c r="D52" i="27"/>
  <c r="Y51" i="27"/>
  <c r="X51" i="27"/>
  <c r="W51" i="27"/>
  <c r="V51" i="27"/>
  <c r="Y50" i="27"/>
  <c r="X50" i="27"/>
  <c r="W50" i="27"/>
  <c r="V50" i="27"/>
  <c r="Y49" i="27"/>
  <c r="X49" i="27"/>
  <c r="W49" i="27"/>
  <c r="V49" i="27"/>
  <c r="AF48" i="27"/>
  <c r="AE48" i="27"/>
  <c r="AD48" i="27"/>
  <c r="AB48" i="27"/>
  <c r="AA48" i="27"/>
  <c r="Z48" i="27"/>
  <c r="Y48" i="27"/>
  <c r="AC48" i="27" s="1"/>
  <c r="X48" i="27"/>
  <c r="W48" i="27"/>
  <c r="V48" i="27"/>
  <c r="Y47" i="27"/>
  <c r="X47" i="27"/>
  <c r="W47" i="27"/>
  <c r="V47" i="27"/>
  <c r="Y46" i="27"/>
  <c r="X46" i="27"/>
  <c r="W46" i="27"/>
  <c r="V46" i="27"/>
  <c r="Y45" i="27"/>
  <c r="X45" i="27"/>
  <c r="W45" i="27"/>
  <c r="V45" i="27"/>
  <c r="Y44" i="27"/>
  <c r="X44" i="27"/>
  <c r="W44" i="27"/>
  <c r="V44" i="27"/>
  <c r="Y43" i="27"/>
  <c r="X43" i="27"/>
  <c r="W43" i="27"/>
  <c r="V43" i="27"/>
  <c r="Y42" i="27"/>
  <c r="X42" i="27"/>
  <c r="W42" i="27"/>
  <c r="V42" i="27"/>
  <c r="Y41" i="27"/>
  <c r="X41" i="27"/>
  <c r="W41" i="27"/>
  <c r="V41" i="27"/>
  <c r="Y40" i="27"/>
  <c r="AC40" i="27" s="1"/>
  <c r="AG40" i="27" s="1"/>
  <c r="X40" i="27"/>
  <c r="AB40" i="27" s="1"/>
  <c r="AF40" i="27" s="1"/>
  <c r="W40" i="27"/>
  <c r="AA40" i="27" s="1"/>
  <c r="AE40" i="27" s="1"/>
  <c r="V40" i="27"/>
  <c r="Z40" i="27" s="1"/>
  <c r="D40" i="27"/>
  <c r="Y39" i="27"/>
  <c r="X39" i="27"/>
  <c r="W39" i="27"/>
  <c r="V39" i="27"/>
  <c r="Y38" i="27"/>
  <c r="X38" i="27"/>
  <c r="W38" i="27"/>
  <c r="V38" i="27"/>
  <c r="Y37" i="27"/>
  <c r="X37" i="27"/>
  <c r="W37" i="27"/>
  <c r="V37" i="27"/>
  <c r="Y36" i="27"/>
  <c r="X36" i="27"/>
  <c r="W36" i="27"/>
  <c r="V36" i="27"/>
  <c r="Y35" i="27"/>
  <c r="X35" i="27"/>
  <c r="W35" i="27"/>
  <c r="V35" i="27"/>
  <c r="Y34" i="27"/>
  <c r="X34" i="27"/>
  <c r="W34" i="27"/>
  <c r="V34" i="27"/>
  <c r="Y33" i="27"/>
  <c r="X33" i="27"/>
  <c r="W33" i="27"/>
  <c r="V33" i="27"/>
  <c r="Y32" i="27"/>
  <c r="X32" i="27"/>
  <c r="W32" i="27"/>
  <c r="V32" i="27"/>
  <c r="Y31" i="27"/>
  <c r="X31" i="27"/>
  <c r="W31" i="27"/>
  <c r="V31" i="27"/>
  <c r="Y30" i="27"/>
  <c r="X30" i="27"/>
  <c r="W30" i="27"/>
  <c r="V30" i="27"/>
  <c r="Y29" i="27"/>
  <c r="X29" i="27"/>
  <c r="W29" i="27"/>
  <c r="V29" i="27"/>
  <c r="Y28" i="27"/>
  <c r="AC28" i="27" s="1"/>
  <c r="AG28" i="27" s="1"/>
  <c r="X28" i="27"/>
  <c r="AB28" i="27" s="1"/>
  <c r="AF28" i="27" s="1"/>
  <c r="W28" i="27"/>
  <c r="AA28" i="27" s="1"/>
  <c r="AE28" i="27" s="1"/>
  <c r="V28" i="27"/>
  <c r="Z28" i="27" s="1"/>
  <c r="D28" i="27"/>
  <c r="Y27" i="27"/>
  <c r="X27" i="27"/>
  <c r="Y26" i="27"/>
  <c r="X26" i="27"/>
  <c r="W26" i="27"/>
  <c r="V26" i="27"/>
  <c r="Y25" i="27"/>
  <c r="X25" i="27"/>
  <c r="W25" i="27"/>
  <c r="V25" i="27"/>
  <c r="Y24" i="27"/>
  <c r="X24" i="27"/>
  <c r="W24" i="27"/>
  <c r="V24" i="27"/>
  <c r="Y23" i="27"/>
  <c r="X23" i="27"/>
  <c r="W23" i="27"/>
  <c r="V23" i="27"/>
  <c r="Y22" i="27"/>
  <c r="X22" i="27"/>
  <c r="W22" i="27"/>
  <c r="V22" i="27"/>
  <c r="Y21" i="27"/>
  <c r="AC21" i="27" s="1"/>
  <c r="AG21" i="27" s="1"/>
  <c r="X21" i="27"/>
  <c r="AB21" i="27" s="1"/>
  <c r="AF21" i="27" s="1"/>
  <c r="W21" i="27"/>
  <c r="AA21" i="27" s="1"/>
  <c r="AE21" i="27" s="1"/>
  <c r="V21" i="27"/>
  <c r="Z21" i="27" s="1"/>
  <c r="D21" i="27"/>
  <c r="Y20" i="27"/>
  <c r="X20" i="27"/>
  <c r="W20" i="27"/>
  <c r="V20" i="27"/>
  <c r="Y19" i="27"/>
  <c r="X19" i="27"/>
  <c r="W19" i="27"/>
  <c r="V19" i="27"/>
  <c r="Y18" i="27"/>
  <c r="AC12" i="27" s="1"/>
  <c r="AG12" i="27" s="1"/>
  <c r="X18" i="27"/>
  <c r="AB12" i="27" s="1"/>
  <c r="AF12" i="27" s="1"/>
  <c r="W18" i="27"/>
  <c r="V18" i="27"/>
  <c r="Y17" i="27"/>
  <c r="X17" i="27"/>
  <c r="W17" i="27"/>
  <c r="V17" i="27"/>
  <c r="Y16" i="27"/>
  <c r="X16" i="27"/>
  <c r="W16" i="27"/>
  <c r="V16" i="27"/>
  <c r="Y15" i="27"/>
  <c r="X15" i="27"/>
  <c r="W15" i="27"/>
  <c r="V15" i="27"/>
  <c r="Y14" i="27"/>
  <c r="X14" i="27"/>
  <c r="W14" i="27"/>
  <c r="V14" i="27"/>
  <c r="Y13" i="27"/>
  <c r="X13" i="27"/>
  <c r="W13" i="27"/>
  <c r="V13" i="27"/>
  <c r="AA12" i="27"/>
  <c r="AE12" i="27" s="1"/>
  <c r="Y12" i="27"/>
  <c r="X12" i="27"/>
  <c r="W12" i="27"/>
  <c r="V12" i="27"/>
  <c r="Z12" i="27" s="1"/>
  <c r="D12" i="27"/>
  <c r="AH12" i="27" l="1"/>
  <c r="AI12" i="27" s="1"/>
  <c r="AJ12" i="27" s="1"/>
  <c r="AD12" i="27"/>
  <c r="AH113" i="27"/>
  <c r="AI113" i="27" s="1"/>
  <c r="AJ113" i="27" s="1"/>
  <c r="AD113" i="27"/>
  <c r="AD90" i="27"/>
  <c r="AH90" i="27"/>
  <c r="AI90" i="27" s="1"/>
  <c r="AJ90" i="27" s="1"/>
  <c r="AH52" i="27"/>
  <c r="AI52" i="27" s="1"/>
  <c r="AJ52" i="27" s="1"/>
  <c r="AD52" i="27"/>
  <c r="AH128" i="27"/>
  <c r="AI128" i="27" s="1"/>
  <c r="AJ128" i="27" s="1"/>
  <c r="AE128" i="27"/>
  <c r="AH124" i="27"/>
  <c r="AI124" i="27" s="1"/>
  <c r="AJ124" i="27" s="1"/>
  <c r="AD124" i="27"/>
  <c r="AH137" i="27"/>
  <c r="AI137" i="27" s="1"/>
  <c r="AJ137" i="27" s="1"/>
  <c r="AD137" i="27"/>
  <c r="AH146" i="27"/>
  <c r="AI146" i="27" s="1"/>
  <c r="AJ146" i="27" s="1"/>
  <c r="AD146" i="27"/>
  <c r="AD109" i="27"/>
  <c r="AH109" i="27"/>
  <c r="AI109" i="27" s="1"/>
  <c r="AJ109" i="27" s="1"/>
  <c r="AJ126" i="27"/>
  <c r="AD60" i="27"/>
  <c r="AH60" i="27"/>
  <c r="AI60" i="27" s="1"/>
  <c r="AJ60" i="27" s="1"/>
  <c r="AH115" i="27"/>
  <c r="AI115" i="27" s="1"/>
  <c r="AJ115" i="27" s="1"/>
  <c r="AD115" i="27"/>
  <c r="AH62" i="27"/>
  <c r="AI62" i="27" s="1"/>
  <c r="AJ62" i="27" s="1"/>
  <c r="AD62" i="27"/>
  <c r="AD28" i="27"/>
  <c r="AH28" i="27"/>
  <c r="AI28" i="27" s="1"/>
  <c r="AJ28" i="27" s="1"/>
  <c r="AH21" i="27"/>
  <c r="AI21" i="27" s="1"/>
  <c r="AD21" i="27"/>
  <c r="AH135" i="27"/>
  <c r="AI135" i="27" s="1"/>
  <c r="AJ135" i="27" s="1"/>
  <c r="AE135" i="27"/>
  <c r="AD40" i="27"/>
  <c r="AH40" i="27"/>
  <c r="AI40" i="27" s="1"/>
  <c r="AJ40" i="27" s="1"/>
  <c r="AJ21" i="27"/>
  <c r="AH130" i="27"/>
  <c r="AI130" i="27" s="1"/>
  <c r="AJ130" i="27" s="1"/>
  <c r="AD130" i="27"/>
  <c r="AH111" i="27"/>
  <c r="AI111" i="27" s="1"/>
  <c r="AJ111" i="27" s="1"/>
  <c r="AD111" i="27"/>
  <c r="AH148" i="27"/>
  <c r="AI148" i="27" s="1"/>
  <c r="AJ148" i="27" s="1"/>
  <c r="AD148" i="27"/>
  <c r="AH98" i="27"/>
  <c r="AI98" i="27" s="1"/>
  <c r="AJ98" i="27" s="1"/>
  <c r="AD98" i="27"/>
  <c r="AH48" i="27"/>
  <c r="AI48" i="27" s="1"/>
  <c r="AJ48" i="27" s="1"/>
  <c r="AG48" i="27"/>
  <c r="AH126" i="27"/>
  <c r="AI126" i="27" s="1"/>
  <c r="AD126" i="27"/>
  <c r="AH80" i="27"/>
  <c r="AI80" i="27" s="1"/>
  <c r="AJ80" i="27" s="1"/>
  <c r="AD80" i="27"/>
  <c r="AJ64" i="27"/>
  <c r="AD104" i="27"/>
  <c r="AH104" i="27"/>
  <c r="AI104" i="27" s="1"/>
  <c r="AJ104" i="27" s="1"/>
  <c r="AH94" i="27"/>
  <c r="AI94" i="27" s="1"/>
  <c r="AJ94" i="27" s="1"/>
  <c r="AD94" i="27"/>
  <c r="AD132" i="27"/>
  <c r="AH132" i="27"/>
  <c r="AI132" i="27" s="1"/>
  <c r="AJ132" i="27" s="1"/>
  <c r="AH102" i="27"/>
  <c r="AI102" i="27" s="1"/>
  <c r="AJ102" i="27" s="1"/>
  <c r="AD74" i="27"/>
  <c r="AH74" i="27"/>
  <c r="AI74" i="27" s="1"/>
  <c r="AJ74" i="27" s="1"/>
  <c r="AD141" i="27"/>
  <c r="AH141" i="27"/>
  <c r="AI141" i="27" s="1"/>
  <c r="AJ141" i="27" s="1"/>
  <c r="AH64" i="27"/>
  <c r="AI64" i="27" s="1"/>
  <c r="AD64" i="27"/>
  <c r="AD102" i="27"/>
  <c r="AH147" i="27"/>
  <c r="AI147" i="27" s="1"/>
  <c r="AJ147" i="27" s="1"/>
  <c r="AH139" i="27"/>
  <c r="AI139" i="27" s="1"/>
  <c r="AJ139" i="27" s="1"/>
  <c r="D36" i="11" l="1"/>
  <c r="Y37" i="11"/>
  <c r="X37" i="11"/>
  <c r="W37" i="11"/>
  <c r="AA36" i="11" s="1"/>
  <c r="AE36" i="11" s="1"/>
  <c r="V37" i="11"/>
  <c r="Y36" i="11"/>
  <c r="AC36" i="11" s="1"/>
  <c r="AG36" i="11" s="1"/>
  <c r="X36" i="11"/>
  <c r="AB36" i="11" s="1"/>
  <c r="AF36" i="11" s="1"/>
  <c r="W36" i="11"/>
  <c r="V36" i="11"/>
  <c r="Z36" i="11" s="1"/>
  <c r="AD36" i="11" l="1"/>
  <c r="AH36" i="11"/>
  <c r="AI36" i="11" s="1"/>
  <c r="AJ36" i="11" s="1"/>
  <c r="D36" i="5"/>
  <c r="Y40" i="5"/>
  <c r="X40" i="5"/>
  <c r="W40" i="5"/>
  <c r="V40" i="5"/>
  <c r="Y39" i="5"/>
  <c r="X39" i="5"/>
  <c r="W39" i="5"/>
  <c r="V39" i="5"/>
  <c r="Y38" i="5"/>
  <c r="X38" i="5"/>
  <c r="W38" i="5"/>
  <c r="V38" i="5"/>
  <c r="Y37" i="5"/>
  <c r="X37" i="5"/>
  <c r="W37" i="5"/>
  <c r="V37" i="5"/>
  <c r="Y36" i="5"/>
  <c r="AC36" i="5" s="1"/>
  <c r="AG36" i="5" s="1"/>
  <c r="X36" i="5"/>
  <c r="AB36" i="5" s="1"/>
  <c r="AF36" i="5" s="1"/>
  <c r="W36" i="5"/>
  <c r="V36" i="5"/>
  <c r="D51" i="5"/>
  <c r="D46" i="5"/>
  <c r="Z36" i="5" l="1"/>
  <c r="AA36" i="5"/>
  <c r="AE36" i="5" s="1"/>
  <c r="AD36" i="5"/>
  <c r="Z47" i="8"/>
  <c r="AE47" i="8"/>
  <c r="AD47" i="8"/>
  <c r="AA47" i="8"/>
  <c r="Y47" i="8"/>
  <c r="AC47" i="8" s="1"/>
  <c r="AG47" i="8" s="1"/>
  <c r="X47" i="8"/>
  <c r="AB47" i="8" s="1"/>
  <c r="AF47" i="8" s="1"/>
  <c r="W47" i="8"/>
  <c r="V47" i="8"/>
  <c r="Y46" i="8"/>
  <c r="X46" i="8"/>
  <c r="W46" i="8"/>
  <c r="V46" i="8"/>
  <c r="D47" i="8"/>
  <c r="AH36" i="5" l="1"/>
  <c r="AI36" i="5" s="1"/>
  <c r="AJ36" i="5" s="1"/>
  <c r="AH47" i="8"/>
  <c r="AI47" i="8" s="1"/>
  <c r="AJ47" i="8" s="1"/>
  <c r="D431" i="12" l="1"/>
  <c r="D451" i="12"/>
  <c r="D427" i="12" l="1"/>
  <c r="D467" i="12"/>
  <c r="D375" i="12"/>
  <c r="D355" i="12"/>
  <c r="D335" i="12"/>
  <c r="V349" i="12"/>
  <c r="W349" i="12"/>
  <c r="X349" i="12"/>
  <c r="Y349" i="12"/>
  <c r="V350" i="12"/>
  <c r="W350" i="12"/>
  <c r="X350" i="12"/>
  <c r="Y350" i="12"/>
  <c r="V351" i="12"/>
  <c r="W351" i="12"/>
  <c r="X351" i="12"/>
  <c r="Y351" i="12"/>
  <c r="V352" i="12"/>
  <c r="W352" i="12"/>
  <c r="X352" i="12"/>
  <c r="Y352" i="12"/>
  <c r="V353" i="12"/>
  <c r="W353" i="12"/>
  <c r="X353" i="12"/>
  <c r="Y353" i="12"/>
  <c r="V354" i="12"/>
  <c r="W354" i="12"/>
  <c r="X354" i="12"/>
  <c r="Y354" i="12"/>
  <c r="D315" i="12" l="1"/>
  <c r="D304" i="12"/>
  <c r="Y314" i="12"/>
  <c r="X314" i="12"/>
  <c r="W314" i="12"/>
  <c r="V314" i="12"/>
  <c r="Y313" i="12"/>
  <c r="X313" i="12"/>
  <c r="W313" i="12"/>
  <c r="V313" i="12"/>
  <c r="Y312" i="12"/>
  <c r="X312" i="12"/>
  <c r="W312" i="12"/>
  <c r="V312" i="12"/>
  <c r="Y311" i="12"/>
  <c r="X311" i="12"/>
  <c r="W311" i="12"/>
  <c r="V311" i="12"/>
  <c r="Y310" i="12"/>
  <c r="X310" i="12"/>
  <c r="W310" i="12"/>
  <c r="V310" i="12"/>
  <c r="Y309" i="12"/>
  <c r="X309" i="12"/>
  <c r="W309" i="12"/>
  <c r="V309" i="12"/>
  <c r="Y308" i="12"/>
  <c r="X308" i="12"/>
  <c r="W308" i="12"/>
  <c r="V308" i="12"/>
  <c r="Y307" i="12"/>
  <c r="X307" i="12"/>
  <c r="W307" i="12"/>
  <c r="V307" i="12"/>
  <c r="Y306" i="12"/>
  <c r="X306" i="12"/>
  <c r="W306" i="12"/>
  <c r="V306" i="12"/>
  <c r="Y305" i="12"/>
  <c r="X305" i="12"/>
  <c r="W305" i="12"/>
  <c r="V305" i="12"/>
  <c r="Y304" i="12"/>
  <c r="AC304" i="12" s="1"/>
  <c r="AG304" i="12" s="1"/>
  <c r="X304" i="12"/>
  <c r="AB304" i="12" s="1"/>
  <c r="AF304" i="12" s="1"/>
  <c r="W304" i="12"/>
  <c r="AA304" i="12" s="1"/>
  <c r="AE304" i="12" s="1"/>
  <c r="V304" i="12"/>
  <c r="Z304" i="12" s="1"/>
  <c r="AH304" i="12" l="1"/>
  <c r="AI304" i="12" s="1"/>
  <c r="AJ304" i="12" s="1"/>
  <c r="AD304" i="12"/>
  <c r="D84" i="12"/>
  <c r="D32" i="11" l="1"/>
  <c r="D158" i="10"/>
  <c r="D150" i="10"/>
  <c r="D50" i="10"/>
  <c r="D36" i="10"/>
  <c r="X15" i="10"/>
  <c r="D12" i="10"/>
  <c r="Y31" i="26" l="1"/>
  <c r="X31" i="26"/>
  <c r="W31" i="26"/>
  <c r="V31" i="26"/>
  <c r="AH30" i="26"/>
  <c r="AG30" i="26"/>
  <c r="AF30" i="26"/>
  <c r="AE30" i="26"/>
  <c r="AD30" i="26"/>
  <c r="AI30" i="26" s="1"/>
  <c r="Y30" i="26"/>
  <c r="X30" i="26"/>
  <c r="W30" i="26"/>
  <c r="V30" i="26"/>
  <c r="Y29" i="26"/>
  <c r="X29" i="26"/>
  <c r="W29" i="26"/>
  <c r="V29" i="26"/>
  <c r="Y28" i="26"/>
  <c r="AC28" i="26" s="1"/>
  <c r="AG28" i="26" s="1"/>
  <c r="X28" i="26"/>
  <c r="AB28" i="26" s="1"/>
  <c r="AF28" i="26" s="1"/>
  <c r="W28" i="26"/>
  <c r="AA28" i="26" s="1"/>
  <c r="AE28" i="26" s="1"/>
  <c r="V28" i="26"/>
  <c r="Z28" i="26" s="1"/>
  <c r="Y27" i="26"/>
  <c r="X27" i="26"/>
  <c r="W27" i="26"/>
  <c r="V27" i="26"/>
  <c r="AH26" i="26"/>
  <c r="AG26" i="26"/>
  <c r="AF26" i="26"/>
  <c r="AE26" i="26"/>
  <c r="AD26" i="26"/>
  <c r="AI26" i="26" s="1"/>
  <c r="Y26" i="26"/>
  <c r="X26" i="26"/>
  <c r="W26" i="26"/>
  <c r="V26" i="26"/>
  <c r="Y25" i="26"/>
  <c r="X25" i="26"/>
  <c r="W25" i="26"/>
  <c r="V25" i="26"/>
  <c r="Y24" i="26"/>
  <c r="AC24" i="26" s="1"/>
  <c r="AG24" i="26" s="1"/>
  <c r="X24" i="26"/>
  <c r="AB24" i="26" s="1"/>
  <c r="AF24" i="26" s="1"/>
  <c r="W24" i="26"/>
  <c r="AA24" i="26" s="1"/>
  <c r="AE24" i="26" s="1"/>
  <c r="V24" i="26"/>
  <c r="Z24" i="26" s="1"/>
  <c r="B24" i="26"/>
  <c r="Y23" i="26"/>
  <c r="W23" i="26"/>
  <c r="V23" i="26"/>
  <c r="AH22" i="26"/>
  <c r="AG22" i="26"/>
  <c r="AF22" i="26"/>
  <c r="AE22" i="26"/>
  <c r="AD22" i="26"/>
  <c r="AI22" i="26" s="1"/>
  <c r="Y22" i="26"/>
  <c r="W22" i="26"/>
  <c r="V22" i="26"/>
  <c r="Y21" i="26"/>
  <c r="W21" i="26"/>
  <c r="V21" i="26"/>
  <c r="AB20" i="26"/>
  <c r="AF20" i="26" s="1"/>
  <c r="AA20" i="26"/>
  <c r="AE20" i="26" s="1"/>
  <c r="Y20" i="26"/>
  <c r="AC20" i="26" s="1"/>
  <c r="AG20" i="26" s="1"/>
  <c r="W20" i="26"/>
  <c r="V20" i="26"/>
  <c r="Z20" i="26" s="1"/>
  <c r="B20" i="26"/>
  <c r="Y19" i="26"/>
  <c r="W19" i="26"/>
  <c r="V19" i="26"/>
  <c r="AH18" i="26"/>
  <c r="AG18" i="26"/>
  <c r="AF18" i="26"/>
  <c r="AE18" i="26"/>
  <c r="AD18" i="26"/>
  <c r="AI18" i="26" s="1"/>
  <c r="Y18" i="26"/>
  <c r="W18" i="26"/>
  <c r="V18" i="26"/>
  <c r="Y17" i="26"/>
  <c r="W17" i="26"/>
  <c r="V17" i="26"/>
  <c r="AH16" i="26"/>
  <c r="AG16" i="26"/>
  <c r="AF16" i="26"/>
  <c r="AE16" i="26"/>
  <c r="AD16" i="26"/>
  <c r="AI16" i="26" s="1"/>
  <c r="Y16" i="26"/>
  <c r="W16" i="26"/>
  <c r="V16" i="26"/>
  <c r="Y15" i="26"/>
  <c r="W15" i="26"/>
  <c r="V15" i="26"/>
  <c r="AB14" i="26"/>
  <c r="AF14" i="26" s="1"/>
  <c r="Y14" i="26"/>
  <c r="AC14" i="26" s="1"/>
  <c r="AG14" i="26" s="1"/>
  <c r="W14" i="26"/>
  <c r="AA14" i="26" s="1"/>
  <c r="AE14" i="26" s="1"/>
  <c r="V14" i="26"/>
  <c r="Z14" i="26" s="1"/>
  <c r="B14" i="26"/>
  <c r="Y13" i="26"/>
  <c r="W13" i="26"/>
  <c r="V13" i="26"/>
  <c r="AB12" i="26"/>
  <c r="AF12" i="26" s="1"/>
  <c r="AA12" i="26"/>
  <c r="AE12" i="26" s="1"/>
  <c r="Y12" i="26"/>
  <c r="AC12" i="26" s="1"/>
  <c r="AG12" i="26" s="1"/>
  <c r="W12" i="26"/>
  <c r="V12" i="26"/>
  <c r="Z12" i="26" s="1"/>
  <c r="B12" i="26"/>
  <c r="AH14" i="26" l="1"/>
  <c r="AI14" i="26" s="1"/>
  <c r="AD14" i="26"/>
  <c r="AJ12" i="26"/>
  <c r="AH20" i="26"/>
  <c r="AI20" i="26" s="1"/>
  <c r="AJ20" i="26" s="1"/>
  <c r="AD20" i="26"/>
  <c r="AH24" i="26"/>
  <c r="AI24" i="26" s="1"/>
  <c r="AJ24" i="26" s="1"/>
  <c r="AD24" i="26"/>
  <c r="AH12" i="26"/>
  <c r="AI12" i="26" s="1"/>
  <c r="AD12" i="26"/>
  <c r="AJ14" i="26"/>
  <c r="AH28" i="26"/>
  <c r="AI28" i="26" s="1"/>
  <c r="AJ28" i="26" s="1"/>
  <c r="AD28" i="26"/>
  <c r="AB170" i="21" l="1"/>
  <c r="AF170" i="21" s="1"/>
  <c r="Y170" i="21"/>
  <c r="AC170" i="21" s="1"/>
  <c r="AG170" i="21" s="1"/>
  <c r="W170" i="21"/>
  <c r="AA170" i="21" s="1"/>
  <c r="AE170" i="21" s="1"/>
  <c r="V170" i="21"/>
  <c r="Z170" i="21" s="1"/>
  <c r="AD170" i="21" s="1"/>
  <c r="AB169" i="21"/>
  <c r="AF169" i="21" s="1"/>
  <c r="Y169" i="21"/>
  <c r="AC169" i="21" s="1"/>
  <c r="AG169" i="21" s="1"/>
  <c r="W169" i="21"/>
  <c r="AA169" i="21" s="1"/>
  <c r="AE169" i="21" s="1"/>
  <c r="V169" i="21"/>
  <c r="Z169" i="21" s="1"/>
  <c r="AB168" i="21"/>
  <c r="AF168" i="21" s="1"/>
  <c r="Y168" i="21"/>
  <c r="AC168" i="21" s="1"/>
  <c r="AG168" i="21" s="1"/>
  <c r="W168" i="21"/>
  <c r="AA168" i="21" s="1"/>
  <c r="AE168" i="21" s="1"/>
  <c r="V168" i="21"/>
  <c r="Z168" i="21" s="1"/>
  <c r="AH168" i="21" s="1"/>
  <c r="AI168" i="21" s="1"/>
  <c r="D168" i="21"/>
  <c r="AB167" i="21"/>
  <c r="AF167" i="21" s="1"/>
  <c r="Y167" i="21"/>
  <c r="AC167" i="21" s="1"/>
  <c r="AG167" i="21" s="1"/>
  <c r="W167" i="21"/>
  <c r="AA167" i="21" s="1"/>
  <c r="AE167" i="21" s="1"/>
  <c r="V167" i="21"/>
  <c r="Z167" i="21" s="1"/>
  <c r="AD167" i="21" s="1"/>
  <c r="AB166" i="21"/>
  <c r="AF166" i="21" s="1"/>
  <c r="Y166" i="21"/>
  <c r="AC166" i="21" s="1"/>
  <c r="AG166" i="21" s="1"/>
  <c r="W166" i="21"/>
  <c r="AA166" i="21" s="1"/>
  <c r="AE166" i="21" s="1"/>
  <c r="V166" i="21"/>
  <c r="Z166" i="21" s="1"/>
  <c r="AB165" i="21"/>
  <c r="AF165" i="21" s="1"/>
  <c r="Y165" i="21"/>
  <c r="AC165" i="21" s="1"/>
  <c r="AG165" i="21" s="1"/>
  <c r="W165" i="21"/>
  <c r="AA165" i="21" s="1"/>
  <c r="AE165" i="21" s="1"/>
  <c r="V165" i="21"/>
  <c r="Z165" i="21" s="1"/>
  <c r="D165" i="21"/>
  <c r="AB164" i="21"/>
  <c r="AF164" i="21" s="1"/>
  <c r="Y164" i="21"/>
  <c r="AC164" i="21" s="1"/>
  <c r="AG164" i="21" s="1"/>
  <c r="W164" i="21"/>
  <c r="AA164" i="21" s="1"/>
  <c r="AE164" i="21" s="1"/>
  <c r="V164" i="21"/>
  <c r="Z164" i="21" s="1"/>
  <c r="AB163" i="21"/>
  <c r="AF163" i="21" s="1"/>
  <c r="Y163" i="21"/>
  <c r="AC163" i="21" s="1"/>
  <c r="AG163" i="21" s="1"/>
  <c r="W163" i="21"/>
  <c r="AA163" i="21" s="1"/>
  <c r="AE163" i="21" s="1"/>
  <c r="V163" i="21"/>
  <c r="Z163" i="21" s="1"/>
  <c r="AB162" i="21"/>
  <c r="AF162" i="21" s="1"/>
  <c r="Y162" i="21"/>
  <c r="AC162" i="21" s="1"/>
  <c r="AG162" i="21" s="1"/>
  <c r="W162" i="21"/>
  <c r="AA162" i="21" s="1"/>
  <c r="AE162" i="21" s="1"/>
  <c r="V162" i="21"/>
  <c r="Z162" i="21" s="1"/>
  <c r="D162" i="21"/>
  <c r="AB161" i="21"/>
  <c r="AF161" i="21" s="1"/>
  <c r="Y161" i="21"/>
  <c r="AC161" i="21" s="1"/>
  <c r="AG161" i="21" s="1"/>
  <c r="W161" i="21"/>
  <c r="AA161" i="21" s="1"/>
  <c r="AE161" i="21" s="1"/>
  <c r="V161" i="21"/>
  <c r="Z161" i="21" s="1"/>
  <c r="AB160" i="21"/>
  <c r="AF160" i="21" s="1"/>
  <c r="Y160" i="21"/>
  <c r="AC160" i="21" s="1"/>
  <c r="AG160" i="21" s="1"/>
  <c r="W160" i="21"/>
  <c r="AA160" i="21" s="1"/>
  <c r="AE160" i="21" s="1"/>
  <c r="V160" i="21"/>
  <c r="Z160" i="21" s="1"/>
  <c r="AD160" i="21" s="1"/>
  <c r="AB159" i="21"/>
  <c r="AF159" i="21" s="1"/>
  <c r="Y159" i="21"/>
  <c r="AC159" i="21" s="1"/>
  <c r="AG159" i="21" s="1"/>
  <c r="W159" i="21"/>
  <c r="AA159" i="21" s="1"/>
  <c r="AE159" i="21" s="1"/>
  <c r="V159" i="21"/>
  <c r="Z159" i="21" s="1"/>
  <c r="D159" i="21"/>
  <c r="D147" i="21"/>
  <c r="Y141" i="21"/>
  <c r="X141" i="21"/>
  <c r="W141" i="21"/>
  <c r="V141" i="21"/>
  <c r="D119" i="21"/>
  <c r="D103" i="21"/>
  <c r="D89" i="21"/>
  <c r="D86" i="21"/>
  <c r="D83" i="21"/>
  <c r="D67" i="21"/>
  <c r="D45" i="21"/>
  <c r="D24" i="21"/>
  <c r="D16" i="21"/>
  <c r="AH165" i="21" l="1"/>
  <c r="AI165" i="21" s="1"/>
  <c r="AH169" i="21"/>
  <c r="AI169" i="21" s="1"/>
  <c r="AJ169" i="21" s="1"/>
  <c r="AD169" i="21"/>
  <c r="AJ168" i="21"/>
  <c r="AD168" i="21"/>
  <c r="AH170" i="21"/>
  <c r="AI170" i="21" s="1"/>
  <c r="AJ170" i="21" s="1"/>
  <c r="AH166" i="21"/>
  <c r="AI166" i="21" s="1"/>
  <c r="AJ166" i="21" s="1"/>
  <c r="AD166" i="21"/>
  <c r="AJ165" i="21"/>
  <c r="AH167" i="21"/>
  <c r="AI167" i="21" s="1"/>
  <c r="AJ167" i="21" s="1"/>
  <c r="AD165" i="21"/>
  <c r="AH164" i="21"/>
  <c r="AI164" i="21" s="1"/>
  <c r="AJ164" i="21" s="1"/>
  <c r="AD164" i="21"/>
  <c r="AH162" i="21"/>
  <c r="AI162" i="21" s="1"/>
  <c r="AJ162" i="21" s="1"/>
  <c r="AD162" i="21"/>
  <c r="AH163" i="21"/>
  <c r="AI163" i="21" s="1"/>
  <c r="AJ163" i="21" s="1"/>
  <c r="AD163" i="21"/>
  <c r="AH161" i="21"/>
  <c r="AI161" i="21" s="1"/>
  <c r="AJ161" i="21" s="1"/>
  <c r="AD161" i="21"/>
  <c r="AH159" i="21"/>
  <c r="AI159" i="21" s="1"/>
  <c r="AJ159" i="21" s="1"/>
  <c r="AD159" i="21"/>
  <c r="AH160" i="21"/>
  <c r="AI160" i="21" s="1"/>
  <c r="AJ160" i="21" s="1"/>
  <c r="O12" i="24" l="1"/>
  <c r="O11" i="24"/>
  <c r="O10" i="24"/>
  <c r="O9" i="24"/>
  <c r="O8" i="24"/>
  <c r="O7" i="24"/>
  <c r="Y51" i="13" l="1"/>
  <c r="X51" i="13"/>
  <c r="W51" i="13"/>
  <c r="V51" i="13"/>
  <c r="D26" i="13"/>
  <c r="D22" i="13"/>
  <c r="Y32" i="13"/>
  <c r="X32" i="13"/>
  <c r="W32" i="13"/>
  <c r="V32" i="13"/>
  <c r="D122" i="18" l="1"/>
  <c r="Y26" i="18"/>
  <c r="X26" i="18"/>
  <c r="W26" i="18"/>
  <c r="V26" i="18"/>
  <c r="Y25" i="18"/>
  <c r="X25" i="18"/>
  <c r="W25" i="18"/>
  <c r="V25" i="18"/>
  <c r="Y24" i="18"/>
  <c r="X24" i="18"/>
  <c r="W24" i="18"/>
  <c r="V24" i="18"/>
  <c r="Y23" i="18"/>
  <c r="X23" i="18"/>
  <c r="W23" i="18"/>
  <c r="V23" i="18"/>
  <c r="Y22" i="18"/>
  <c r="AC22" i="18" s="1"/>
  <c r="AG22" i="18" s="1"/>
  <c r="X22" i="18"/>
  <c r="AB22" i="18" s="1"/>
  <c r="AF22" i="18" s="1"/>
  <c r="W22" i="18"/>
  <c r="V22" i="18"/>
  <c r="D22" i="18"/>
  <c r="Z22" i="18" l="1"/>
  <c r="AA22" i="18"/>
  <c r="AE22" i="18" s="1"/>
  <c r="AH22" i="18"/>
  <c r="AI22" i="18" s="1"/>
  <c r="AJ22" i="18" s="1"/>
  <c r="AD22" i="18"/>
  <c r="W23" i="14" l="1"/>
  <c r="V23" i="14"/>
  <c r="D69" i="6" l="1"/>
  <c r="D73" i="6"/>
  <c r="Y76" i="6"/>
  <c r="X76" i="6"/>
  <c r="W76" i="6"/>
  <c r="V76" i="6"/>
  <c r="Y75" i="6"/>
  <c r="X75" i="6"/>
  <c r="V75" i="6"/>
  <c r="Y74" i="6"/>
  <c r="X74" i="6"/>
  <c r="W74" i="6"/>
  <c r="V74" i="6"/>
  <c r="Y73" i="6"/>
  <c r="AC73" i="6" s="1"/>
  <c r="AG73" i="6" s="1"/>
  <c r="X73" i="6"/>
  <c r="AB73" i="6" s="1"/>
  <c r="AF73" i="6" s="1"/>
  <c r="W73" i="6"/>
  <c r="AA73" i="6" s="1"/>
  <c r="AE73" i="6" s="1"/>
  <c r="V73" i="6"/>
  <c r="Z73" i="6" s="1"/>
  <c r="AD73" i="6" s="1"/>
  <c r="Y72" i="6"/>
  <c r="X72" i="6"/>
  <c r="W72" i="6"/>
  <c r="V72" i="6"/>
  <c r="Y71" i="6"/>
  <c r="X71" i="6"/>
  <c r="V71" i="6"/>
  <c r="Y70" i="6"/>
  <c r="X70" i="6"/>
  <c r="W70" i="6"/>
  <c r="V70" i="6"/>
  <c r="Y69" i="6"/>
  <c r="AC69" i="6" s="1"/>
  <c r="AG69" i="6" s="1"/>
  <c r="X69" i="6"/>
  <c r="AB69" i="6" s="1"/>
  <c r="AF69" i="6" s="1"/>
  <c r="W69" i="6"/>
  <c r="AA69" i="6" s="1"/>
  <c r="AE69" i="6" s="1"/>
  <c r="V69" i="6"/>
  <c r="Z69" i="6" s="1"/>
  <c r="AH73" i="6" l="1"/>
  <c r="AI73" i="6" s="1"/>
  <c r="AJ73" i="6" s="1"/>
  <c r="AK73" i="6" s="1"/>
  <c r="AD69" i="6"/>
  <c r="AH69" i="6"/>
  <c r="AI69" i="6" s="1"/>
  <c r="AJ69" i="6" s="1"/>
  <c r="AK69" i="6" s="1"/>
  <c r="D180" i="17" l="1"/>
  <c r="Y191" i="17"/>
  <c r="X191" i="17"/>
  <c r="W191" i="17"/>
  <c r="V191" i="17"/>
  <c r="Y190" i="17"/>
  <c r="X190" i="17"/>
  <c r="W190" i="17"/>
  <c r="V190" i="17"/>
  <c r="Y189" i="17"/>
  <c r="X189" i="17"/>
  <c r="W189" i="17"/>
  <c r="V189" i="17"/>
  <c r="Z188" i="17"/>
  <c r="AD188" i="17" s="1"/>
  <c r="Y188" i="17"/>
  <c r="X188" i="17"/>
  <c r="AB188" i="17" s="1"/>
  <c r="AF188" i="17" s="1"/>
  <c r="W188" i="17"/>
  <c r="AA188" i="17" s="1"/>
  <c r="AE188" i="17" s="1"/>
  <c r="V188" i="17"/>
  <c r="D188" i="17"/>
  <c r="D184" i="17"/>
  <c r="Y187" i="17"/>
  <c r="X187" i="17"/>
  <c r="W187" i="17"/>
  <c r="V187" i="17"/>
  <c r="Y186" i="17"/>
  <c r="AC184" i="17" s="1"/>
  <c r="AG184" i="17" s="1"/>
  <c r="X186" i="17"/>
  <c r="W186" i="17"/>
  <c r="V186" i="17"/>
  <c r="Y185" i="17"/>
  <c r="X185" i="17"/>
  <c r="W185" i="17"/>
  <c r="V185" i="17"/>
  <c r="Y184" i="17"/>
  <c r="X184" i="17"/>
  <c r="AB184" i="17" s="1"/>
  <c r="AF184" i="17" s="1"/>
  <c r="W184" i="17"/>
  <c r="V184" i="17"/>
  <c r="Y183" i="17"/>
  <c r="X183" i="17"/>
  <c r="W183" i="17"/>
  <c r="V183" i="17"/>
  <c r="Y182" i="17"/>
  <c r="X182" i="17"/>
  <c r="W182" i="17"/>
  <c r="V182" i="17"/>
  <c r="Y181" i="17"/>
  <c r="X181" i="17"/>
  <c r="W181" i="17"/>
  <c r="AA180" i="17" s="1"/>
  <c r="AE180" i="17" s="1"/>
  <c r="V181" i="17"/>
  <c r="Y180" i="17"/>
  <c r="X180" i="17"/>
  <c r="W180" i="17"/>
  <c r="V180" i="17"/>
  <c r="D168" i="17"/>
  <c r="AC188" i="17" l="1"/>
  <c r="AG188" i="17" s="1"/>
  <c r="AC180" i="17"/>
  <c r="AG180" i="17" s="1"/>
  <c r="AB180" i="17"/>
  <c r="AF180" i="17" s="1"/>
  <c r="AH188" i="17"/>
  <c r="AI188" i="17" s="1"/>
  <c r="AJ188" i="17" s="1"/>
  <c r="Z184" i="17"/>
  <c r="AD184" i="17" s="1"/>
  <c r="AA184" i="17"/>
  <c r="AE184" i="17" s="1"/>
  <c r="Z180" i="17"/>
  <c r="AD180" i="17" s="1"/>
  <c r="AH180" i="17"/>
  <c r="AI180" i="17" s="1"/>
  <c r="AJ180" i="17" s="1"/>
  <c r="D164" i="17"/>
  <c r="Y167" i="17"/>
  <c r="X167" i="17"/>
  <c r="W167" i="17"/>
  <c r="V167" i="17"/>
  <c r="Y166" i="17"/>
  <c r="X166" i="17"/>
  <c r="W166" i="17"/>
  <c r="V166" i="17"/>
  <c r="Y165" i="17"/>
  <c r="X165" i="17"/>
  <c r="W165" i="17"/>
  <c r="V165" i="17"/>
  <c r="Y164" i="17"/>
  <c r="X164" i="17"/>
  <c r="W164" i="17"/>
  <c r="V164" i="17"/>
  <c r="D133" i="17"/>
  <c r="Y136" i="17"/>
  <c r="X136" i="17"/>
  <c r="W136" i="17"/>
  <c r="V136" i="17"/>
  <c r="Y135" i="17"/>
  <c r="X135" i="17"/>
  <c r="W135" i="17"/>
  <c r="V135" i="17"/>
  <c r="Y134" i="17"/>
  <c r="X134" i="17"/>
  <c r="W134" i="17"/>
  <c r="V134" i="17"/>
  <c r="Y133" i="17"/>
  <c r="X133" i="17"/>
  <c r="W133" i="17"/>
  <c r="V133" i="17"/>
  <c r="D34" i="11"/>
  <c r="D28" i="11"/>
  <c r="D25" i="11"/>
  <c r="D22" i="11"/>
  <c r="D14" i="11"/>
  <c r="D12" i="11"/>
  <c r="D58" i="10"/>
  <c r="D66" i="10"/>
  <c r="D72" i="10"/>
  <c r="D80" i="10"/>
  <c r="D86" i="10"/>
  <c r="D90" i="10"/>
  <c r="D94" i="10"/>
  <c r="D98" i="10"/>
  <c r="D102" i="10"/>
  <c r="D110" i="10"/>
  <c r="D122" i="10"/>
  <c r="D130" i="10"/>
  <c r="D140" i="10"/>
  <c r="D152" i="10"/>
  <c r="D156" i="10"/>
  <c r="D160" i="10"/>
  <c r="D162" i="10"/>
  <c r="D165" i="10"/>
  <c r="D167" i="10"/>
  <c r="D170" i="10"/>
  <c r="D44" i="10"/>
  <c r="D28" i="10"/>
  <c r="D18" i="10"/>
  <c r="Y171" i="10"/>
  <c r="X171" i="10"/>
  <c r="W171" i="10"/>
  <c r="V171" i="10"/>
  <c r="Y170" i="10"/>
  <c r="X170" i="10"/>
  <c r="W170" i="10"/>
  <c r="V170" i="10"/>
  <c r="Z170" i="10" s="1"/>
  <c r="AD170" i="10" s="1"/>
  <c r="Y169" i="10"/>
  <c r="X169" i="10"/>
  <c r="W169" i="10"/>
  <c r="V169" i="10"/>
  <c r="Y168" i="10"/>
  <c r="X168" i="10"/>
  <c r="W168" i="10"/>
  <c r="V168" i="10"/>
  <c r="Y167" i="10"/>
  <c r="X167" i="10"/>
  <c r="W167" i="10"/>
  <c r="V167" i="10"/>
  <c r="AH184" i="17" l="1"/>
  <c r="AI184" i="17" s="1"/>
  <c r="AJ184" i="17" s="1"/>
  <c r="AB170" i="10"/>
  <c r="AF170" i="10" s="1"/>
  <c r="AA133" i="17"/>
  <c r="AE133" i="17" s="1"/>
  <c r="AB133" i="17"/>
  <c r="AF133" i="17" s="1"/>
  <c r="Z164" i="17"/>
  <c r="AA164" i="17"/>
  <c r="AE164" i="17" s="1"/>
  <c r="AC164" i="17"/>
  <c r="AG164" i="17" s="1"/>
  <c r="AB164" i="17"/>
  <c r="AF164" i="17" s="1"/>
  <c r="AD164" i="17"/>
  <c r="AC133" i="17"/>
  <c r="AG133" i="17" s="1"/>
  <c r="Z133" i="17"/>
  <c r="AD133" i="17" s="1"/>
  <c r="AC167" i="10"/>
  <c r="AG167" i="10" s="1"/>
  <c r="AC170" i="10"/>
  <c r="AG170" i="10" s="1"/>
  <c r="Z167" i="10"/>
  <c r="AD167" i="10" s="1"/>
  <c r="AB167" i="10"/>
  <c r="AF167" i="10" s="1"/>
  <c r="AA170" i="10"/>
  <c r="AE170" i="10" s="1"/>
  <c r="AA167" i="10"/>
  <c r="AE167" i="10" s="1"/>
  <c r="AH170" i="10" l="1"/>
  <c r="AI170" i="10" s="1"/>
  <c r="AJ170" i="10" s="1"/>
  <c r="AH164" i="17"/>
  <c r="AI164" i="17" s="1"/>
  <c r="AJ164" i="17" s="1"/>
  <c r="AH133" i="17"/>
  <c r="AI133" i="17" s="1"/>
  <c r="AJ133" i="17" s="1"/>
  <c r="AH167" i="10"/>
  <c r="AI167" i="10" s="1"/>
  <c r="AJ167" i="10" s="1"/>
  <c r="Y80" i="13"/>
  <c r="X80" i="13"/>
  <c r="W80" i="13"/>
  <c r="V80" i="13"/>
  <c r="AF530" i="19"/>
  <c r="AG530" i="19"/>
  <c r="D12" i="19" l="1"/>
  <c r="Y30" i="19"/>
  <c r="X30" i="19"/>
  <c r="W30" i="19"/>
  <c r="V30" i="19"/>
  <c r="Y29" i="19"/>
  <c r="X29" i="19"/>
  <c r="W29" i="19"/>
  <c r="V29" i="19"/>
  <c r="Y28" i="19"/>
  <c r="X28" i="19"/>
  <c r="W28" i="19"/>
  <c r="V28" i="19"/>
  <c r="Y27" i="19"/>
  <c r="X27" i="19"/>
  <c r="W27" i="19"/>
  <c r="V27" i="19"/>
  <c r="Y26" i="19"/>
  <c r="X26" i="19"/>
  <c r="W26" i="19"/>
  <c r="V26" i="19"/>
  <c r="Y25" i="19"/>
  <c r="X25" i="19"/>
  <c r="W25" i="19"/>
  <c r="V25" i="19"/>
  <c r="Y24" i="19"/>
  <c r="X24" i="19"/>
  <c r="W24" i="19"/>
  <c r="V24" i="19"/>
  <c r="Y23" i="19"/>
  <c r="X23" i="19"/>
  <c r="W23" i="19"/>
  <c r="V23" i="19"/>
  <c r="Y22" i="19"/>
  <c r="X22" i="19"/>
  <c r="W22" i="19"/>
  <c r="V22" i="19"/>
  <c r="Y21" i="19"/>
  <c r="X21" i="19"/>
  <c r="W21" i="19"/>
  <c r="V21" i="19"/>
  <c r="Y20" i="19"/>
  <c r="X20" i="19"/>
  <c r="W20" i="19"/>
  <c r="V20" i="19"/>
  <c r="Y19" i="19"/>
  <c r="X19" i="19"/>
  <c r="W19" i="19"/>
  <c r="V19" i="19"/>
  <c r="Y18" i="19"/>
  <c r="X18" i="19"/>
  <c r="W18" i="19"/>
  <c r="V18" i="19"/>
  <c r="Y17" i="19"/>
  <c r="X17" i="19"/>
  <c r="W17" i="19"/>
  <c r="V17" i="19"/>
  <c r="Y16" i="19"/>
  <c r="X16" i="19"/>
  <c r="W16" i="19"/>
  <c r="V16" i="19"/>
  <c r="Y15" i="19"/>
  <c r="X15" i="19"/>
  <c r="W15" i="19"/>
  <c r="V15" i="19"/>
  <c r="Y14" i="19"/>
  <c r="X14" i="19"/>
  <c r="W14" i="19"/>
  <c r="V14" i="19"/>
  <c r="Y13" i="19"/>
  <c r="X13" i="19"/>
  <c r="W13" i="19"/>
  <c r="V13" i="19"/>
  <c r="Y12" i="19"/>
  <c r="X12" i="19"/>
  <c r="AB12" i="19" s="1"/>
  <c r="AF12" i="19" s="1"/>
  <c r="W12" i="19"/>
  <c r="V12" i="19"/>
  <c r="Z12" i="19" s="1"/>
  <c r="AA12" i="19" l="1"/>
  <c r="AE12" i="19" s="1"/>
  <c r="AC12" i="19"/>
  <c r="AG12" i="19" s="1"/>
  <c r="AD12" i="19"/>
  <c r="Y470" i="12"/>
  <c r="X470" i="12"/>
  <c r="W470" i="12"/>
  <c r="V470" i="12"/>
  <c r="Y469" i="12"/>
  <c r="X469" i="12"/>
  <c r="W469" i="12"/>
  <c r="V469" i="12"/>
  <c r="Y468" i="12"/>
  <c r="X468" i="12"/>
  <c r="W468" i="12"/>
  <c r="V468" i="12"/>
  <c r="Y467" i="12"/>
  <c r="X467" i="12"/>
  <c r="AB467" i="12" s="1"/>
  <c r="AF467" i="12" s="1"/>
  <c r="AJ467" i="12" s="1"/>
  <c r="W467" i="12"/>
  <c r="AA467" i="12" s="1"/>
  <c r="AE467" i="12" s="1"/>
  <c r="AI467" i="12" s="1"/>
  <c r="V467" i="12"/>
  <c r="AC467" i="12" l="1"/>
  <c r="AG467" i="12" s="1"/>
  <c r="Z467" i="12"/>
  <c r="AD467" i="12" s="1"/>
  <c r="AH467" i="12" s="1"/>
  <c r="AH12" i="19"/>
  <c r="AI12" i="19" s="1"/>
  <c r="AJ12" i="19" s="1"/>
  <c r="AB158" i="21"/>
  <c r="AF158" i="21" s="1"/>
  <c r="Y158" i="21"/>
  <c r="AC158" i="21" s="1"/>
  <c r="AG158" i="21" s="1"/>
  <c r="W158" i="21"/>
  <c r="AA158" i="21" s="1"/>
  <c r="AE158" i="21" s="1"/>
  <c r="V158" i="21"/>
  <c r="Z158" i="21" s="1"/>
  <c r="AB157" i="21"/>
  <c r="AF157" i="21" s="1"/>
  <c r="Y157" i="21"/>
  <c r="AC157" i="21" s="1"/>
  <c r="AG157" i="21" s="1"/>
  <c r="W157" i="21"/>
  <c r="AA157" i="21" s="1"/>
  <c r="AE157" i="21" s="1"/>
  <c r="V157" i="21"/>
  <c r="Z157" i="21" s="1"/>
  <c r="AB156" i="21"/>
  <c r="AF156" i="21" s="1"/>
  <c r="Y156" i="21"/>
  <c r="AC156" i="21" s="1"/>
  <c r="AG156" i="21" s="1"/>
  <c r="W156" i="21"/>
  <c r="AA156" i="21" s="1"/>
  <c r="AE156" i="21" s="1"/>
  <c r="V156" i="21"/>
  <c r="Z156" i="21" s="1"/>
  <c r="D156" i="21"/>
  <c r="AH158" i="21" l="1"/>
  <c r="AI158" i="21" s="1"/>
  <c r="AJ158" i="21" s="1"/>
  <c r="AD158" i="21"/>
  <c r="AH156" i="21"/>
  <c r="AI156" i="21" s="1"/>
  <c r="AJ156" i="21" s="1"/>
  <c r="AD156" i="21"/>
  <c r="AH157" i="21"/>
  <c r="AI157" i="21" s="1"/>
  <c r="AJ157" i="21" s="1"/>
  <c r="AD157" i="21"/>
  <c r="D150" i="21"/>
  <c r="Y156" i="18" l="1"/>
  <c r="X156" i="18"/>
  <c r="W156" i="18"/>
  <c r="V156" i="18"/>
  <c r="Y155" i="18"/>
  <c r="X155" i="18"/>
  <c r="W155" i="18"/>
  <c r="V155" i="18"/>
  <c r="Y154" i="18"/>
  <c r="X154" i="18"/>
  <c r="W154" i="18"/>
  <c r="V154" i="18"/>
  <c r="Y153" i="18"/>
  <c r="X153" i="18"/>
  <c r="W153" i="18"/>
  <c r="V153" i="18"/>
  <c r="Y152" i="18"/>
  <c r="X152" i="18"/>
  <c r="W152" i="18"/>
  <c r="V152" i="18"/>
  <c r="Y35" i="11" l="1"/>
  <c r="X35" i="11"/>
  <c r="W35" i="11"/>
  <c r="V35" i="11"/>
  <c r="Y34" i="11"/>
  <c r="AC34" i="11" s="1"/>
  <c r="AG34" i="11" s="1"/>
  <c r="X34" i="11"/>
  <c r="AB34" i="11" s="1"/>
  <c r="AF34" i="11" s="1"/>
  <c r="W34" i="11"/>
  <c r="V34" i="11"/>
  <c r="Z34" i="11" l="1"/>
  <c r="AA34" i="11"/>
  <c r="AE34" i="11" s="1"/>
  <c r="AH34" i="11" l="1"/>
  <c r="AI34" i="11" s="1"/>
  <c r="AJ34" i="11" s="1"/>
  <c r="AD34" i="11"/>
  <c r="D463" i="12"/>
  <c r="Y466" i="12"/>
  <c r="X466" i="12"/>
  <c r="W466" i="12"/>
  <c r="V466" i="12"/>
  <c r="Y465" i="12"/>
  <c r="X465" i="12"/>
  <c r="W465" i="12"/>
  <c r="V465" i="12"/>
  <c r="Y464" i="12"/>
  <c r="X464" i="12"/>
  <c r="W464" i="12"/>
  <c r="V464" i="12"/>
  <c r="Y463" i="12"/>
  <c r="X463" i="12"/>
  <c r="W463" i="12"/>
  <c r="V463" i="12"/>
  <c r="Z463" i="12" l="1"/>
  <c r="AD463" i="12" s="1"/>
  <c r="AH463" i="12" s="1"/>
  <c r="AB463" i="12"/>
  <c r="AF463" i="12" s="1"/>
  <c r="AJ463" i="12" s="1"/>
  <c r="AA463" i="12"/>
  <c r="AE463" i="12" s="1"/>
  <c r="AI463" i="12" s="1"/>
  <c r="AC463" i="12"/>
  <c r="AG463" i="12" s="1"/>
  <c r="D155" i="21"/>
  <c r="D151" i="21"/>
  <c r="D128" i="21"/>
  <c r="Y24" i="14" l="1"/>
  <c r="X24" i="14"/>
  <c r="W24" i="14"/>
  <c r="V24" i="14"/>
  <c r="Y22" i="14"/>
  <c r="X22" i="14"/>
  <c r="W22" i="14"/>
  <c r="V22" i="14"/>
  <c r="D510" i="19" l="1"/>
  <c r="D490" i="19"/>
  <c r="Y489" i="19"/>
  <c r="X489" i="19"/>
  <c r="W489" i="19"/>
  <c r="V489" i="19"/>
  <c r="Y488" i="19"/>
  <c r="X488" i="19"/>
  <c r="W488" i="19"/>
  <c r="V488" i="19"/>
  <c r="Y487" i="19"/>
  <c r="X487" i="19"/>
  <c r="W487" i="19"/>
  <c r="V487" i="19"/>
  <c r="Y486" i="19"/>
  <c r="X486" i="19"/>
  <c r="W486" i="19"/>
  <c r="V486" i="19"/>
  <c r="Y485" i="19"/>
  <c r="X485" i="19"/>
  <c r="W485" i="19"/>
  <c r="V485" i="19"/>
  <c r="Y484" i="19"/>
  <c r="X484" i="19"/>
  <c r="W484" i="19"/>
  <c r="V484" i="19"/>
  <c r="Y483" i="19"/>
  <c r="X483" i="19"/>
  <c r="W483" i="19"/>
  <c r="V483" i="19"/>
  <c r="Y482" i="19"/>
  <c r="X482" i="19"/>
  <c r="W482" i="19"/>
  <c r="V482" i="19"/>
  <c r="Y481" i="19"/>
  <c r="X481" i="19"/>
  <c r="W481" i="19"/>
  <c r="V481" i="19"/>
  <c r="Y480" i="19"/>
  <c r="X480" i="19"/>
  <c r="W480" i="19"/>
  <c r="V480" i="19"/>
  <c r="Y479" i="19"/>
  <c r="X479" i="19"/>
  <c r="W479" i="19"/>
  <c r="V479" i="19"/>
  <c r="Y478" i="19"/>
  <c r="X478" i="19"/>
  <c r="W478" i="19"/>
  <c r="V478" i="19"/>
  <c r="Y477" i="19"/>
  <c r="X477" i="19"/>
  <c r="W477" i="19"/>
  <c r="V477" i="19"/>
  <c r="Y476" i="19"/>
  <c r="X476" i="19"/>
  <c r="W476" i="19"/>
  <c r="V476" i="19"/>
  <c r="Y475" i="19"/>
  <c r="X475" i="19"/>
  <c r="W475" i="19"/>
  <c r="V475" i="19"/>
  <c r="Y474" i="19"/>
  <c r="X474" i="19"/>
  <c r="W474" i="19"/>
  <c r="V474" i="19"/>
  <c r="Y473" i="19"/>
  <c r="X473" i="19"/>
  <c r="W473" i="19"/>
  <c r="V473" i="19"/>
  <c r="Y472" i="19"/>
  <c r="X472" i="19"/>
  <c r="W472" i="19"/>
  <c r="V472" i="19"/>
  <c r="Y471" i="19"/>
  <c r="X471" i="19"/>
  <c r="W471" i="19"/>
  <c r="V471" i="19"/>
  <c r="Y470" i="19"/>
  <c r="AC470" i="19" s="1"/>
  <c r="AG470" i="19" s="1"/>
  <c r="X470" i="19"/>
  <c r="W470" i="19"/>
  <c r="V470" i="19"/>
  <c r="D470" i="19"/>
  <c r="D270" i="19"/>
  <c r="D31" i="20"/>
  <c r="Y30" i="20"/>
  <c r="X30" i="20"/>
  <c r="W30" i="20"/>
  <c r="V30" i="20"/>
  <c r="Y29" i="20"/>
  <c r="X29" i="20"/>
  <c r="W29" i="20"/>
  <c r="V29" i="20"/>
  <c r="Y28" i="20"/>
  <c r="X28" i="20"/>
  <c r="W28" i="20"/>
  <c r="V28" i="20"/>
  <c r="Y27" i="20"/>
  <c r="X27" i="20"/>
  <c r="W27" i="20"/>
  <c r="V27" i="20"/>
  <c r="D27" i="20"/>
  <c r="Z470" i="19" l="1"/>
  <c r="AA27" i="20"/>
  <c r="AE27" i="20" s="1"/>
  <c r="AB27" i="20"/>
  <c r="AF27" i="20" s="1"/>
  <c r="AA470" i="19"/>
  <c r="AE470" i="19" s="1"/>
  <c r="Z27" i="20"/>
  <c r="AH27" i="20" s="1"/>
  <c r="AI27" i="20" s="1"/>
  <c r="AJ27" i="20" s="1"/>
  <c r="AC27" i="20"/>
  <c r="AG27" i="20" s="1"/>
  <c r="AB470" i="19"/>
  <c r="AF470" i="19" s="1"/>
  <c r="AH470" i="19"/>
  <c r="AI470" i="19" s="1"/>
  <c r="AJ470" i="19" s="1"/>
  <c r="AD470" i="19"/>
  <c r="AD27" i="20"/>
  <c r="D61" i="5" l="1"/>
  <c r="D55" i="5"/>
  <c r="D459" i="12" l="1"/>
  <c r="Y462" i="12"/>
  <c r="X462" i="12"/>
  <c r="W462" i="12"/>
  <c r="V462" i="12"/>
  <c r="Y461" i="12"/>
  <c r="X461" i="12"/>
  <c r="W461" i="12"/>
  <c r="V461" i="12"/>
  <c r="Y460" i="12"/>
  <c r="X460" i="12"/>
  <c r="W460" i="12"/>
  <c r="V460" i="12"/>
  <c r="Y459" i="12"/>
  <c r="X459" i="12"/>
  <c r="W459" i="12"/>
  <c r="V459" i="12"/>
  <c r="AB459" i="12" l="1"/>
  <c r="AF459" i="12" s="1"/>
  <c r="AJ459" i="12" s="1"/>
  <c r="AA459" i="12"/>
  <c r="AE459" i="12" s="1"/>
  <c r="AI459" i="12" s="1"/>
  <c r="AC459" i="12"/>
  <c r="AG459" i="12" s="1"/>
  <c r="Z459" i="12"/>
  <c r="AD459" i="12" s="1"/>
  <c r="AH459" i="12" s="1"/>
  <c r="Y35" i="8" l="1"/>
  <c r="X35" i="8"/>
  <c r="W35" i="8"/>
  <c r="V35" i="8"/>
  <c r="D106" i="5" l="1"/>
  <c r="Y108" i="5"/>
  <c r="AC108" i="5" s="1"/>
  <c r="AG108" i="5" s="1"/>
  <c r="X108" i="5"/>
  <c r="AB108" i="5" s="1"/>
  <c r="AF108" i="5" s="1"/>
  <c r="W108" i="5"/>
  <c r="AA108" i="5" s="1"/>
  <c r="AE108" i="5" s="1"/>
  <c r="V108" i="5"/>
  <c r="Z108" i="5" s="1"/>
  <c r="Y107" i="5"/>
  <c r="X107" i="5"/>
  <c r="W107" i="5"/>
  <c r="V107" i="5"/>
  <c r="Y106" i="5"/>
  <c r="X106" i="5"/>
  <c r="W106" i="5"/>
  <c r="V106" i="5"/>
  <c r="AA106" i="5" l="1"/>
  <c r="AE106" i="5" s="1"/>
  <c r="Z106" i="5"/>
  <c r="AB106" i="5"/>
  <c r="AF106" i="5" s="1"/>
  <c r="AC106" i="5"/>
  <c r="AG106" i="5" s="1"/>
  <c r="AD106" i="5"/>
  <c r="AH108" i="5"/>
  <c r="AI108" i="5" s="1"/>
  <c r="AJ108" i="5" s="1"/>
  <c r="AD108" i="5"/>
  <c r="Y163" i="10"/>
  <c r="X163" i="10"/>
  <c r="W163" i="10"/>
  <c r="V163" i="10"/>
  <c r="AH106" i="5" l="1"/>
  <c r="AI106" i="5" s="1"/>
  <c r="AJ106" i="5" s="1"/>
  <c r="I42" i="22"/>
  <c r="I43" i="22"/>
  <c r="I44" i="22"/>
  <c r="I41" i="22"/>
  <c r="I45" i="22" s="1"/>
  <c r="C32" i="22"/>
  <c r="C39" i="22" s="1"/>
  <c r="C33" i="22"/>
  <c r="C34" i="22"/>
  <c r="C35" i="22"/>
  <c r="C36" i="22"/>
  <c r="C37" i="22"/>
  <c r="C31" i="22"/>
  <c r="C19" i="22"/>
  <c r="C20" i="22"/>
  <c r="C21" i="22"/>
  <c r="C22" i="22"/>
  <c r="C23" i="22"/>
  <c r="C24" i="22"/>
  <c r="C25" i="22"/>
  <c r="C26" i="22"/>
  <c r="C18" i="22"/>
  <c r="G19" i="22"/>
  <c r="G20" i="22"/>
  <c r="G21" i="22"/>
  <c r="G27" i="22" s="1"/>
  <c r="G22" i="22"/>
  <c r="G23" i="22"/>
  <c r="G24" i="22"/>
  <c r="G25" i="22"/>
  <c r="G26" i="22"/>
  <c r="G18" i="22"/>
  <c r="K19" i="22"/>
  <c r="K20" i="22"/>
  <c r="K21" i="22"/>
  <c r="K22" i="22"/>
  <c r="K23" i="22"/>
  <c r="K24" i="22"/>
  <c r="K25" i="22"/>
  <c r="K26" i="22"/>
  <c r="K18" i="22"/>
  <c r="O19" i="22"/>
  <c r="O20" i="22"/>
  <c r="O27" i="22" s="1"/>
  <c r="O21" i="22"/>
  <c r="O22" i="22"/>
  <c r="O23" i="22"/>
  <c r="O24" i="22"/>
  <c r="O25" i="22"/>
  <c r="O26" i="22"/>
  <c r="O18" i="22"/>
  <c r="S19" i="22"/>
  <c r="S20" i="22"/>
  <c r="S21" i="22"/>
  <c r="S22" i="22"/>
  <c r="S23" i="22"/>
  <c r="S24" i="22"/>
  <c r="S25" i="22"/>
  <c r="S26" i="22"/>
  <c r="S18" i="22"/>
  <c r="W19" i="22"/>
  <c r="W20" i="22"/>
  <c r="W21" i="22"/>
  <c r="W22" i="22"/>
  <c r="W23" i="22"/>
  <c r="W24" i="22"/>
  <c r="W25" i="22"/>
  <c r="W26" i="22"/>
  <c r="W18" i="22"/>
  <c r="AI19" i="22"/>
  <c r="AI20" i="22"/>
  <c r="AI21" i="22"/>
  <c r="AI22" i="22"/>
  <c r="AI23" i="22"/>
  <c r="AI24" i="22"/>
  <c r="AI25" i="22"/>
  <c r="AI26" i="22"/>
  <c r="AI18" i="22"/>
  <c r="AI3" i="22"/>
  <c r="AI4" i="22"/>
  <c r="AI5" i="22"/>
  <c r="AI6" i="22"/>
  <c r="AI7" i="22"/>
  <c r="AI8" i="22"/>
  <c r="AI9" i="22"/>
  <c r="AI10" i="22"/>
  <c r="AI11" i="22"/>
  <c r="AI12" i="22"/>
  <c r="AI13" i="22"/>
  <c r="AI14" i="22"/>
  <c r="AI2" i="22"/>
  <c r="AG3" i="22"/>
  <c r="AG4" i="22"/>
  <c r="AG5" i="22"/>
  <c r="AG6" i="22"/>
  <c r="AG7" i="22"/>
  <c r="AG8" i="22"/>
  <c r="AG9" i="22"/>
  <c r="AG10" i="22"/>
  <c r="AG11" i="22"/>
  <c r="AG12" i="22"/>
  <c r="AG13" i="22"/>
  <c r="AG14" i="22"/>
  <c r="AG2" i="22"/>
  <c r="AE3" i="22"/>
  <c r="AE4" i="22"/>
  <c r="AE5" i="22"/>
  <c r="AE6" i="22"/>
  <c r="AE7" i="22"/>
  <c r="AE8" i="22"/>
  <c r="AE9" i="22"/>
  <c r="AE10" i="22"/>
  <c r="AE11" i="22"/>
  <c r="AE12" i="22"/>
  <c r="AE13" i="22"/>
  <c r="AE14" i="22"/>
  <c r="AE2" i="22"/>
  <c r="AE15" i="22" s="1"/>
  <c r="AC3" i="22"/>
  <c r="AC4" i="22"/>
  <c r="AC5" i="22"/>
  <c r="AC6" i="22"/>
  <c r="AC7" i="22"/>
  <c r="AC8" i="22"/>
  <c r="AC9" i="22"/>
  <c r="AC10" i="22"/>
  <c r="AC11" i="22"/>
  <c r="AC12" i="22"/>
  <c r="AC13" i="22"/>
  <c r="AC14" i="22"/>
  <c r="AC2" i="22"/>
  <c r="AA3" i="22"/>
  <c r="AA4" i="22"/>
  <c r="AA5" i="22"/>
  <c r="AA6" i="22"/>
  <c r="AA7" i="22"/>
  <c r="AA8" i="22"/>
  <c r="AA9" i="22"/>
  <c r="AA10" i="22"/>
  <c r="AA11" i="22"/>
  <c r="AA12" i="22"/>
  <c r="AA13" i="22"/>
  <c r="AA14" i="22"/>
  <c r="AA2" i="22"/>
  <c r="Y3" i="22"/>
  <c r="Y4" i="22"/>
  <c r="Y5" i="22"/>
  <c r="Y6" i="22"/>
  <c r="Y7" i="22"/>
  <c r="Y8" i="22"/>
  <c r="Y9" i="22"/>
  <c r="Y10" i="22"/>
  <c r="Y11" i="22"/>
  <c r="Y12" i="22"/>
  <c r="Y13" i="22"/>
  <c r="Y14" i="22"/>
  <c r="Y2" i="22"/>
  <c r="Y15" i="22" s="1"/>
  <c r="W3" i="22"/>
  <c r="W4" i="22"/>
  <c r="W5" i="22"/>
  <c r="W6" i="22"/>
  <c r="W7" i="22"/>
  <c r="W8" i="22"/>
  <c r="W9" i="22"/>
  <c r="W10" i="22"/>
  <c r="W11" i="22"/>
  <c r="W12" i="22"/>
  <c r="W13" i="22"/>
  <c r="W14" i="22"/>
  <c r="W2" i="22"/>
  <c r="U3" i="22"/>
  <c r="U4" i="22"/>
  <c r="U5" i="22"/>
  <c r="U6" i="22"/>
  <c r="U7" i="22"/>
  <c r="U8" i="22"/>
  <c r="U9" i="22"/>
  <c r="U10" i="22"/>
  <c r="U11" i="22"/>
  <c r="U12" i="22"/>
  <c r="U13" i="22"/>
  <c r="U14" i="22"/>
  <c r="U2" i="22"/>
  <c r="Q3" i="22"/>
  <c r="Q4" i="22"/>
  <c r="Q5" i="22"/>
  <c r="Q6" i="22"/>
  <c r="Q7" i="22"/>
  <c r="Q8" i="22"/>
  <c r="Q9" i="22"/>
  <c r="Q10" i="22"/>
  <c r="Q11" i="22"/>
  <c r="Q12" i="22"/>
  <c r="Q13" i="22"/>
  <c r="Q14" i="22"/>
  <c r="Q2" i="22"/>
  <c r="Q15" i="22" s="1"/>
  <c r="M3" i="22"/>
  <c r="M4" i="22"/>
  <c r="M5" i="22"/>
  <c r="M6" i="22"/>
  <c r="M7" i="22"/>
  <c r="M8" i="22"/>
  <c r="M9" i="22"/>
  <c r="M10" i="22"/>
  <c r="M11" i="22"/>
  <c r="M12" i="22"/>
  <c r="M13" i="22"/>
  <c r="M14" i="22"/>
  <c r="M2" i="22"/>
  <c r="I3" i="22"/>
  <c r="I4" i="22"/>
  <c r="I5" i="22"/>
  <c r="I6" i="22"/>
  <c r="I7" i="22"/>
  <c r="I8" i="22"/>
  <c r="I9" i="22"/>
  <c r="I10" i="22"/>
  <c r="I11" i="22"/>
  <c r="I12" i="22"/>
  <c r="I13" i="22"/>
  <c r="I14" i="22"/>
  <c r="I2" i="22"/>
  <c r="G3" i="22"/>
  <c r="G4" i="22"/>
  <c r="G5" i="22"/>
  <c r="G6" i="22"/>
  <c r="G7" i="22"/>
  <c r="G8" i="22"/>
  <c r="G9" i="22"/>
  <c r="G10" i="22"/>
  <c r="G11" i="22"/>
  <c r="G12" i="22"/>
  <c r="G13" i="22"/>
  <c r="G14" i="22"/>
  <c r="G2" i="22"/>
  <c r="E3" i="22"/>
  <c r="E4" i="22"/>
  <c r="E5" i="22"/>
  <c r="E6" i="22"/>
  <c r="E7" i="22"/>
  <c r="E8" i="22"/>
  <c r="E9" i="22"/>
  <c r="E10" i="22"/>
  <c r="E11" i="22"/>
  <c r="E12" i="22"/>
  <c r="E13" i="22"/>
  <c r="E14" i="22"/>
  <c r="E2" i="22"/>
  <c r="C5" i="22"/>
  <c r="C6" i="22"/>
  <c r="C7" i="22"/>
  <c r="C8" i="22"/>
  <c r="C9" i="22"/>
  <c r="C10" i="22"/>
  <c r="C11" i="22"/>
  <c r="C12" i="22"/>
  <c r="C13" i="22"/>
  <c r="C14" i="22"/>
  <c r="C3" i="22"/>
  <c r="C4" i="22"/>
  <c r="C2" i="22"/>
  <c r="AG15" i="22"/>
  <c r="U15" i="22" l="1"/>
  <c r="E15" i="22"/>
  <c r="I15" i="22"/>
  <c r="I47" i="22" s="1"/>
  <c r="W15" i="22"/>
  <c r="AI15" i="22"/>
  <c r="S27" i="22"/>
  <c r="G15" i="22"/>
  <c r="C27" i="22"/>
  <c r="M15" i="22"/>
  <c r="AA15" i="22"/>
  <c r="K27" i="22"/>
  <c r="AC15" i="22"/>
  <c r="AI27" i="22"/>
  <c r="W27" i="22"/>
  <c r="C15" i="22"/>
  <c r="Y161" i="10"/>
  <c r="X161" i="10"/>
  <c r="W161" i="10"/>
  <c r="V161" i="10"/>
  <c r="Y160" i="10"/>
  <c r="X160" i="10"/>
  <c r="W160" i="10"/>
  <c r="V160" i="10"/>
  <c r="Z160" i="10" s="1"/>
  <c r="AB160" i="10" l="1"/>
  <c r="AF160" i="10" s="1"/>
  <c r="AC160" i="10"/>
  <c r="AG160" i="10" s="1"/>
  <c r="AA160" i="10"/>
  <c r="AE160" i="10" s="1"/>
  <c r="K47" i="22"/>
  <c r="AD160" i="10"/>
  <c r="AH160" i="10" l="1"/>
  <c r="AI160" i="10" s="1"/>
  <c r="AJ160" i="10" s="1"/>
  <c r="D93" i="5"/>
  <c r="D91" i="5"/>
  <c r="Y94" i="5"/>
  <c r="X94" i="5"/>
  <c r="W94" i="5"/>
  <c r="V94" i="5"/>
  <c r="Y93" i="5"/>
  <c r="X93" i="5"/>
  <c r="W93" i="5"/>
  <c r="V93" i="5"/>
  <c r="Y92" i="5"/>
  <c r="X92" i="5"/>
  <c r="W92" i="5"/>
  <c r="V92" i="5"/>
  <c r="Y91" i="5"/>
  <c r="X91" i="5"/>
  <c r="W91" i="5"/>
  <c r="AA91" i="5" s="1"/>
  <c r="AE91" i="5" s="1"/>
  <c r="V91" i="5"/>
  <c r="Z91" i="5" l="1"/>
  <c r="AC91" i="5"/>
  <c r="AG91" i="5" s="1"/>
  <c r="Z93" i="5"/>
  <c r="AD93" i="5" s="1"/>
  <c r="AB93" i="5"/>
  <c r="AF93" i="5" s="1"/>
  <c r="AA93" i="5"/>
  <c r="AE93" i="5" s="1"/>
  <c r="AC93" i="5"/>
  <c r="AG93" i="5" s="1"/>
  <c r="AB91" i="5"/>
  <c r="AF91" i="5" s="1"/>
  <c r="AD91" i="5"/>
  <c r="AH91" i="5" l="1"/>
  <c r="AI91" i="5" s="1"/>
  <c r="AJ91" i="5" s="1"/>
  <c r="AH93" i="5"/>
  <c r="AI93" i="5" s="1"/>
  <c r="AJ93" i="5" s="1"/>
  <c r="D38" i="8"/>
  <c r="X17" i="8"/>
  <c r="Y34" i="8"/>
  <c r="X34" i="8"/>
  <c r="W34" i="8"/>
  <c r="V34" i="8"/>
  <c r="Y29" i="8"/>
  <c r="X29" i="8"/>
  <c r="W29" i="8"/>
  <c r="V29" i="8"/>
  <c r="X411" i="23" l="1"/>
  <c r="W411" i="23"/>
  <c r="V411" i="23"/>
  <c r="U411" i="23"/>
  <c r="X410" i="23"/>
  <c r="W410" i="23"/>
  <c r="V410" i="23"/>
  <c r="U410" i="23"/>
  <c r="X409" i="23"/>
  <c r="W409" i="23"/>
  <c r="V409" i="23"/>
  <c r="U409" i="23"/>
  <c r="X408" i="23"/>
  <c r="W408" i="23"/>
  <c r="V408" i="23"/>
  <c r="U408" i="23"/>
  <c r="X407" i="23"/>
  <c r="W407" i="23"/>
  <c r="V407" i="23"/>
  <c r="U407" i="23"/>
  <c r="X406" i="23"/>
  <c r="W406" i="23"/>
  <c r="V406" i="23"/>
  <c r="U406" i="23"/>
  <c r="X405" i="23"/>
  <c r="W405" i="23"/>
  <c r="V405" i="23"/>
  <c r="U405" i="23"/>
  <c r="X404" i="23"/>
  <c r="W404" i="23"/>
  <c r="V404" i="23"/>
  <c r="U404" i="23"/>
  <c r="X403" i="23"/>
  <c r="W403" i="23"/>
  <c r="V403" i="23"/>
  <c r="U403" i="23"/>
  <c r="X402" i="23"/>
  <c r="W402" i="23"/>
  <c r="V402" i="23"/>
  <c r="U402" i="23"/>
  <c r="X401" i="23"/>
  <c r="W401" i="23"/>
  <c r="V401" i="23"/>
  <c r="U401" i="23"/>
  <c r="X400" i="23"/>
  <c r="W400" i="23"/>
  <c r="V400" i="23"/>
  <c r="U400" i="23"/>
  <c r="X399" i="23"/>
  <c r="W399" i="23"/>
  <c r="V399" i="23"/>
  <c r="U399" i="23"/>
  <c r="X398" i="23"/>
  <c r="W398" i="23"/>
  <c r="V398" i="23"/>
  <c r="U398" i="23"/>
  <c r="X397" i="23"/>
  <c r="W397" i="23"/>
  <c r="V397" i="23"/>
  <c r="U397" i="23"/>
  <c r="X396" i="23"/>
  <c r="W396" i="23"/>
  <c r="V396" i="23"/>
  <c r="U396" i="23"/>
  <c r="X395" i="23"/>
  <c r="W395" i="23"/>
  <c r="V395" i="23"/>
  <c r="U395" i="23"/>
  <c r="X394" i="23"/>
  <c r="W394" i="23"/>
  <c r="V394" i="23"/>
  <c r="U394" i="23"/>
  <c r="X393" i="23"/>
  <c r="W393" i="23"/>
  <c r="V393" i="23"/>
  <c r="U393" i="23"/>
  <c r="X392" i="23"/>
  <c r="AB392" i="23" s="1"/>
  <c r="W392" i="23"/>
  <c r="AA392" i="23" s="1"/>
  <c r="V392" i="23"/>
  <c r="U392" i="23"/>
  <c r="X391" i="23"/>
  <c r="W391" i="23"/>
  <c r="V391" i="23"/>
  <c r="U391" i="23"/>
  <c r="X390" i="23"/>
  <c r="W390" i="23"/>
  <c r="V390" i="23"/>
  <c r="U390" i="23"/>
  <c r="X389" i="23"/>
  <c r="W389" i="23"/>
  <c r="V389" i="23"/>
  <c r="U389" i="23"/>
  <c r="X388" i="23"/>
  <c r="W388" i="23"/>
  <c r="V388" i="23"/>
  <c r="U388" i="23"/>
  <c r="X387" i="23"/>
  <c r="W387" i="23"/>
  <c r="V387" i="23"/>
  <c r="U387" i="23"/>
  <c r="X386" i="23"/>
  <c r="W386" i="23"/>
  <c r="V386" i="23"/>
  <c r="U386" i="23"/>
  <c r="X385" i="23"/>
  <c r="W385" i="23"/>
  <c r="V385" i="23"/>
  <c r="U385" i="23"/>
  <c r="X384" i="23"/>
  <c r="W384" i="23"/>
  <c r="V384" i="23"/>
  <c r="U384" i="23"/>
  <c r="X383" i="23"/>
  <c r="W383" i="23"/>
  <c r="V383" i="23"/>
  <c r="U383" i="23"/>
  <c r="X382" i="23"/>
  <c r="W382" i="23"/>
  <c r="V382" i="23"/>
  <c r="U382" i="23"/>
  <c r="X381" i="23"/>
  <c r="W381" i="23"/>
  <c r="V381" i="23"/>
  <c r="U381" i="23"/>
  <c r="X380" i="23"/>
  <c r="W380" i="23"/>
  <c r="V380" i="23"/>
  <c r="U380" i="23"/>
  <c r="X379" i="23"/>
  <c r="W379" i="23"/>
  <c r="V379" i="23"/>
  <c r="U379" i="23"/>
  <c r="X378" i="23"/>
  <c r="W378" i="23"/>
  <c r="V378" i="23"/>
  <c r="U378" i="23"/>
  <c r="X377" i="23"/>
  <c r="W377" i="23"/>
  <c r="V377" i="23"/>
  <c r="U377" i="23"/>
  <c r="X376" i="23"/>
  <c r="W376" i="23"/>
  <c r="V376" i="23"/>
  <c r="U376" i="23"/>
  <c r="X375" i="23"/>
  <c r="W375" i="23"/>
  <c r="V375" i="23"/>
  <c r="U375" i="23"/>
  <c r="X374" i="23"/>
  <c r="W374" i="23"/>
  <c r="V374" i="23"/>
  <c r="U374" i="23"/>
  <c r="X373" i="23"/>
  <c r="W373" i="23"/>
  <c r="V373" i="23"/>
  <c r="U373" i="23"/>
  <c r="X372" i="23"/>
  <c r="W372" i="23"/>
  <c r="V372" i="23"/>
  <c r="U372" i="23"/>
  <c r="X371" i="23"/>
  <c r="W371" i="23"/>
  <c r="V371" i="23"/>
  <c r="U371" i="23"/>
  <c r="X370" i="23"/>
  <c r="W370" i="23"/>
  <c r="V370" i="23"/>
  <c r="U370" i="23"/>
  <c r="X369" i="23"/>
  <c r="W369" i="23"/>
  <c r="V369" i="23"/>
  <c r="U369" i="23"/>
  <c r="X368" i="23"/>
  <c r="W368" i="23"/>
  <c r="V368" i="23"/>
  <c r="U368" i="23"/>
  <c r="X367" i="23"/>
  <c r="W367" i="23"/>
  <c r="V367" i="23"/>
  <c r="U367" i="23"/>
  <c r="X366" i="23"/>
  <c r="W366" i="23"/>
  <c r="V366" i="23"/>
  <c r="U366" i="23"/>
  <c r="X365" i="23"/>
  <c r="W365" i="23"/>
  <c r="V365" i="23"/>
  <c r="U365" i="23"/>
  <c r="X364" i="23"/>
  <c r="W364" i="23"/>
  <c r="V364" i="23"/>
  <c r="U364" i="23"/>
  <c r="X363" i="23"/>
  <c r="W363" i="23"/>
  <c r="V363" i="23"/>
  <c r="U363" i="23"/>
  <c r="X362" i="23"/>
  <c r="W362" i="23"/>
  <c r="V362" i="23"/>
  <c r="U362" i="23"/>
  <c r="X361" i="23"/>
  <c r="W361" i="23"/>
  <c r="V361" i="23"/>
  <c r="U361" i="23"/>
  <c r="X360" i="23"/>
  <c r="W360" i="23"/>
  <c r="V360" i="23"/>
  <c r="U360" i="23"/>
  <c r="X359" i="23"/>
  <c r="W359" i="23"/>
  <c r="V359" i="23"/>
  <c r="U359" i="23"/>
  <c r="X358" i="23"/>
  <c r="W358" i="23"/>
  <c r="V358" i="23"/>
  <c r="U358" i="23"/>
  <c r="X357" i="23"/>
  <c r="W357" i="23"/>
  <c r="V357" i="23"/>
  <c r="U357" i="23"/>
  <c r="X356" i="23"/>
  <c r="W356" i="23"/>
  <c r="V356" i="23"/>
  <c r="U356" i="23"/>
  <c r="X355" i="23"/>
  <c r="W355" i="23"/>
  <c r="V355" i="23"/>
  <c r="U355" i="23"/>
  <c r="X354" i="23"/>
  <c r="W354" i="23"/>
  <c r="V354" i="23"/>
  <c r="U354" i="23"/>
  <c r="X353" i="23"/>
  <c r="W353" i="23"/>
  <c r="V353" i="23"/>
  <c r="U353" i="23"/>
  <c r="X352" i="23"/>
  <c r="W352" i="23"/>
  <c r="V352" i="23"/>
  <c r="Z352" i="23" s="1"/>
  <c r="U352" i="23"/>
  <c r="Y352" i="23" s="1"/>
  <c r="X351" i="23"/>
  <c r="W351" i="23"/>
  <c r="V351" i="23"/>
  <c r="U351" i="23"/>
  <c r="X350" i="23"/>
  <c r="W350" i="23"/>
  <c r="V350" i="23"/>
  <c r="U350" i="23"/>
  <c r="X349" i="23"/>
  <c r="W349" i="23"/>
  <c r="V349" i="23"/>
  <c r="U349" i="23"/>
  <c r="X348" i="23"/>
  <c r="W348" i="23"/>
  <c r="V348" i="23"/>
  <c r="U348" i="23"/>
  <c r="X347" i="23"/>
  <c r="W347" i="23"/>
  <c r="V347" i="23"/>
  <c r="U347" i="23"/>
  <c r="X346" i="23"/>
  <c r="W346" i="23"/>
  <c r="V346" i="23"/>
  <c r="U346" i="23"/>
  <c r="X345" i="23"/>
  <c r="W345" i="23"/>
  <c r="V345" i="23"/>
  <c r="U345" i="23"/>
  <c r="X344" i="23"/>
  <c r="W344" i="23"/>
  <c r="V344" i="23"/>
  <c r="U344" i="23"/>
  <c r="X343" i="23"/>
  <c r="W343" i="23"/>
  <c r="V343" i="23"/>
  <c r="U343" i="23"/>
  <c r="X342" i="23"/>
  <c r="W342" i="23"/>
  <c r="V342" i="23"/>
  <c r="U342" i="23"/>
  <c r="X341" i="23"/>
  <c r="W341" i="23"/>
  <c r="V341" i="23"/>
  <c r="U341" i="23"/>
  <c r="X340" i="23"/>
  <c r="W340" i="23"/>
  <c r="V340" i="23"/>
  <c r="U340" i="23"/>
  <c r="X339" i="23"/>
  <c r="W339" i="23"/>
  <c r="V339" i="23"/>
  <c r="U339" i="23"/>
  <c r="X338" i="23"/>
  <c r="W338" i="23"/>
  <c r="V338" i="23"/>
  <c r="U338" i="23"/>
  <c r="X337" i="23"/>
  <c r="W337" i="23"/>
  <c r="V337" i="23"/>
  <c r="U337" i="23"/>
  <c r="X336" i="23"/>
  <c r="W336" i="23"/>
  <c r="V336" i="23"/>
  <c r="U336" i="23"/>
  <c r="X335" i="23"/>
  <c r="W335" i="23"/>
  <c r="V335" i="23"/>
  <c r="U335" i="23"/>
  <c r="X334" i="23"/>
  <c r="W334" i="23"/>
  <c r="V334" i="23"/>
  <c r="U334" i="23"/>
  <c r="X333" i="23"/>
  <c r="W333" i="23"/>
  <c r="V333" i="23"/>
  <c r="U333" i="23"/>
  <c r="X332" i="23"/>
  <c r="AB332" i="23" s="1"/>
  <c r="W332" i="23"/>
  <c r="AA332" i="23" s="1"/>
  <c r="V332" i="23"/>
  <c r="U332" i="23"/>
  <c r="X331" i="23"/>
  <c r="W331" i="23"/>
  <c r="V331" i="23"/>
  <c r="U331" i="23"/>
  <c r="X330" i="23"/>
  <c r="W330" i="23"/>
  <c r="V330" i="23"/>
  <c r="U330" i="23"/>
  <c r="X329" i="23"/>
  <c r="W329" i="23"/>
  <c r="V329" i="23"/>
  <c r="U329" i="23"/>
  <c r="X328" i="23"/>
  <c r="W328" i="23"/>
  <c r="V328" i="23"/>
  <c r="U328" i="23"/>
  <c r="X327" i="23"/>
  <c r="W327" i="23"/>
  <c r="V327" i="23"/>
  <c r="U327" i="23"/>
  <c r="X326" i="23"/>
  <c r="W326" i="23"/>
  <c r="V326" i="23"/>
  <c r="U326" i="23"/>
  <c r="X325" i="23"/>
  <c r="W325" i="23"/>
  <c r="V325" i="23"/>
  <c r="U325" i="23"/>
  <c r="X324" i="23"/>
  <c r="W324" i="23"/>
  <c r="V324" i="23"/>
  <c r="U324" i="23"/>
  <c r="X323" i="23"/>
  <c r="W323" i="23"/>
  <c r="V323" i="23"/>
  <c r="U323" i="23"/>
  <c r="X322" i="23"/>
  <c r="W322" i="23"/>
  <c r="V322" i="23"/>
  <c r="U322" i="23"/>
  <c r="X321" i="23"/>
  <c r="W321" i="23"/>
  <c r="V321" i="23"/>
  <c r="U321" i="23"/>
  <c r="X320" i="23"/>
  <c r="W320" i="23"/>
  <c r="V320" i="23"/>
  <c r="U320" i="23"/>
  <c r="X319" i="23"/>
  <c r="W319" i="23"/>
  <c r="V319" i="23"/>
  <c r="U319" i="23"/>
  <c r="X318" i="23"/>
  <c r="W318" i="23"/>
  <c r="V318" i="23"/>
  <c r="U318" i="23"/>
  <c r="X317" i="23"/>
  <c r="W317" i="23"/>
  <c r="V317" i="23"/>
  <c r="U317" i="23"/>
  <c r="X316" i="23"/>
  <c r="W316" i="23"/>
  <c r="V316" i="23"/>
  <c r="U316" i="23"/>
  <c r="X315" i="23"/>
  <c r="W315" i="23"/>
  <c r="V315" i="23"/>
  <c r="U315" i="23"/>
  <c r="X314" i="23"/>
  <c r="W314" i="23"/>
  <c r="V314" i="23"/>
  <c r="U314" i="23"/>
  <c r="X313" i="23"/>
  <c r="W313" i="23"/>
  <c r="V313" i="23"/>
  <c r="U313" i="23"/>
  <c r="X312" i="23"/>
  <c r="W312" i="23"/>
  <c r="V312" i="23"/>
  <c r="U312" i="23"/>
  <c r="X311" i="23"/>
  <c r="W311" i="23"/>
  <c r="V311" i="23"/>
  <c r="U311" i="23"/>
  <c r="X310" i="23"/>
  <c r="W310" i="23"/>
  <c r="V310" i="23"/>
  <c r="U310" i="23"/>
  <c r="X309" i="23"/>
  <c r="W309" i="23"/>
  <c r="V309" i="23"/>
  <c r="U309" i="23"/>
  <c r="X308" i="23"/>
  <c r="W308" i="23"/>
  <c r="V308" i="23"/>
  <c r="U308" i="23"/>
  <c r="X307" i="23"/>
  <c r="W307" i="23"/>
  <c r="V307" i="23"/>
  <c r="U307" i="23"/>
  <c r="X306" i="23"/>
  <c r="W306" i="23"/>
  <c r="V306" i="23"/>
  <c r="U306" i="23"/>
  <c r="X305" i="23"/>
  <c r="W305" i="23"/>
  <c r="V305" i="23"/>
  <c r="U305" i="23"/>
  <c r="X304" i="23"/>
  <c r="W304" i="23"/>
  <c r="V304" i="23"/>
  <c r="U304" i="23"/>
  <c r="X303" i="23"/>
  <c r="W303" i="23"/>
  <c r="V303" i="23"/>
  <c r="U303" i="23"/>
  <c r="X302" i="23"/>
  <c r="W302" i="23"/>
  <c r="V302" i="23"/>
  <c r="U302" i="23"/>
  <c r="X301" i="23"/>
  <c r="W301" i="23"/>
  <c r="V301" i="23"/>
  <c r="U301" i="23"/>
  <c r="X300" i="23"/>
  <c r="W300" i="23"/>
  <c r="V300" i="23"/>
  <c r="U300" i="23"/>
  <c r="X299" i="23"/>
  <c r="W299" i="23"/>
  <c r="V299" i="23"/>
  <c r="U299" i="23"/>
  <c r="X298" i="23"/>
  <c r="W298" i="23"/>
  <c r="V298" i="23"/>
  <c r="U298" i="23"/>
  <c r="X297" i="23"/>
  <c r="W297" i="23"/>
  <c r="V297" i="23"/>
  <c r="U297" i="23"/>
  <c r="X296" i="23"/>
  <c r="W296" i="23"/>
  <c r="V296" i="23"/>
  <c r="U296" i="23"/>
  <c r="X295" i="23"/>
  <c r="W295" i="23"/>
  <c r="V295" i="23"/>
  <c r="U295" i="23"/>
  <c r="X294" i="23"/>
  <c r="W294" i="23"/>
  <c r="V294" i="23"/>
  <c r="U294" i="23"/>
  <c r="X293" i="23"/>
  <c r="W293" i="23"/>
  <c r="V293" i="23"/>
  <c r="U293" i="23"/>
  <c r="X292" i="23"/>
  <c r="W292" i="23"/>
  <c r="V292" i="23"/>
  <c r="Z292" i="23" s="1"/>
  <c r="U292" i="23"/>
  <c r="Y292" i="23" s="1"/>
  <c r="X291" i="23"/>
  <c r="W291" i="23"/>
  <c r="V291" i="23"/>
  <c r="U291" i="23"/>
  <c r="X290" i="23"/>
  <c r="W290" i="23"/>
  <c r="V290" i="23"/>
  <c r="U290" i="23"/>
  <c r="X289" i="23"/>
  <c r="W289" i="23"/>
  <c r="V289" i="23"/>
  <c r="U289" i="23"/>
  <c r="X288" i="23"/>
  <c r="W288" i="23"/>
  <c r="V288" i="23"/>
  <c r="U288" i="23"/>
  <c r="X287" i="23"/>
  <c r="W287" i="23"/>
  <c r="V287" i="23"/>
  <c r="U287" i="23"/>
  <c r="X286" i="23"/>
  <c r="W286" i="23"/>
  <c r="V286" i="23"/>
  <c r="U286" i="23"/>
  <c r="X285" i="23"/>
  <c r="W285" i="23"/>
  <c r="V285" i="23"/>
  <c r="U285" i="23"/>
  <c r="X284" i="23"/>
  <c r="W284" i="23"/>
  <c r="V284" i="23"/>
  <c r="U284" i="23"/>
  <c r="X283" i="23"/>
  <c r="W283" i="23"/>
  <c r="V283" i="23"/>
  <c r="U283" i="23"/>
  <c r="X282" i="23"/>
  <c r="W282" i="23"/>
  <c r="V282" i="23"/>
  <c r="U282" i="23"/>
  <c r="X281" i="23"/>
  <c r="W281" i="23"/>
  <c r="V281" i="23"/>
  <c r="U281" i="23"/>
  <c r="X280" i="23"/>
  <c r="W280" i="23"/>
  <c r="V280" i="23"/>
  <c r="U280" i="23"/>
  <c r="X279" i="23"/>
  <c r="W279" i="23"/>
  <c r="V279" i="23"/>
  <c r="U279" i="23"/>
  <c r="X278" i="23"/>
  <c r="W278" i="23"/>
  <c r="V278" i="23"/>
  <c r="U278" i="23"/>
  <c r="X277" i="23"/>
  <c r="W277" i="23"/>
  <c r="V277" i="23"/>
  <c r="U277" i="23"/>
  <c r="X276" i="23"/>
  <c r="W276" i="23"/>
  <c r="V276" i="23"/>
  <c r="U276" i="23"/>
  <c r="X275" i="23"/>
  <c r="W275" i="23"/>
  <c r="V275" i="23"/>
  <c r="U275" i="23"/>
  <c r="X274" i="23"/>
  <c r="W274" i="23"/>
  <c r="V274" i="23"/>
  <c r="U274" i="23"/>
  <c r="X273" i="23"/>
  <c r="W273" i="23"/>
  <c r="V273" i="23"/>
  <c r="U273" i="23"/>
  <c r="X272" i="23"/>
  <c r="AB272" i="23" s="1"/>
  <c r="W272" i="23"/>
  <c r="AA272" i="23" s="1"/>
  <c r="V272" i="23"/>
  <c r="U272" i="23"/>
  <c r="X271" i="23"/>
  <c r="W271" i="23"/>
  <c r="V271" i="23"/>
  <c r="U271" i="23"/>
  <c r="X270" i="23"/>
  <c r="W270" i="23"/>
  <c r="V270" i="23"/>
  <c r="U270" i="23"/>
  <c r="X269" i="23"/>
  <c r="W269" i="23"/>
  <c r="V269" i="23"/>
  <c r="U269" i="23"/>
  <c r="X268" i="23"/>
  <c r="W268" i="23"/>
  <c r="V268" i="23"/>
  <c r="U268" i="23"/>
  <c r="X267" i="23"/>
  <c r="W267" i="23"/>
  <c r="V267" i="23"/>
  <c r="U267" i="23"/>
  <c r="X266" i="23"/>
  <c r="W266" i="23"/>
  <c r="V266" i="23"/>
  <c r="U266" i="23"/>
  <c r="X265" i="23"/>
  <c r="W265" i="23"/>
  <c r="V265" i="23"/>
  <c r="U265" i="23"/>
  <c r="X264" i="23"/>
  <c r="W264" i="23"/>
  <c r="V264" i="23"/>
  <c r="U264" i="23"/>
  <c r="X263" i="23"/>
  <c r="W263" i="23"/>
  <c r="V263" i="23"/>
  <c r="U263" i="23"/>
  <c r="X262" i="23"/>
  <c r="W262" i="23"/>
  <c r="V262" i="23"/>
  <c r="U262" i="23"/>
  <c r="X261" i="23"/>
  <c r="W261" i="23"/>
  <c r="V261" i="23"/>
  <c r="U261" i="23"/>
  <c r="X260" i="23"/>
  <c r="W260" i="23"/>
  <c r="V260" i="23"/>
  <c r="U260" i="23"/>
  <c r="X259" i="23"/>
  <c r="W259" i="23"/>
  <c r="V259" i="23"/>
  <c r="U259" i="23"/>
  <c r="X258" i="23"/>
  <c r="W258" i="23"/>
  <c r="V258" i="23"/>
  <c r="U258" i="23"/>
  <c r="X257" i="23"/>
  <c r="W257" i="23"/>
  <c r="V257" i="23"/>
  <c r="U257" i="23"/>
  <c r="X256" i="23"/>
  <c r="W256" i="23"/>
  <c r="V256" i="23"/>
  <c r="U256" i="23"/>
  <c r="X255" i="23"/>
  <c r="W255" i="23"/>
  <c r="V255" i="23"/>
  <c r="U255" i="23"/>
  <c r="X254" i="23"/>
  <c r="W254" i="23"/>
  <c r="V254" i="23"/>
  <c r="U254" i="23"/>
  <c r="X253" i="23"/>
  <c r="W253" i="23"/>
  <c r="V253" i="23"/>
  <c r="U253" i="23"/>
  <c r="X252" i="23"/>
  <c r="W252" i="23"/>
  <c r="V252" i="23"/>
  <c r="U252" i="23"/>
  <c r="X251" i="23"/>
  <c r="W251" i="23"/>
  <c r="V251" i="23"/>
  <c r="U251" i="23"/>
  <c r="X250" i="23"/>
  <c r="W250" i="23"/>
  <c r="V250" i="23"/>
  <c r="U250" i="23"/>
  <c r="X249" i="23"/>
  <c r="W249" i="23"/>
  <c r="V249" i="23"/>
  <c r="U249" i="23"/>
  <c r="X248" i="23"/>
  <c r="W248" i="23"/>
  <c r="V248" i="23"/>
  <c r="U248" i="23"/>
  <c r="X247" i="23"/>
  <c r="W247" i="23"/>
  <c r="V247" i="23"/>
  <c r="U247" i="23"/>
  <c r="X246" i="23"/>
  <c r="W246" i="23"/>
  <c r="V246" i="23"/>
  <c r="U246" i="23"/>
  <c r="X245" i="23"/>
  <c r="W245" i="23"/>
  <c r="V245" i="23"/>
  <c r="U245" i="23"/>
  <c r="X244" i="23"/>
  <c r="W244" i="23"/>
  <c r="V244" i="23"/>
  <c r="U244" i="23"/>
  <c r="X243" i="23"/>
  <c r="W243" i="23"/>
  <c r="V243" i="23"/>
  <c r="U243" i="23"/>
  <c r="X242" i="23"/>
  <c r="W242" i="23"/>
  <c r="V242" i="23"/>
  <c r="U242" i="23"/>
  <c r="X241" i="23"/>
  <c r="W241" i="23"/>
  <c r="V241" i="23"/>
  <c r="U241" i="23"/>
  <c r="X240" i="23"/>
  <c r="W240" i="23"/>
  <c r="V240" i="23"/>
  <c r="U240" i="23"/>
  <c r="X239" i="23"/>
  <c r="W239" i="23"/>
  <c r="V239" i="23"/>
  <c r="U239" i="23"/>
  <c r="X238" i="23"/>
  <c r="W238" i="23"/>
  <c r="V238" i="23"/>
  <c r="U238" i="23"/>
  <c r="X237" i="23"/>
  <c r="W237" i="23"/>
  <c r="V237" i="23"/>
  <c r="U237" i="23"/>
  <c r="X236" i="23"/>
  <c r="W236" i="23"/>
  <c r="V236" i="23"/>
  <c r="U236" i="23"/>
  <c r="X235" i="23"/>
  <c r="W235" i="23"/>
  <c r="V235" i="23"/>
  <c r="U235" i="23"/>
  <c r="X234" i="23"/>
  <c r="W234" i="23"/>
  <c r="V234" i="23"/>
  <c r="U234" i="23"/>
  <c r="X233" i="23"/>
  <c r="W233" i="23"/>
  <c r="V233" i="23"/>
  <c r="U233" i="23"/>
  <c r="X232" i="23"/>
  <c r="W232" i="23"/>
  <c r="V232" i="23"/>
  <c r="Z232" i="23" s="1"/>
  <c r="U232" i="23"/>
  <c r="Y232" i="23" s="1"/>
  <c r="X231" i="23"/>
  <c r="W231" i="23"/>
  <c r="V231" i="23"/>
  <c r="U231" i="23"/>
  <c r="X230" i="23"/>
  <c r="W230" i="23"/>
  <c r="V230" i="23"/>
  <c r="U230" i="23"/>
  <c r="X229" i="23"/>
  <c r="W229" i="23"/>
  <c r="V229" i="23"/>
  <c r="U229" i="23"/>
  <c r="X228" i="23"/>
  <c r="W228" i="23"/>
  <c r="V228" i="23"/>
  <c r="U228" i="23"/>
  <c r="X227" i="23"/>
  <c r="W227" i="23"/>
  <c r="V227" i="23"/>
  <c r="U227" i="23"/>
  <c r="X226" i="23"/>
  <c r="W226" i="23"/>
  <c r="V226" i="23"/>
  <c r="U226" i="23"/>
  <c r="X225" i="23"/>
  <c r="W225" i="23"/>
  <c r="V225" i="23"/>
  <c r="U225" i="23"/>
  <c r="X224" i="23"/>
  <c r="W224" i="23"/>
  <c r="V224" i="23"/>
  <c r="U224" i="23"/>
  <c r="X223" i="23"/>
  <c r="W223" i="23"/>
  <c r="V223" i="23"/>
  <c r="U223" i="23"/>
  <c r="X222" i="23"/>
  <c r="W222" i="23"/>
  <c r="V222" i="23"/>
  <c r="U222" i="23"/>
  <c r="X221" i="23"/>
  <c r="W221" i="23"/>
  <c r="V221" i="23"/>
  <c r="U221" i="23"/>
  <c r="X220" i="23"/>
  <c r="W220" i="23"/>
  <c r="V220" i="23"/>
  <c r="U220" i="23"/>
  <c r="X219" i="23"/>
  <c r="W219" i="23"/>
  <c r="V219" i="23"/>
  <c r="U219" i="23"/>
  <c r="X218" i="23"/>
  <c r="W218" i="23"/>
  <c r="V218" i="23"/>
  <c r="U218" i="23"/>
  <c r="X217" i="23"/>
  <c r="W217" i="23"/>
  <c r="V217" i="23"/>
  <c r="U217" i="23"/>
  <c r="X216" i="23"/>
  <c r="W216" i="23"/>
  <c r="V216" i="23"/>
  <c r="U216" i="23"/>
  <c r="X215" i="23"/>
  <c r="W215" i="23"/>
  <c r="V215" i="23"/>
  <c r="U215" i="23"/>
  <c r="X214" i="23"/>
  <c r="W214" i="23"/>
  <c r="V214" i="23"/>
  <c r="U214" i="23"/>
  <c r="X213" i="23"/>
  <c r="W213" i="23"/>
  <c r="V213" i="23"/>
  <c r="U213" i="23"/>
  <c r="X212" i="23"/>
  <c r="AB212" i="23" s="1"/>
  <c r="W212" i="23"/>
  <c r="AA212" i="23" s="1"/>
  <c r="V212" i="23"/>
  <c r="U212" i="23"/>
  <c r="X211" i="23"/>
  <c r="W211" i="23"/>
  <c r="V211" i="23"/>
  <c r="U211" i="23"/>
  <c r="X210" i="23"/>
  <c r="W210" i="23"/>
  <c r="V210" i="23"/>
  <c r="U210" i="23"/>
  <c r="X209" i="23"/>
  <c r="W209" i="23"/>
  <c r="V209" i="23"/>
  <c r="U209" i="23"/>
  <c r="X208" i="23"/>
  <c r="W208" i="23"/>
  <c r="V208" i="23"/>
  <c r="U208" i="23"/>
  <c r="X207" i="23"/>
  <c r="W207" i="23"/>
  <c r="V207" i="23"/>
  <c r="U207" i="23"/>
  <c r="X206" i="23"/>
  <c r="W206" i="23"/>
  <c r="V206" i="23"/>
  <c r="U206" i="23"/>
  <c r="X205" i="23"/>
  <c r="W205" i="23"/>
  <c r="V205" i="23"/>
  <c r="U205" i="23"/>
  <c r="X204" i="23"/>
  <c r="W204" i="23"/>
  <c r="V204" i="23"/>
  <c r="U204" i="23"/>
  <c r="X203" i="23"/>
  <c r="W203" i="23"/>
  <c r="V203" i="23"/>
  <c r="U203" i="23"/>
  <c r="X202" i="23"/>
  <c r="W202" i="23"/>
  <c r="V202" i="23"/>
  <c r="U202" i="23"/>
  <c r="X201" i="23"/>
  <c r="W201" i="23"/>
  <c r="V201" i="23"/>
  <c r="U201" i="23"/>
  <c r="X200" i="23"/>
  <c r="W200" i="23"/>
  <c r="V200" i="23"/>
  <c r="U200" i="23"/>
  <c r="X199" i="23"/>
  <c r="W199" i="23"/>
  <c r="V199" i="23"/>
  <c r="U199" i="23"/>
  <c r="X198" i="23"/>
  <c r="W198" i="23"/>
  <c r="V198" i="23"/>
  <c r="U198" i="23"/>
  <c r="X197" i="23"/>
  <c r="W197" i="23"/>
  <c r="V197" i="23"/>
  <c r="U197" i="23"/>
  <c r="X196" i="23"/>
  <c r="W196" i="23"/>
  <c r="V196" i="23"/>
  <c r="U196" i="23"/>
  <c r="X195" i="23"/>
  <c r="W195" i="23"/>
  <c r="V195" i="23"/>
  <c r="U195" i="23"/>
  <c r="X194" i="23"/>
  <c r="W194" i="23"/>
  <c r="V194" i="23"/>
  <c r="U194" i="23"/>
  <c r="X193" i="23"/>
  <c r="W193" i="23"/>
  <c r="V193" i="23"/>
  <c r="U193" i="23"/>
  <c r="X192" i="23"/>
  <c r="W192" i="23"/>
  <c r="V192" i="23"/>
  <c r="U192" i="23"/>
  <c r="X191" i="23"/>
  <c r="W191" i="23"/>
  <c r="V191" i="23"/>
  <c r="U191" i="23"/>
  <c r="X190" i="23"/>
  <c r="W190" i="23"/>
  <c r="V190" i="23"/>
  <c r="U190" i="23"/>
  <c r="X189" i="23"/>
  <c r="W189" i="23"/>
  <c r="V189" i="23"/>
  <c r="U189" i="23"/>
  <c r="X188" i="23"/>
  <c r="W188" i="23"/>
  <c r="V188" i="23"/>
  <c r="U188" i="23"/>
  <c r="X187" i="23"/>
  <c r="W187" i="23"/>
  <c r="V187" i="23"/>
  <c r="U187" i="23"/>
  <c r="X186" i="23"/>
  <c r="W186" i="23"/>
  <c r="V186" i="23"/>
  <c r="U186" i="23"/>
  <c r="X185" i="23"/>
  <c r="W185" i="23"/>
  <c r="V185" i="23"/>
  <c r="U185" i="23"/>
  <c r="X184" i="23"/>
  <c r="W184" i="23"/>
  <c r="V184" i="23"/>
  <c r="U184" i="23"/>
  <c r="X183" i="23"/>
  <c r="W183" i="23"/>
  <c r="V183" i="23"/>
  <c r="U183" i="23"/>
  <c r="X182" i="23"/>
  <c r="W182" i="23"/>
  <c r="V182" i="23"/>
  <c r="U182" i="23"/>
  <c r="X181" i="23"/>
  <c r="W181" i="23"/>
  <c r="V181" i="23"/>
  <c r="U181" i="23"/>
  <c r="X180" i="23"/>
  <c r="W180" i="23"/>
  <c r="V180" i="23"/>
  <c r="U180" i="23"/>
  <c r="X179" i="23"/>
  <c r="W179" i="23"/>
  <c r="V179" i="23"/>
  <c r="U179" i="23"/>
  <c r="X178" i="23"/>
  <c r="W178" i="23"/>
  <c r="V178" i="23"/>
  <c r="U178" i="23"/>
  <c r="X177" i="23"/>
  <c r="W177" i="23"/>
  <c r="V177" i="23"/>
  <c r="U177" i="23"/>
  <c r="X176" i="23"/>
  <c r="W176" i="23"/>
  <c r="V176" i="23"/>
  <c r="U176" i="23"/>
  <c r="X175" i="23"/>
  <c r="W175" i="23"/>
  <c r="V175" i="23"/>
  <c r="U175" i="23"/>
  <c r="X174" i="23"/>
  <c r="W174" i="23"/>
  <c r="V174" i="23"/>
  <c r="U174" i="23"/>
  <c r="X173" i="23"/>
  <c r="W173" i="23"/>
  <c r="V173" i="23"/>
  <c r="U173" i="23"/>
  <c r="X172" i="23"/>
  <c r="W172" i="23"/>
  <c r="V172" i="23"/>
  <c r="Z172" i="23" s="1"/>
  <c r="U172" i="23"/>
  <c r="Y172" i="23" s="1"/>
  <c r="X171" i="23"/>
  <c r="W171" i="23"/>
  <c r="V171" i="23"/>
  <c r="U171" i="23"/>
  <c r="X170" i="23"/>
  <c r="W170" i="23"/>
  <c r="V170" i="23"/>
  <c r="U170" i="23"/>
  <c r="X169" i="23"/>
  <c r="W169" i="23"/>
  <c r="V169" i="23"/>
  <c r="U169" i="23"/>
  <c r="X168" i="23"/>
  <c r="W168" i="23"/>
  <c r="V168" i="23"/>
  <c r="U168" i="23"/>
  <c r="X167" i="23"/>
  <c r="W167" i="23"/>
  <c r="V167" i="23"/>
  <c r="U167" i="23"/>
  <c r="X166" i="23"/>
  <c r="W166" i="23"/>
  <c r="V166" i="23"/>
  <c r="U166" i="23"/>
  <c r="X165" i="23"/>
  <c r="W165" i="23"/>
  <c r="V165" i="23"/>
  <c r="U165" i="23"/>
  <c r="X164" i="23"/>
  <c r="W164" i="23"/>
  <c r="V164" i="23"/>
  <c r="U164" i="23"/>
  <c r="X163" i="23"/>
  <c r="W163" i="23"/>
  <c r="V163" i="23"/>
  <c r="U163" i="23"/>
  <c r="X162" i="23"/>
  <c r="W162" i="23"/>
  <c r="V162" i="23"/>
  <c r="U162" i="23"/>
  <c r="X161" i="23"/>
  <c r="W161" i="23"/>
  <c r="V161" i="23"/>
  <c r="U161" i="23"/>
  <c r="X160" i="23"/>
  <c r="W160" i="23"/>
  <c r="V160" i="23"/>
  <c r="U160" i="23"/>
  <c r="X159" i="23"/>
  <c r="W159" i="23"/>
  <c r="V159" i="23"/>
  <c r="U159" i="23"/>
  <c r="X158" i="23"/>
  <c r="W158" i="23"/>
  <c r="V158" i="23"/>
  <c r="U158" i="23"/>
  <c r="X157" i="23"/>
  <c r="W157" i="23"/>
  <c r="V157" i="23"/>
  <c r="U157" i="23"/>
  <c r="X156" i="23"/>
  <c r="W156" i="23"/>
  <c r="V156" i="23"/>
  <c r="U156" i="23"/>
  <c r="X155" i="23"/>
  <c r="W155" i="23"/>
  <c r="V155" i="23"/>
  <c r="U155" i="23"/>
  <c r="X154" i="23"/>
  <c r="W154" i="23"/>
  <c r="V154" i="23"/>
  <c r="U154" i="23"/>
  <c r="X153" i="23"/>
  <c r="W153" i="23"/>
  <c r="V153" i="23"/>
  <c r="U153" i="23"/>
  <c r="X152" i="23"/>
  <c r="AB152" i="23" s="1"/>
  <c r="W152" i="23"/>
  <c r="AA152" i="23" s="1"/>
  <c r="V152" i="23"/>
  <c r="U152" i="23"/>
  <c r="X151" i="23"/>
  <c r="W151" i="23"/>
  <c r="V151" i="23"/>
  <c r="U151" i="23"/>
  <c r="X150" i="23"/>
  <c r="W150" i="23"/>
  <c r="V150" i="23"/>
  <c r="U150" i="23"/>
  <c r="X149" i="23"/>
  <c r="W149" i="23"/>
  <c r="V149" i="23"/>
  <c r="U149" i="23"/>
  <c r="X148" i="23"/>
  <c r="W148" i="23"/>
  <c r="V148" i="23"/>
  <c r="U148" i="23"/>
  <c r="X147" i="23"/>
  <c r="W147" i="23"/>
  <c r="V147" i="23"/>
  <c r="U147" i="23"/>
  <c r="X146" i="23"/>
  <c r="W146" i="23"/>
  <c r="V146" i="23"/>
  <c r="U146" i="23"/>
  <c r="X145" i="23"/>
  <c r="W145" i="23"/>
  <c r="V145" i="23"/>
  <c r="U145" i="23"/>
  <c r="X144" i="23"/>
  <c r="W144" i="23"/>
  <c r="V144" i="23"/>
  <c r="U144" i="23"/>
  <c r="X143" i="23"/>
  <c r="W143" i="23"/>
  <c r="V143" i="23"/>
  <c r="U143" i="23"/>
  <c r="X142" i="23"/>
  <c r="W142" i="23"/>
  <c r="V142" i="23"/>
  <c r="U142" i="23"/>
  <c r="X141" i="23"/>
  <c r="W141" i="23"/>
  <c r="V141" i="23"/>
  <c r="U141" i="23"/>
  <c r="X140" i="23"/>
  <c r="W140" i="23"/>
  <c r="V140" i="23"/>
  <c r="U140" i="23"/>
  <c r="X139" i="23"/>
  <c r="W139" i="23"/>
  <c r="V139" i="23"/>
  <c r="U139" i="23"/>
  <c r="X138" i="23"/>
  <c r="W138" i="23"/>
  <c r="V138" i="23"/>
  <c r="U138" i="23"/>
  <c r="X137" i="23"/>
  <c r="W137" i="23"/>
  <c r="V137" i="23"/>
  <c r="U137" i="23"/>
  <c r="X136" i="23"/>
  <c r="W136" i="23"/>
  <c r="V136" i="23"/>
  <c r="U136" i="23"/>
  <c r="X135" i="23"/>
  <c r="W135" i="23"/>
  <c r="V135" i="23"/>
  <c r="U135" i="23"/>
  <c r="X134" i="23"/>
  <c r="W134" i="23"/>
  <c r="V134" i="23"/>
  <c r="U134" i="23"/>
  <c r="X133" i="23"/>
  <c r="W133" i="23"/>
  <c r="V133" i="23"/>
  <c r="U133" i="23"/>
  <c r="X132" i="23"/>
  <c r="W132" i="23"/>
  <c r="V132" i="23"/>
  <c r="U132" i="23"/>
  <c r="X131" i="23"/>
  <c r="W131" i="23"/>
  <c r="V131" i="23"/>
  <c r="U131" i="23"/>
  <c r="X130" i="23"/>
  <c r="W130" i="23"/>
  <c r="V130" i="23"/>
  <c r="U130" i="23"/>
  <c r="X129" i="23"/>
  <c r="W129" i="23"/>
  <c r="V129" i="23"/>
  <c r="U129" i="23"/>
  <c r="X128" i="23"/>
  <c r="W128" i="23"/>
  <c r="V128" i="23"/>
  <c r="U128" i="23"/>
  <c r="X127" i="23"/>
  <c r="W127" i="23"/>
  <c r="V127" i="23"/>
  <c r="U127" i="23"/>
  <c r="X126" i="23"/>
  <c r="W126" i="23"/>
  <c r="V126" i="23"/>
  <c r="U126" i="23"/>
  <c r="X125" i="23"/>
  <c r="W125" i="23"/>
  <c r="V125" i="23"/>
  <c r="U125" i="23"/>
  <c r="X124" i="23"/>
  <c r="W124" i="23"/>
  <c r="V124" i="23"/>
  <c r="U124" i="23"/>
  <c r="X123" i="23"/>
  <c r="W123" i="23"/>
  <c r="V123" i="23"/>
  <c r="U123" i="23"/>
  <c r="X122" i="23"/>
  <c r="W122" i="23"/>
  <c r="V122" i="23"/>
  <c r="U122" i="23"/>
  <c r="X121" i="23"/>
  <c r="W121" i="23"/>
  <c r="V121" i="23"/>
  <c r="U121" i="23"/>
  <c r="X120" i="23"/>
  <c r="W120" i="23"/>
  <c r="V120" i="23"/>
  <c r="U120" i="23"/>
  <c r="X119" i="23"/>
  <c r="W119" i="23"/>
  <c r="V119" i="23"/>
  <c r="U119" i="23"/>
  <c r="X118" i="23"/>
  <c r="W118" i="23"/>
  <c r="V118" i="23"/>
  <c r="U118" i="23"/>
  <c r="X117" i="23"/>
  <c r="W117" i="23"/>
  <c r="V117" i="23"/>
  <c r="U117" i="23"/>
  <c r="X116" i="23"/>
  <c r="W116" i="23"/>
  <c r="V116" i="23"/>
  <c r="U116" i="23"/>
  <c r="X115" i="23"/>
  <c r="W115" i="23"/>
  <c r="V115" i="23"/>
  <c r="U115" i="23"/>
  <c r="X114" i="23"/>
  <c r="W114" i="23"/>
  <c r="V114" i="23"/>
  <c r="U114" i="23"/>
  <c r="X113" i="23"/>
  <c r="W113" i="23"/>
  <c r="V113" i="23"/>
  <c r="U113" i="23"/>
  <c r="X112" i="23"/>
  <c r="W112" i="23"/>
  <c r="V112" i="23"/>
  <c r="Z112" i="23" s="1"/>
  <c r="U112" i="23"/>
  <c r="Y112" i="23" s="1"/>
  <c r="X111" i="23"/>
  <c r="W111" i="23"/>
  <c r="V111" i="23"/>
  <c r="U111" i="23"/>
  <c r="X110" i="23"/>
  <c r="W110" i="23"/>
  <c r="V110" i="23"/>
  <c r="U110" i="23"/>
  <c r="X109" i="23"/>
  <c r="W109" i="23"/>
  <c r="V109" i="23"/>
  <c r="U109" i="23"/>
  <c r="X108" i="23"/>
  <c r="W108" i="23"/>
  <c r="V108" i="23"/>
  <c r="U108" i="23"/>
  <c r="X107" i="23"/>
  <c r="W107" i="23"/>
  <c r="V107" i="23"/>
  <c r="U107" i="23"/>
  <c r="X106" i="23"/>
  <c r="W106" i="23"/>
  <c r="V106" i="23"/>
  <c r="U106" i="23"/>
  <c r="X105" i="23"/>
  <c r="W105" i="23"/>
  <c r="V105" i="23"/>
  <c r="U105" i="23"/>
  <c r="X104" i="23"/>
  <c r="W104" i="23"/>
  <c r="V104" i="23"/>
  <c r="U104" i="23"/>
  <c r="X103" i="23"/>
  <c r="W103" i="23"/>
  <c r="V103" i="23"/>
  <c r="U103" i="23"/>
  <c r="X102" i="23"/>
  <c r="W102" i="23"/>
  <c r="V102" i="23"/>
  <c r="U102" i="23"/>
  <c r="X101" i="23"/>
  <c r="W101" i="23"/>
  <c r="V101" i="23"/>
  <c r="U101" i="23"/>
  <c r="X100" i="23"/>
  <c r="W100" i="23"/>
  <c r="V100" i="23"/>
  <c r="U100" i="23"/>
  <c r="X99" i="23"/>
  <c r="W99" i="23"/>
  <c r="V99" i="23"/>
  <c r="U99" i="23"/>
  <c r="X98" i="23"/>
  <c r="W98" i="23"/>
  <c r="V98" i="23"/>
  <c r="U98" i="23"/>
  <c r="X97" i="23"/>
  <c r="W97" i="23"/>
  <c r="V97" i="23"/>
  <c r="U97" i="23"/>
  <c r="X96" i="23"/>
  <c r="W96" i="23"/>
  <c r="V96" i="23"/>
  <c r="U96" i="23"/>
  <c r="X95" i="23"/>
  <c r="W95" i="23"/>
  <c r="V95" i="23"/>
  <c r="U95" i="23"/>
  <c r="X94" i="23"/>
  <c r="W94" i="23"/>
  <c r="V94" i="23"/>
  <c r="U94" i="23"/>
  <c r="X93" i="23"/>
  <c r="W93" i="23"/>
  <c r="V93" i="23"/>
  <c r="U93" i="23"/>
  <c r="X92" i="23"/>
  <c r="AB92" i="23" s="1"/>
  <c r="W92" i="23"/>
  <c r="AA92" i="23" s="1"/>
  <c r="V92" i="23"/>
  <c r="U92" i="23"/>
  <c r="X91" i="23"/>
  <c r="W91" i="23"/>
  <c r="V91" i="23"/>
  <c r="U91" i="23"/>
  <c r="X90" i="23"/>
  <c r="W90" i="23"/>
  <c r="V90" i="23"/>
  <c r="U90" i="23"/>
  <c r="X89" i="23"/>
  <c r="W89" i="23"/>
  <c r="V89" i="23"/>
  <c r="U89" i="23"/>
  <c r="X88" i="23"/>
  <c r="W88" i="23"/>
  <c r="V88" i="23"/>
  <c r="U88" i="23"/>
  <c r="X87" i="23"/>
  <c r="W87" i="23"/>
  <c r="V87" i="23"/>
  <c r="U87" i="23"/>
  <c r="X86" i="23"/>
  <c r="W86" i="23"/>
  <c r="V86" i="23"/>
  <c r="U86" i="23"/>
  <c r="X85" i="23"/>
  <c r="W85" i="23"/>
  <c r="V85" i="23"/>
  <c r="U85" i="23"/>
  <c r="X84" i="23"/>
  <c r="W84" i="23"/>
  <c r="V84" i="23"/>
  <c r="U84" i="23"/>
  <c r="X83" i="23"/>
  <c r="W83" i="23"/>
  <c r="V83" i="23"/>
  <c r="U83" i="23"/>
  <c r="X82" i="23"/>
  <c r="W82" i="23"/>
  <c r="V82" i="23"/>
  <c r="U82" i="23"/>
  <c r="X81" i="23"/>
  <c r="W81" i="23"/>
  <c r="V81" i="23"/>
  <c r="U81" i="23"/>
  <c r="X80" i="23"/>
  <c r="W80" i="23"/>
  <c r="V80" i="23"/>
  <c r="U80" i="23"/>
  <c r="X79" i="23"/>
  <c r="W79" i="23"/>
  <c r="V79" i="23"/>
  <c r="U79" i="23"/>
  <c r="X78" i="23"/>
  <c r="W78" i="23"/>
  <c r="V78" i="23"/>
  <c r="U78" i="23"/>
  <c r="X77" i="23"/>
  <c r="W77" i="23"/>
  <c r="V77" i="23"/>
  <c r="U77" i="23"/>
  <c r="X76" i="23"/>
  <c r="W76" i="23"/>
  <c r="V76" i="23"/>
  <c r="U76" i="23"/>
  <c r="X75" i="23"/>
  <c r="W75" i="23"/>
  <c r="V75" i="23"/>
  <c r="U75" i="23"/>
  <c r="X74" i="23"/>
  <c r="W74" i="23"/>
  <c r="V74" i="23"/>
  <c r="U74" i="23"/>
  <c r="X73" i="23"/>
  <c r="W73" i="23"/>
  <c r="V73" i="23"/>
  <c r="U73" i="23"/>
  <c r="X72" i="23"/>
  <c r="W72" i="23"/>
  <c r="V72" i="23"/>
  <c r="U72" i="23"/>
  <c r="X71" i="23"/>
  <c r="W71" i="23"/>
  <c r="V71" i="23"/>
  <c r="U71" i="23"/>
  <c r="X70" i="23"/>
  <c r="W70" i="23"/>
  <c r="V70" i="23"/>
  <c r="U70" i="23"/>
  <c r="X69" i="23"/>
  <c r="W69" i="23"/>
  <c r="V69" i="23"/>
  <c r="U69" i="23"/>
  <c r="X68" i="23"/>
  <c r="W68" i="23"/>
  <c r="V68" i="23"/>
  <c r="U68" i="23"/>
  <c r="X67" i="23"/>
  <c r="W67" i="23"/>
  <c r="V67" i="23"/>
  <c r="U67" i="23"/>
  <c r="X66" i="23"/>
  <c r="W66" i="23"/>
  <c r="V66" i="23"/>
  <c r="U66" i="23"/>
  <c r="X65" i="23"/>
  <c r="W65" i="23"/>
  <c r="V65" i="23"/>
  <c r="U65" i="23"/>
  <c r="X64" i="23"/>
  <c r="W64" i="23"/>
  <c r="V64" i="23"/>
  <c r="U64" i="23"/>
  <c r="X63" i="23"/>
  <c r="W63" i="23"/>
  <c r="V63" i="23"/>
  <c r="U63" i="23"/>
  <c r="X62" i="23"/>
  <c r="W62" i="23"/>
  <c r="V62" i="23"/>
  <c r="U62" i="23"/>
  <c r="X61" i="23"/>
  <c r="W61" i="23"/>
  <c r="V61" i="23"/>
  <c r="U61" i="23"/>
  <c r="X60" i="23"/>
  <c r="W60" i="23"/>
  <c r="V60" i="23"/>
  <c r="U60" i="23"/>
  <c r="X59" i="23"/>
  <c r="W59" i="23"/>
  <c r="V59" i="23"/>
  <c r="U59" i="23"/>
  <c r="X58" i="23"/>
  <c r="W58" i="23"/>
  <c r="V58" i="23"/>
  <c r="U58" i="23"/>
  <c r="X57" i="23"/>
  <c r="W57" i="23"/>
  <c r="V57" i="23"/>
  <c r="U57" i="23"/>
  <c r="X56" i="23"/>
  <c r="W56" i="23"/>
  <c r="V56" i="23"/>
  <c r="U56" i="23"/>
  <c r="X55" i="23"/>
  <c r="W55" i="23"/>
  <c r="V55" i="23"/>
  <c r="U55" i="23"/>
  <c r="X54" i="23"/>
  <c r="W54" i="23"/>
  <c r="V54" i="23"/>
  <c r="U54" i="23"/>
  <c r="X53" i="23"/>
  <c r="W53" i="23"/>
  <c r="V53" i="23"/>
  <c r="U53" i="23"/>
  <c r="X52" i="23"/>
  <c r="W52" i="23"/>
  <c r="V52" i="23"/>
  <c r="Z52" i="23" s="1"/>
  <c r="U52" i="23"/>
  <c r="Y52" i="23" s="1"/>
  <c r="X51" i="23"/>
  <c r="W51" i="23"/>
  <c r="V51" i="23"/>
  <c r="U51" i="23"/>
  <c r="X50" i="23"/>
  <c r="W50" i="23"/>
  <c r="V50" i="23"/>
  <c r="U50" i="23"/>
  <c r="X49" i="23"/>
  <c r="W49" i="23"/>
  <c r="V49" i="23"/>
  <c r="U49" i="23"/>
  <c r="X48" i="23"/>
  <c r="W48" i="23"/>
  <c r="V48" i="23"/>
  <c r="U48" i="23"/>
  <c r="X47" i="23"/>
  <c r="W47" i="23"/>
  <c r="V47" i="23"/>
  <c r="U47" i="23"/>
  <c r="X46" i="23"/>
  <c r="W46" i="23"/>
  <c r="V46" i="23"/>
  <c r="U46" i="23"/>
  <c r="X45" i="23"/>
  <c r="W45" i="23"/>
  <c r="V45" i="23"/>
  <c r="U45" i="23"/>
  <c r="X44" i="23"/>
  <c r="W44" i="23"/>
  <c r="V44" i="23"/>
  <c r="U44" i="23"/>
  <c r="X43" i="23"/>
  <c r="W43" i="23"/>
  <c r="V43" i="23"/>
  <c r="U43" i="23"/>
  <c r="X42" i="23"/>
  <c r="W42" i="23"/>
  <c r="V42" i="23"/>
  <c r="U42" i="23"/>
  <c r="X41" i="23"/>
  <c r="W41" i="23"/>
  <c r="V41" i="23"/>
  <c r="U41" i="23"/>
  <c r="X40" i="23"/>
  <c r="W40" i="23"/>
  <c r="V40" i="23"/>
  <c r="U40" i="23"/>
  <c r="X39" i="23"/>
  <c r="W39" i="23"/>
  <c r="V39" i="23"/>
  <c r="U39" i="23"/>
  <c r="X38" i="23"/>
  <c r="W38" i="23"/>
  <c r="V38" i="23"/>
  <c r="U38" i="23"/>
  <c r="X37" i="23"/>
  <c r="W37" i="23"/>
  <c r="V37" i="23"/>
  <c r="U37" i="23"/>
  <c r="X36" i="23"/>
  <c r="W36" i="23"/>
  <c r="V36" i="23"/>
  <c r="U36" i="23"/>
  <c r="X35" i="23"/>
  <c r="W35" i="23"/>
  <c r="V35" i="23"/>
  <c r="U35" i="23"/>
  <c r="X34" i="23"/>
  <c r="W34" i="23"/>
  <c r="V34" i="23"/>
  <c r="U34" i="23"/>
  <c r="X33" i="23"/>
  <c r="W33" i="23"/>
  <c r="V33" i="23"/>
  <c r="U33" i="23"/>
  <c r="X32" i="23"/>
  <c r="AB32" i="23" s="1"/>
  <c r="W32" i="23"/>
  <c r="AA32" i="23" s="1"/>
  <c r="V32" i="23"/>
  <c r="U32" i="23"/>
  <c r="X31" i="23"/>
  <c r="W31" i="23"/>
  <c r="V31" i="23"/>
  <c r="U31" i="23"/>
  <c r="X30" i="23"/>
  <c r="W30" i="23"/>
  <c r="V30" i="23"/>
  <c r="U30" i="23"/>
  <c r="X29" i="23"/>
  <c r="W29" i="23"/>
  <c r="V29" i="23"/>
  <c r="U29" i="23"/>
  <c r="X28" i="23"/>
  <c r="W28" i="23"/>
  <c r="V28" i="23"/>
  <c r="U28" i="23"/>
  <c r="X27" i="23"/>
  <c r="W27" i="23"/>
  <c r="V27" i="23"/>
  <c r="U27" i="23"/>
  <c r="X26" i="23"/>
  <c r="W26" i="23"/>
  <c r="V26" i="23"/>
  <c r="U26" i="23"/>
  <c r="X25" i="23"/>
  <c r="W25" i="23"/>
  <c r="V25" i="23"/>
  <c r="U25" i="23"/>
  <c r="X24" i="23"/>
  <c r="W24" i="23"/>
  <c r="V24" i="23"/>
  <c r="U24" i="23"/>
  <c r="X23" i="23"/>
  <c r="W23" i="23"/>
  <c r="V23" i="23"/>
  <c r="U23" i="23"/>
  <c r="X22" i="23"/>
  <c r="W22" i="23"/>
  <c r="V22" i="23"/>
  <c r="U22" i="23"/>
  <c r="X21" i="23"/>
  <c r="W21" i="23"/>
  <c r="V21" i="23"/>
  <c r="U21" i="23"/>
  <c r="X20" i="23"/>
  <c r="W20" i="23"/>
  <c r="V20" i="23"/>
  <c r="U20" i="23"/>
  <c r="X19" i="23"/>
  <c r="W19" i="23"/>
  <c r="V19" i="23"/>
  <c r="U19" i="23"/>
  <c r="X18" i="23"/>
  <c r="W18" i="23"/>
  <c r="V18" i="23"/>
  <c r="U18" i="23"/>
  <c r="X17" i="23"/>
  <c r="W17" i="23"/>
  <c r="V17" i="23"/>
  <c r="U17" i="23"/>
  <c r="X16" i="23"/>
  <c r="W16" i="23"/>
  <c r="V16" i="23"/>
  <c r="U16" i="23"/>
  <c r="X15" i="23"/>
  <c r="W15" i="23"/>
  <c r="V15" i="23"/>
  <c r="U15" i="23"/>
  <c r="X14" i="23"/>
  <c r="W14" i="23"/>
  <c r="V14" i="23"/>
  <c r="U14" i="23"/>
  <c r="X13" i="23"/>
  <c r="W13" i="23"/>
  <c r="V13" i="23"/>
  <c r="U13" i="23"/>
  <c r="X12" i="23"/>
  <c r="W12" i="23"/>
  <c r="V12" i="23"/>
  <c r="U12" i="23"/>
  <c r="Y12" i="23" l="1"/>
  <c r="AA52" i="23"/>
  <c r="Y72" i="23"/>
  <c r="AC72" i="23" s="1"/>
  <c r="AA112" i="23"/>
  <c r="Y132" i="23"/>
  <c r="AA172" i="23"/>
  <c r="Y192" i="23"/>
  <c r="AA232" i="23"/>
  <c r="AC232" i="23" s="1"/>
  <c r="Y252" i="23"/>
  <c r="AC252" i="23" s="1"/>
  <c r="AA292" i="23"/>
  <c r="Y312" i="23"/>
  <c r="AA352" i="23"/>
  <c r="AC352" i="23" s="1"/>
  <c r="Y372" i="23"/>
  <c r="Z12" i="23"/>
  <c r="AB52" i="23"/>
  <c r="AC52" i="23" s="1"/>
  <c r="Z72" i="23"/>
  <c r="AB112" i="23"/>
  <c r="Z132" i="23"/>
  <c r="AB172" i="23"/>
  <c r="Z192" i="23"/>
  <c r="AB232" i="23"/>
  <c r="Z252" i="23"/>
  <c r="AB292" i="23"/>
  <c r="AC292" i="23" s="1"/>
  <c r="Z312" i="23"/>
  <c r="AB352" i="23"/>
  <c r="Z372" i="23"/>
  <c r="AC172" i="23"/>
  <c r="AA12" i="23"/>
  <c r="AA72" i="23"/>
  <c r="Y92" i="23"/>
  <c r="AA132" i="23"/>
  <c r="Y152" i="23"/>
  <c r="AC152" i="23" s="1"/>
  <c r="AA192" i="23"/>
  <c r="Y212" i="23"/>
  <c r="AA252" i="23"/>
  <c r="Y272" i="23"/>
  <c r="AA312" i="23"/>
  <c r="Y332" i="23"/>
  <c r="AC332" i="23" s="1"/>
  <c r="AA372" i="23"/>
  <c r="Y392" i="23"/>
  <c r="AC112" i="23"/>
  <c r="AB12" i="23"/>
  <c r="Z32" i="23"/>
  <c r="AB72" i="23"/>
  <c r="Z92" i="23"/>
  <c r="AB132" i="23"/>
  <c r="Z152" i="23"/>
  <c r="AB192" i="23"/>
  <c r="Z212" i="23"/>
  <c r="AB252" i="23"/>
  <c r="Z272" i="23"/>
  <c r="AB312" i="23"/>
  <c r="Z332" i="23"/>
  <c r="AB372" i="23"/>
  <c r="Z392" i="23"/>
  <c r="Y32" i="23"/>
  <c r="AC32" i="23" s="1"/>
  <c r="AC372" i="23" l="1"/>
  <c r="AC192" i="23"/>
  <c r="AC12" i="23"/>
  <c r="AC272" i="23"/>
  <c r="AC312" i="23"/>
  <c r="AC132" i="23"/>
  <c r="AC92" i="23"/>
  <c r="AC392" i="23"/>
  <c r="AC212" i="23"/>
  <c r="H45" i="22" l="1"/>
  <c r="B39" i="22"/>
  <c r="B27" i="22"/>
  <c r="F27" i="22"/>
  <c r="J27" i="22"/>
  <c r="N27" i="22"/>
  <c r="R27" i="22"/>
  <c r="V27" i="22"/>
  <c r="AH27" i="22"/>
  <c r="D15" i="22"/>
  <c r="F15" i="22"/>
  <c r="H15" i="22"/>
  <c r="L15" i="22"/>
  <c r="P15" i="22"/>
  <c r="T15" i="22"/>
  <c r="V15" i="22"/>
  <c r="X15" i="22"/>
  <c r="Z15" i="22"/>
  <c r="AB15" i="22"/>
  <c r="AD15" i="22"/>
  <c r="AF15" i="22"/>
  <c r="AH15" i="22"/>
  <c r="B15" i="22"/>
  <c r="E47" i="22" l="1"/>
  <c r="D47" i="22"/>
  <c r="D65" i="6"/>
  <c r="Y68" i="6"/>
  <c r="X68" i="6"/>
  <c r="W68" i="6"/>
  <c r="V68" i="6"/>
  <c r="Y67" i="6"/>
  <c r="X67" i="6"/>
  <c r="V67" i="6"/>
  <c r="Y66" i="6"/>
  <c r="X66" i="6"/>
  <c r="W66" i="6"/>
  <c r="V66" i="6"/>
  <c r="Y65" i="6"/>
  <c r="X65" i="6"/>
  <c r="W65" i="6"/>
  <c r="V65" i="6"/>
  <c r="Z65" i="6" s="1"/>
  <c r="AA65" i="6" l="1"/>
  <c r="AE65" i="6" s="1"/>
  <c r="AB65" i="6"/>
  <c r="AF65" i="6" s="1"/>
  <c r="AC65" i="6"/>
  <c r="AG65" i="6" s="1"/>
  <c r="AH65" i="6"/>
  <c r="AI65" i="6" s="1"/>
  <c r="AJ65" i="6" s="1"/>
  <c r="AK65" i="6" s="1"/>
  <c r="AD65" i="6"/>
  <c r="D42" i="14" l="1"/>
  <c r="Y45" i="14"/>
  <c r="X45" i="14"/>
  <c r="W45" i="14"/>
  <c r="V45" i="14"/>
  <c r="Y44" i="14"/>
  <c r="X44" i="14"/>
  <c r="W44" i="14"/>
  <c r="V44" i="14"/>
  <c r="Y43" i="14"/>
  <c r="X43" i="14"/>
  <c r="W43" i="14"/>
  <c r="V43" i="14"/>
  <c r="Y42" i="14"/>
  <c r="X42" i="14"/>
  <c r="W42" i="14"/>
  <c r="V42" i="14"/>
  <c r="Z42" i="14" s="1"/>
  <c r="D34" i="14"/>
  <c r="Y41" i="14"/>
  <c r="X41" i="14"/>
  <c r="W41" i="14"/>
  <c r="V41" i="14"/>
  <c r="Y40" i="14"/>
  <c r="X40" i="14"/>
  <c r="W40" i="14"/>
  <c r="V40" i="14"/>
  <c r="Y39" i="14"/>
  <c r="X39" i="14"/>
  <c r="W39" i="14"/>
  <c r="V39" i="14"/>
  <c r="Y38" i="14"/>
  <c r="X38" i="14"/>
  <c r="W38" i="14"/>
  <c r="V38" i="14"/>
  <c r="D38" i="14"/>
  <c r="Y37" i="14"/>
  <c r="X37" i="14"/>
  <c r="W37" i="14"/>
  <c r="V37" i="14"/>
  <c r="Y36" i="14"/>
  <c r="X36" i="14"/>
  <c r="W36" i="14"/>
  <c r="V36" i="14"/>
  <c r="Y35" i="14"/>
  <c r="X35" i="14"/>
  <c r="W35" i="14"/>
  <c r="V35" i="14"/>
  <c r="Y34" i="14"/>
  <c r="AC34" i="14" s="1"/>
  <c r="AG34" i="14" s="1"/>
  <c r="X34" i="14"/>
  <c r="W34" i="14"/>
  <c r="V34" i="14"/>
  <c r="D80" i="13"/>
  <c r="Y85" i="13"/>
  <c r="X85" i="13"/>
  <c r="W85" i="13"/>
  <c r="V85" i="13"/>
  <c r="Y84" i="13"/>
  <c r="X84" i="13"/>
  <c r="W84" i="13"/>
  <c r="V84" i="13"/>
  <c r="Y83" i="13"/>
  <c r="X83" i="13"/>
  <c r="W83" i="13"/>
  <c r="V83" i="13"/>
  <c r="Y82" i="13"/>
  <c r="X82" i="13"/>
  <c r="W82" i="13"/>
  <c r="V82" i="13"/>
  <c r="Y81" i="13"/>
  <c r="X81" i="13"/>
  <c r="W81" i="13"/>
  <c r="V81" i="13"/>
  <c r="AC80" i="13"/>
  <c r="AG80" i="13" s="1"/>
  <c r="AB80" i="13"/>
  <c r="AF80" i="13" s="1"/>
  <c r="AA80" i="13"/>
  <c r="AE80" i="13" s="1"/>
  <c r="Z80" i="13"/>
  <c r="Y166" i="10"/>
  <c r="X166" i="10"/>
  <c r="W166" i="10"/>
  <c r="V166" i="10"/>
  <c r="Y165" i="10"/>
  <c r="X165" i="10"/>
  <c r="W165" i="10"/>
  <c r="AA165" i="10" s="1"/>
  <c r="AE165" i="10" s="1"/>
  <c r="V165" i="10"/>
  <c r="Z165" i="10" s="1"/>
  <c r="Y164" i="10"/>
  <c r="X164" i="10"/>
  <c r="W164" i="10"/>
  <c r="V164" i="10"/>
  <c r="Y162" i="10"/>
  <c r="AC162" i="10" s="1"/>
  <c r="AG162" i="10" s="1"/>
  <c r="X162" i="10"/>
  <c r="W162" i="10"/>
  <c r="V162" i="10"/>
  <c r="D455" i="12"/>
  <c r="Y458" i="12"/>
  <c r="X458" i="12"/>
  <c r="W458" i="12"/>
  <c r="V458" i="12"/>
  <c r="Y457" i="12"/>
  <c r="X457" i="12"/>
  <c r="W457" i="12"/>
  <c r="V457" i="12"/>
  <c r="Y456" i="12"/>
  <c r="X456" i="12"/>
  <c r="W456" i="12"/>
  <c r="V456" i="12"/>
  <c r="Y455" i="12"/>
  <c r="X455" i="12"/>
  <c r="W455" i="12"/>
  <c r="V455" i="12"/>
  <c r="Z455" i="12" s="1"/>
  <c r="AD455" i="12" s="1"/>
  <c r="AH455" i="12" s="1"/>
  <c r="Y454" i="12"/>
  <c r="X454" i="12"/>
  <c r="W454" i="12"/>
  <c r="V454" i="12"/>
  <c r="Y453" i="12"/>
  <c r="X453" i="12"/>
  <c r="W453" i="12"/>
  <c r="V453" i="12"/>
  <c r="Y452" i="12"/>
  <c r="X452" i="12"/>
  <c r="W452" i="12"/>
  <c r="V452" i="12"/>
  <c r="Y451" i="12"/>
  <c r="X451" i="12"/>
  <c r="W451" i="12"/>
  <c r="AA451" i="12" s="1"/>
  <c r="AE451" i="12" s="1"/>
  <c r="AI451" i="12" s="1"/>
  <c r="V451" i="12"/>
  <c r="Z451" i="12" s="1"/>
  <c r="AD451" i="12" s="1"/>
  <c r="AH451" i="12" s="1"/>
  <c r="D447" i="12"/>
  <c r="Y450" i="12"/>
  <c r="X450" i="12"/>
  <c r="W450" i="12"/>
  <c r="V450" i="12"/>
  <c r="Y449" i="12"/>
  <c r="X449" i="12"/>
  <c r="W449" i="12"/>
  <c r="V449" i="12"/>
  <c r="Y448" i="12"/>
  <c r="X448" i="12"/>
  <c r="W448" i="12"/>
  <c r="V448" i="12"/>
  <c r="Y447" i="12"/>
  <c r="X447" i="12"/>
  <c r="W447" i="12"/>
  <c r="AA447" i="12" s="1"/>
  <c r="AE447" i="12" s="1"/>
  <c r="AI447" i="12" s="1"/>
  <c r="V447" i="12"/>
  <c r="Z447" i="12" s="1"/>
  <c r="AD447" i="12" s="1"/>
  <c r="AH447" i="12" s="1"/>
  <c r="D443" i="12"/>
  <c r="Y446" i="12"/>
  <c r="X446" i="12"/>
  <c r="W446" i="12"/>
  <c r="V446" i="12"/>
  <c r="Y445" i="12"/>
  <c r="X445" i="12"/>
  <c r="W445" i="12"/>
  <c r="V445" i="12"/>
  <c r="Y444" i="12"/>
  <c r="X444" i="12"/>
  <c r="W444" i="12"/>
  <c r="V444" i="12"/>
  <c r="Y443" i="12"/>
  <c r="X443" i="12"/>
  <c r="W443" i="12"/>
  <c r="V443" i="12"/>
  <c r="Z443" i="12" s="1"/>
  <c r="AD443" i="12" s="1"/>
  <c r="AH443" i="12" s="1"/>
  <c r="D439" i="12"/>
  <c r="Y442" i="12"/>
  <c r="X442" i="12"/>
  <c r="W442" i="12"/>
  <c r="V442" i="12"/>
  <c r="Y441" i="12"/>
  <c r="X441" i="12"/>
  <c r="W441" i="12"/>
  <c r="V441" i="12"/>
  <c r="Y440" i="12"/>
  <c r="X440" i="12"/>
  <c r="W440" i="12"/>
  <c r="V440" i="12"/>
  <c r="Y439" i="12"/>
  <c r="X439" i="12"/>
  <c r="W439" i="12"/>
  <c r="V439" i="12"/>
  <c r="Y529" i="19"/>
  <c r="X529" i="19"/>
  <c r="W529" i="19"/>
  <c r="V529" i="19"/>
  <c r="Y528" i="19"/>
  <c r="X528" i="19"/>
  <c r="W528" i="19"/>
  <c r="V528" i="19"/>
  <c r="Y527" i="19"/>
  <c r="X527" i="19"/>
  <c r="W527" i="19"/>
  <c r="V527" i="19"/>
  <c r="Y526" i="19"/>
  <c r="X526" i="19"/>
  <c r="W526" i="19"/>
  <c r="V526" i="19"/>
  <c r="Y525" i="19"/>
  <c r="X525" i="19"/>
  <c r="W525" i="19"/>
  <c r="V525" i="19"/>
  <c r="Y524" i="19"/>
  <c r="X524" i="19"/>
  <c r="W524" i="19"/>
  <c r="V524" i="19"/>
  <c r="Y523" i="19"/>
  <c r="X523" i="19"/>
  <c r="W523" i="19"/>
  <c r="V523" i="19"/>
  <c r="Y522" i="19"/>
  <c r="X522" i="19"/>
  <c r="W522" i="19"/>
  <c r="V522" i="19"/>
  <c r="Y521" i="19"/>
  <c r="X521" i="19"/>
  <c r="W521" i="19"/>
  <c r="V521" i="19"/>
  <c r="Y520" i="19"/>
  <c r="X520" i="19"/>
  <c r="W520" i="19"/>
  <c r="V520" i="19"/>
  <c r="Y519" i="19"/>
  <c r="X519" i="19"/>
  <c r="W519" i="19"/>
  <c r="V519" i="19"/>
  <c r="Y518" i="19"/>
  <c r="X518" i="19"/>
  <c r="W518" i="19"/>
  <c r="V518" i="19"/>
  <c r="Y517" i="19"/>
  <c r="X517" i="19"/>
  <c r="W517" i="19"/>
  <c r="V517" i="19"/>
  <c r="Y516" i="19"/>
  <c r="X516" i="19"/>
  <c r="W516" i="19"/>
  <c r="V516" i="19"/>
  <c r="Y515" i="19"/>
  <c r="X515" i="19"/>
  <c r="W515" i="19"/>
  <c r="V515" i="19"/>
  <c r="Y514" i="19"/>
  <c r="X514" i="19"/>
  <c r="W514" i="19"/>
  <c r="V514" i="19"/>
  <c r="Y513" i="19"/>
  <c r="X513" i="19"/>
  <c r="W513" i="19"/>
  <c r="V513" i="19"/>
  <c r="Y512" i="19"/>
  <c r="X512" i="19"/>
  <c r="W512" i="19"/>
  <c r="V512" i="19"/>
  <c r="Y511" i="19"/>
  <c r="X511" i="19"/>
  <c r="W511" i="19"/>
  <c r="V511" i="19"/>
  <c r="Y510" i="19"/>
  <c r="AC510" i="19" s="1"/>
  <c r="AG510" i="19" s="1"/>
  <c r="X510" i="19"/>
  <c r="W510" i="19"/>
  <c r="AA510" i="19" s="1"/>
  <c r="AE510" i="19" s="1"/>
  <c r="V510" i="19"/>
  <c r="Z510" i="19" s="1"/>
  <c r="Y509" i="19"/>
  <c r="X509" i="19"/>
  <c r="W509" i="19"/>
  <c r="V509" i="19"/>
  <c r="Y508" i="19"/>
  <c r="X508" i="19"/>
  <c r="W508" i="19"/>
  <c r="V508" i="19"/>
  <c r="Y507" i="19"/>
  <c r="X507" i="19"/>
  <c r="W507" i="19"/>
  <c r="V507" i="19"/>
  <c r="Y506" i="19"/>
  <c r="X506" i="19"/>
  <c r="W506" i="19"/>
  <c r="V506" i="19"/>
  <c r="Y505" i="19"/>
  <c r="X505" i="19"/>
  <c r="W505" i="19"/>
  <c r="V505" i="19"/>
  <c r="Y504" i="19"/>
  <c r="X504" i="19"/>
  <c r="W504" i="19"/>
  <c r="V504" i="19"/>
  <c r="Y503" i="19"/>
  <c r="X503" i="19"/>
  <c r="W503" i="19"/>
  <c r="V503" i="19"/>
  <c r="Y502" i="19"/>
  <c r="X502" i="19"/>
  <c r="W502" i="19"/>
  <c r="V502" i="19"/>
  <c r="Y501" i="19"/>
  <c r="X501" i="19"/>
  <c r="W501" i="19"/>
  <c r="V501" i="19"/>
  <c r="Y500" i="19"/>
  <c r="X500" i="19"/>
  <c r="W500" i="19"/>
  <c r="V500" i="19"/>
  <c r="Y499" i="19"/>
  <c r="X499" i="19"/>
  <c r="W499" i="19"/>
  <c r="V499" i="19"/>
  <c r="Y498" i="19"/>
  <c r="X498" i="19"/>
  <c r="W498" i="19"/>
  <c r="V498" i="19"/>
  <c r="Y497" i="19"/>
  <c r="X497" i="19"/>
  <c r="W497" i="19"/>
  <c r="V497" i="19"/>
  <c r="Y496" i="19"/>
  <c r="X496" i="19"/>
  <c r="W496" i="19"/>
  <c r="V496" i="19"/>
  <c r="Y495" i="19"/>
  <c r="X495" i="19"/>
  <c r="W495" i="19"/>
  <c r="V495" i="19"/>
  <c r="Y494" i="19"/>
  <c r="X494" i="19"/>
  <c r="W494" i="19"/>
  <c r="V494" i="19"/>
  <c r="Y493" i="19"/>
  <c r="X493" i="19"/>
  <c r="W493" i="19"/>
  <c r="V493" i="19"/>
  <c r="Y492" i="19"/>
  <c r="X492" i="19"/>
  <c r="W492" i="19"/>
  <c r="V492" i="19"/>
  <c r="Y491" i="19"/>
  <c r="X491" i="19"/>
  <c r="W491" i="19"/>
  <c r="V491" i="19"/>
  <c r="Y490" i="19"/>
  <c r="AC490" i="19" s="1"/>
  <c r="AG490" i="19" s="1"/>
  <c r="X490" i="19"/>
  <c r="AB490" i="19" s="1"/>
  <c r="AF490" i="19" s="1"/>
  <c r="W490" i="19"/>
  <c r="V490" i="19"/>
  <c r="D310" i="19"/>
  <c r="Y329" i="19"/>
  <c r="X329" i="19"/>
  <c r="W329" i="19"/>
  <c r="V329" i="19"/>
  <c r="Y328" i="19"/>
  <c r="X328" i="19"/>
  <c r="W328" i="19"/>
  <c r="V328" i="19"/>
  <c r="Y327" i="19"/>
  <c r="X327" i="19"/>
  <c r="W327" i="19"/>
  <c r="V327" i="19"/>
  <c r="Y326" i="19"/>
  <c r="X326" i="19"/>
  <c r="W326" i="19"/>
  <c r="V326" i="19"/>
  <c r="Y325" i="19"/>
  <c r="X325" i="19"/>
  <c r="W325" i="19"/>
  <c r="V325" i="19"/>
  <c r="Y324" i="19"/>
  <c r="X324" i="19"/>
  <c r="W324" i="19"/>
  <c r="V324" i="19"/>
  <c r="Y323" i="19"/>
  <c r="X323" i="19"/>
  <c r="W323" i="19"/>
  <c r="V323" i="19"/>
  <c r="Y322" i="19"/>
  <c r="X322" i="19"/>
  <c r="W322" i="19"/>
  <c r="V322" i="19"/>
  <c r="Y321" i="19"/>
  <c r="X321" i="19"/>
  <c r="W321" i="19"/>
  <c r="V321" i="19"/>
  <c r="Y320" i="19"/>
  <c r="X320" i="19"/>
  <c r="W320" i="19"/>
  <c r="V320" i="19"/>
  <c r="Y319" i="19"/>
  <c r="X319" i="19"/>
  <c r="W319" i="19"/>
  <c r="V319" i="19"/>
  <c r="Y318" i="19"/>
  <c r="X318" i="19"/>
  <c r="W318" i="19"/>
  <c r="V318" i="19"/>
  <c r="Y317" i="19"/>
  <c r="X317" i="19"/>
  <c r="W317" i="19"/>
  <c r="V317" i="19"/>
  <c r="Y316" i="19"/>
  <c r="X316" i="19"/>
  <c r="W316" i="19"/>
  <c r="V316" i="19"/>
  <c r="Y315" i="19"/>
  <c r="X315" i="19"/>
  <c r="W315" i="19"/>
  <c r="V315" i="19"/>
  <c r="Y314" i="19"/>
  <c r="X314" i="19"/>
  <c r="W314" i="19"/>
  <c r="V314" i="19"/>
  <c r="Y313" i="19"/>
  <c r="X313" i="19"/>
  <c r="W313" i="19"/>
  <c r="V313" i="19"/>
  <c r="Y312" i="19"/>
  <c r="X312" i="19"/>
  <c r="W312" i="19"/>
  <c r="V312" i="19"/>
  <c r="Y311" i="19"/>
  <c r="X311" i="19"/>
  <c r="W311" i="19"/>
  <c r="V311" i="19"/>
  <c r="Y310" i="19"/>
  <c r="X310" i="19"/>
  <c r="W310" i="19"/>
  <c r="V310" i="19"/>
  <c r="Z310" i="19" s="1"/>
  <c r="D330" i="19"/>
  <c r="V330" i="19"/>
  <c r="W330" i="19"/>
  <c r="X330" i="19"/>
  <c r="Y330" i="19"/>
  <c r="V331" i="19"/>
  <c r="W331" i="19"/>
  <c r="X331" i="19"/>
  <c r="Y331" i="19"/>
  <c r="V332" i="19"/>
  <c r="W332" i="19"/>
  <c r="X332" i="19"/>
  <c r="Y332" i="19"/>
  <c r="V333" i="19"/>
  <c r="W333" i="19"/>
  <c r="X333" i="19"/>
  <c r="Y333" i="19"/>
  <c r="V334" i="19"/>
  <c r="W334" i="19"/>
  <c r="X334" i="19"/>
  <c r="Y334" i="19"/>
  <c r="V335" i="19"/>
  <c r="W335" i="19"/>
  <c r="X335" i="19"/>
  <c r="Y335" i="19"/>
  <c r="V336" i="19"/>
  <c r="W336" i="19"/>
  <c r="X336" i="19"/>
  <c r="Y336" i="19"/>
  <c r="V337" i="19"/>
  <c r="W337" i="19"/>
  <c r="X337" i="19"/>
  <c r="Y337" i="19"/>
  <c r="V338" i="19"/>
  <c r="W338" i="19"/>
  <c r="X338" i="19"/>
  <c r="Y338" i="19"/>
  <c r="V339" i="19"/>
  <c r="W339" i="19"/>
  <c r="X339" i="19"/>
  <c r="Y339" i="19"/>
  <c r="V340" i="19"/>
  <c r="W340" i="19"/>
  <c r="X340" i="19"/>
  <c r="Y340" i="19"/>
  <c r="V341" i="19"/>
  <c r="W341" i="19"/>
  <c r="X341" i="19"/>
  <c r="Y341" i="19"/>
  <c r="V342" i="19"/>
  <c r="W342" i="19"/>
  <c r="X342" i="19"/>
  <c r="Y342" i="19"/>
  <c r="V343" i="19"/>
  <c r="W343" i="19"/>
  <c r="X343" i="19"/>
  <c r="Y343" i="19"/>
  <c r="V344" i="19"/>
  <c r="W344" i="19"/>
  <c r="X344" i="19"/>
  <c r="Y344" i="19"/>
  <c r="V345" i="19"/>
  <c r="W345" i="19"/>
  <c r="X345" i="19"/>
  <c r="Y345" i="19"/>
  <c r="V346" i="19"/>
  <c r="W346" i="19"/>
  <c r="X346" i="19"/>
  <c r="Y346" i="19"/>
  <c r="V347" i="19"/>
  <c r="W347" i="19"/>
  <c r="X347" i="19"/>
  <c r="Y347" i="19"/>
  <c r="V348" i="19"/>
  <c r="W348" i="19"/>
  <c r="X348" i="19"/>
  <c r="Y348" i="19"/>
  <c r="V349" i="19"/>
  <c r="W349" i="19"/>
  <c r="X349" i="19"/>
  <c r="Y349" i="19"/>
  <c r="Y289" i="19"/>
  <c r="X289" i="19"/>
  <c r="W289" i="19"/>
  <c r="V289" i="19"/>
  <c r="Y288" i="19"/>
  <c r="X288" i="19"/>
  <c r="W288" i="19"/>
  <c r="V288" i="19"/>
  <c r="Y287" i="19"/>
  <c r="X287" i="19"/>
  <c r="W287" i="19"/>
  <c r="V287" i="19"/>
  <c r="Y286" i="19"/>
  <c r="X286" i="19"/>
  <c r="W286" i="19"/>
  <c r="V286" i="19"/>
  <c r="Y285" i="19"/>
  <c r="X285" i="19"/>
  <c r="W285" i="19"/>
  <c r="V285" i="19"/>
  <c r="Y284" i="19"/>
  <c r="X284" i="19"/>
  <c r="W284" i="19"/>
  <c r="V284" i="19"/>
  <c r="Y283" i="19"/>
  <c r="X283" i="19"/>
  <c r="W283" i="19"/>
  <c r="V283" i="19"/>
  <c r="Y282" i="19"/>
  <c r="X282" i="19"/>
  <c r="W282" i="19"/>
  <c r="V282" i="19"/>
  <c r="Y281" i="19"/>
  <c r="X281" i="19"/>
  <c r="W281" i="19"/>
  <c r="V281" i="19"/>
  <c r="Y280" i="19"/>
  <c r="X280" i="19"/>
  <c r="W280" i="19"/>
  <c r="V280" i="19"/>
  <c r="Y279" i="19"/>
  <c r="X279" i="19"/>
  <c r="W279" i="19"/>
  <c r="V279" i="19"/>
  <c r="Y278" i="19"/>
  <c r="X278" i="19"/>
  <c r="W278" i="19"/>
  <c r="V278" i="19"/>
  <c r="Y277" i="19"/>
  <c r="X277" i="19"/>
  <c r="W277" i="19"/>
  <c r="V277" i="19"/>
  <c r="Y276" i="19"/>
  <c r="X276" i="19"/>
  <c r="W276" i="19"/>
  <c r="V276" i="19"/>
  <c r="Y275" i="19"/>
  <c r="X275" i="19"/>
  <c r="W275" i="19"/>
  <c r="V275" i="19"/>
  <c r="Y274" i="19"/>
  <c r="X274" i="19"/>
  <c r="W274" i="19"/>
  <c r="V274" i="19"/>
  <c r="Y273" i="19"/>
  <c r="X273" i="19"/>
  <c r="W273" i="19"/>
  <c r="V273" i="19"/>
  <c r="Y272" i="19"/>
  <c r="X272" i="19"/>
  <c r="W272" i="19"/>
  <c r="V272" i="19"/>
  <c r="Y271" i="19"/>
  <c r="X271" i="19"/>
  <c r="W271" i="19"/>
  <c r="V271" i="19"/>
  <c r="Y270" i="19"/>
  <c r="AC270" i="19" s="1"/>
  <c r="AG270" i="19" s="1"/>
  <c r="X270" i="19"/>
  <c r="W270" i="19"/>
  <c r="V270" i="19"/>
  <c r="AB451" i="12" l="1"/>
  <c r="AF451" i="12" s="1"/>
  <c r="AJ451" i="12" s="1"/>
  <c r="Z162" i="10"/>
  <c r="AC165" i="10"/>
  <c r="AG165" i="10" s="1"/>
  <c r="Z270" i="19"/>
  <c r="AB510" i="19"/>
  <c r="AF510" i="19" s="1"/>
  <c r="Z439" i="12"/>
  <c r="AD439" i="12" s="1"/>
  <c r="AH439" i="12" s="1"/>
  <c r="AA443" i="12"/>
  <c r="AE443" i="12" s="1"/>
  <c r="AI443" i="12" s="1"/>
  <c r="AB447" i="12"/>
  <c r="AF447" i="12" s="1"/>
  <c r="AJ447" i="12" s="1"/>
  <c r="AB165" i="10"/>
  <c r="AF165" i="10" s="1"/>
  <c r="Z38" i="14"/>
  <c r="AH38" i="14" s="1"/>
  <c r="AI38" i="14" s="1"/>
  <c r="AJ38" i="14" s="1"/>
  <c r="AB310" i="19"/>
  <c r="AF310" i="19" s="1"/>
  <c r="AA439" i="12"/>
  <c r="AE439" i="12" s="1"/>
  <c r="AI439" i="12" s="1"/>
  <c r="AB443" i="12"/>
  <c r="AF443" i="12" s="1"/>
  <c r="AJ443" i="12" s="1"/>
  <c r="AC447" i="12"/>
  <c r="AG447" i="12" s="1"/>
  <c r="Z34" i="14"/>
  <c r="AA38" i="14"/>
  <c r="AE38" i="14" s="1"/>
  <c r="AB42" i="14"/>
  <c r="AF42" i="14" s="1"/>
  <c r="AB270" i="19"/>
  <c r="AF270" i="19" s="1"/>
  <c r="AB439" i="12"/>
  <c r="AF439" i="12" s="1"/>
  <c r="AJ439" i="12" s="1"/>
  <c r="AC443" i="12"/>
  <c r="AG443" i="12" s="1"/>
  <c r="AA455" i="12"/>
  <c r="AE455" i="12" s="1"/>
  <c r="AI455" i="12" s="1"/>
  <c r="AA162" i="10"/>
  <c r="AE162" i="10" s="1"/>
  <c r="AA34" i="14"/>
  <c r="AE34" i="14" s="1"/>
  <c r="AB38" i="14"/>
  <c r="AF38" i="14" s="1"/>
  <c r="AC42" i="14"/>
  <c r="AG42" i="14" s="1"/>
  <c r="AC439" i="12"/>
  <c r="AG439" i="12" s="1"/>
  <c r="AB455" i="12"/>
  <c r="AF455" i="12" s="1"/>
  <c r="AJ455" i="12" s="1"/>
  <c r="AB162" i="10"/>
  <c r="AF162" i="10" s="1"/>
  <c r="AB34" i="14"/>
  <c r="AF34" i="14" s="1"/>
  <c r="AC38" i="14"/>
  <c r="AG38" i="14" s="1"/>
  <c r="AA42" i="14"/>
  <c r="AE42" i="14" s="1"/>
  <c r="AA270" i="19"/>
  <c r="AE270" i="19" s="1"/>
  <c r="AA310" i="19"/>
  <c r="AE310" i="19" s="1"/>
  <c r="AA490" i="19"/>
  <c r="AE490" i="19" s="1"/>
  <c r="Z490" i="19"/>
  <c r="AH490" i="19" s="1"/>
  <c r="AI490" i="19" s="1"/>
  <c r="AJ490" i="19" s="1"/>
  <c r="AA330" i="19"/>
  <c r="AE330" i="19" s="1"/>
  <c r="AC455" i="12"/>
  <c r="AG455" i="12" s="1"/>
  <c r="AC451" i="12"/>
  <c r="AG451" i="12" s="1"/>
  <c r="AC330" i="19"/>
  <c r="AG330" i="19" s="1"/>
  <c r="AC310" i="19"/>
  <c r="AG310" i="19" s="1"/>
  <c r="Z330" i="19"/>
  <c r="AD330" i="19" s="1"/>
  <c r="AB330" i="19"/>
  <c r="AF330" i="19" s="1"/>
  <c r="AD42" i="14"/>
  <c r="AD38" i="14"/>
  <c r="AH80" i="13"/>
  <c r="AI80" i="13" s="1"/>
  <c r="AJ80" i="13" s="1"/>
  <c r="AD80" i="13"/>
  <c r="AD165" i="10"/>
  <c r="AD162" i="10"/>
  <c r="AH510" i="19"/>
  <c r="AI510" i="19" s="1"/>
  <c r="AJ510" i="19" s="1"/>
  <c r="AD510" i="19"/>
  <c r="AH310" i="19"/>
  <c r="AI310" i="19" s="1"/>
  <c r="AJ310" i="19" s="1"/>
  <c r="AD310" i="19"/>
  <c r="AH270" i="19"/>
  <c r="AI270" i="19" s="1"/>
  <c r="AJ270" i="19" s="1"/>
  <c r="AD270" i="19"/>
  <c r="AB155" i="21"/>
  <c r="AF155" i="21" s="1"/>
  <c r="AB154" i="21"/>
  <c r="AF154" i="21" s="1"/>
  <c r="Y155" i="21"/>
  <c r="AC155" i="21" s="1"/>
  <c r="Y154" i="21"/>
  <c r="AC154" i="21" s="1"/>
  <c r="W155" i="21"/>
  <c r="AA155" i="21" s="1"/>
  <c r="AE155" i="21" s="1"/>
  <c r="W154" i="21"/>
  <c r="AA154" i="21" s="1"/>
  <c r="AE154" i="21" s="1"/>
  <c r="V155" i="21"/>
  <c r="Z155" i="21" s="1"/>
  <c r="AD155" i="21" s="1"/>
  <c r="V154" i="21"/>
  <c r="Z154" i="21" s="1"/>
  <c r="AD154" i="21" s="1"/>
  <c r="D154" i="21"/>
  <c r="Y153" i="21"/>
  <c r="AC153" i="21" s="1"/>
  <c r="AG153" i="21" s="1"/>
  <c r="X153" i="21"/>
  <c r="W153" i="21"/>
  <c r="AA153" i="21" s="1"/>
  <c r="AE153" i="21" s="1"/>
  <c r="V153" i="21"/>
  <c r="D153" i="21"/>
  <c r="Y152" i="21"/>
  <c r="AC152" i="21" s="1"/>
  <c r="AG152" i="21" s="1"/>
  <c r="X152" i="21"/>
  <c r="W152" i="21"/>
  <c r="AA152" i="21" s="1"/>
  <c r="AE152" i="21" s="1"/>
  <c r="V152" i="21"/>
  <c r="D152" i="21"/>
  <c r="Y151" i="21"/>
  <c r="AC151" i="21" s="1"/>
  <c r="AG151" i="21" s="1"/>
  <c r="X151" i="21"/>
  <c r="W151" i="21"/>
  <c r="AA151" i="21" s="1"/>
  <c r="AE151" i="21" s="1"/>
  <c r="V151" i="21"/>
  <c r="Y149" i="21"/>
  <c r="AC149" i="21" s="1"/>
  <c r="AG149" i="21" s="1"/>
  <c r="X149" i="21"/>
  <c r="W149" i="21"/>
  <c r="AA149" i="21" s="1"/>
  <c r="AE149" i="21" s="1"/>
  <c r="V149" i="21"/>
  <c r="D149" i="21"/>
  <c r="Y148" i="21"/>
  <c r="AC148" i="21" s="1"/>
  <c r="AG148" i="21" s="1"/>
  <c r="X148" i="21"/>
  <c r="W148" i="21"/>
  <c r="AA148" i="21" s="1"/>
  <c r="AE148" i="21" s="1"/>
  <c r="V148" i="21"/>
  <c r="D148" i="21"/>
  <c r="Y147" i="21"/>
  <c r="AC147" i="21" s="1"/>
  <c r="AG147" i="21" s="1"/>
  <c r="X147" i="21"/>
  <c r="W147" i="21"/>
  <c r="AA147" i="21" s="1"/>
  <c r="AE147" i="21" s="1"/>
  <c r="V147" i="21"/>
  <c r="Y146" i="21"/>
  <c r="X146" i="21"/>
  <c r="W146" i="21"/>
  <c r="V146" i="21"/>
  <c r="Y145" i="21"/>
  <c r="X145" i="21"/>
  <c r="W145" i="21"/>
  <c r="V145" i="21"/>
  <c r="Y144" i="21"/>
  <c r="X144" i="21"/>
  <c r="W144" i="21"/>
  <c r="V144" i="21"/>
  <c r="Y143" i="21"/>
  <c r="X143" i="21"/>
  <c r="W143" i="21"/>
  <c r="V143" i="21"/>
  <c r="Y142" i="21"/>
  <c r="X142" i="21"/>
  <c r="W142" i="21"/>
  <c r="V142" i="21"/>
  <c r="Y140" i="21"/>
  <c r="X140" i="21"/>
  <c r="W140" i="21"/>
  <c r="V140" i="21"/>
  <c r="Y139" i="21"/>
  <c r="X139" i="21"/>
  <c r="W139" i="21"/>
  <c r="V139" i="21"/>
  <c r="Y138" i="21"/>
  <c r="X138" i="21"/>
  <c r="W138" i="21"/>
  <c r="V138" i="21"/>
  <c r="Y137" i="21"/>
  <c r="X137" i="21"/>
  <c r="W137" i="21"/>
  <c r="V137" i="21"/>
  <c r="Y136" i="21"/>
  <c r="X136" i="21"/>
  <c r="W136" i="21"/>
  <c r="V136" i="21"/>
  <c r="Y135" i="21"/>
  <c r="X135" i="21"/>
  <c r="W135" i="21"/>
  <c r="V135" i="21"/>
  <c r="Y134" i="21"/>
  <c r="X134" i="21"/>
  <c r="W134" i="21"/>
  <c r="V134" i="21"/>
  <c r="Y133" i="21"/>
  <c r="X133" i="21"/>
  <c r="W133" i="21"/>
  <c r="V133" i="21"/>
  <c r="Y132" i="21"/>
  <c r="X132" i="21"/>
  <c r="W132" i="21"/>
  <c r="AA132" i="21" s="1"/>
  <c r="AE132" i="21" s="1"/>
  <c r="V132" i="21"/>
  <c r="D132" i="21"/>
  <c r="Y131" i="21"/>
  <c r="AC131" i="21" s="1"/>
  <c r="AG131" i="21" s="1"/>
  <c r="X131" i="21"/>
  <c r="W131" i="21"/>
  <c r="AA131" i="21" s="1"/>
  <c r="AE131" i="21" s="1"/>
  <c r="V131" i="21"/>
  <c r="D131" i="21"/>
  <c r="Y130" i="21"/>
  <c r="AC130" i="21" s="1"/>
  <c r="AG130" i="21" s="1"/>
  <c r="X130" i="21"/>
  <c r="W130" i="21"/>
  <c r="AA130" i="21" s="1"/>
  <c r="AE130" i="21" s="1"/>
  <c r="V130" i="21"/>
  <c r="D130" i="21"/>
  <c r="Y129" i="21"/>
  <c r="AC129" i="21" s="1"/>
  <c r="AG129" i="21" s="1"/>
  <c r="X129" i="21"/>
  <c r="W129" i="21"/>
  <c r="AA129" i="21" s="1"/>
  <c r="AE129" i="21" s="1"/>
  <c r="V129" i="21"/>
  <c r="D129" i="21"/>
  <c r="Y127" i="21"/>
  <c r="X127" i="21"/>
  <c r="W127" i="21"/>
  <c r="V127" i="21"/>
  <c r="Y125" i="21"/>
  <c r="X125" i="21"/>
  <c r="W125" i="21"/>
  <c r="V125" i="21"/>
  <c r="Y124" i="21"/>
  <c r="X124" i="21"/>
  <c r="W124" i="21"/>
  <c r="V124" i="21"/>
  <c r="Y123" i="21"/>
  <c r="AC123" i="21" s="1"/>
  <c r="AG123" i="21" s="1"/>
  <c r="X123" i="21"/>
  <c r="W123" i="21"/>
  <c r="V123" i="21"/>
  <c r="D123" i="21"/>
  <c r="Y122" i="21"/>
  <c r="X122" i="21"/>
  <c r="W122" i="21"/>
  <c r="V122" i="21"/>
  <c r="Y121" i="21"/>
  <c r="X121" i="21"/>
  <c r="W121" i="21"/>
  <c r="V121" i="21"/>
  <c r="Y120" i="21"/>
  <c r="X120" i="21"/>
  <c r="W120" i="21"/>
  <c r="V120" i="21"/>
  <c r="Y119" i="21"/>
  <c r="X119" i="21"/>
  <c r="W119" i="21"/>
  <c r="V119" i="21"/>
  <c r="Y118" i="21"/>
  <c r="X118" i="21"/>
  <c r="W118" i="21"/>
  <c r="V118" i="21"/>
  <c r="Y117" i="21"/>
  <c r="X117" i="21"/>
  <c r="W117" i="21"/>
  <c r="V117" i="21"/>
  <c r="Y116" i="21"/>
  <c r="X116" i="21"/>
  <c r="W116" i="21"/>
  <c r="V116" i="21"/>
  <c r="Y115" i="21"/>
  <c r="X115" i="21"/>
  <c r="W115" i="21"/>
  <c r="V115" i="21"/>
  <c r="Y114" i="21"/>
  <c r="X114" i="21"/>
  <c r="W114" i="21"/>
  <c r="V114" i="21"/>
  <c r="Y113" i="21"/>
  <c r="X113" i="21"/>
  <c r="W113" i="21"/>
  <c r="V113" i="21"/>
  <c r="Y112" i="21"/>
  <c r="X112" i="21"/>
  <c r="W112" i="21"/>
  <c r="V112" i="21"/>
  <c r="Y111" i="21"/>
  <c r="X111" i="21"/>
  <c r="W111" i="21"/>
  <c r="V111" i="21"/>
  <c r="Y110" i="21"/>
  <c r="X110" i="21"/>
  <c r="W110" i="21"/>
  <c r="V110" i="21"/>
  <c r="Y109" i="21"/>
  <c r="X109" i="21"/>
  <c r="W109" i="21"/>
  <c r="V109" i="21"/>
  <c r="Y108" i="21"/>
  <c r="X108" i="21"/>
  <c r="W108" i="21"/>
  <c r="V108" i="21"/>
  <c r="Y107" i="21"/>
  <c r="X107" i="21"/>
  <c r="W107" i="21"/>
  <c r="V107" i="21"/>
  <c r="Y106" i="21"/>
  <c r="X106" i="21"/>
  <c r="W106" i="21"/>
  <c r="V106" i="21"/>
  <c r="Y105" i="21"/>
  <c r="X105" i="21"/>
  <c r="W105" i="21"/>
  <c r="V105" i="21"/>
  <c r="Y104" i="21"/>
  <c r="X104" i="21"/>
  <c r="W104" i="21"/>
  <c r="V104" i="21"/>
  <c r="Y103" i="21"/>
  <c r="X103" i="21"/>
  <c r="W103" i="21"/>
  <c r="AA103" i="21" s="1"/>
  <c r="AE103" i="21" s="1"/>
  <c r="V103" i="21"/>
  <c r="Y102" i="21"/>
  <c r="AC102" i="21" s="1"/>
  <c r="AG102" i="21" s="1"/>
  <c r="X102" i="21"/>
  <c r="AB102" i="21" s="1"/>
  <c r="AF102" i="21" s="1"/>
  <c r="W102" i="21"/>
  <c r="AA102" i="21" s="1"/>
  <c r="AE102" i="21" s="1"/>
  <c r="V102" i="21"/>
  <c r="Z102" i="21" s="1"/>
  <c r="D102" i="21"/>
  <c r="Y101" i="21"/>
  <c r="X101" i="21"/>
  <c r="W101" i="21"/>
  <c r="V101" i="21"/>
  <c r="Y100" i="21"/>
  <c r="AC100" i="21" s="1"/>
  <c r="AG100" i="21" s="1"/>
  <c r="X100" i="21"/>
  <c r="W100" i="21"/>
  <c r="V100" i="21"/>
  <c r="D100" i="21"/>
  <c r="Y99" i="21"/>
  <c r="X99" i="21"/>
  <c r="W99" i="21"/>
  <c r="V99" i="21"/>
  <c r="Y98" i="21"/>
  <c r="X98" i="21"/>
  <c r="W98" i="21"/>
  <c r="V98" i="21"/>
  <c r="Y97" i="21"/>
  <c r="X97" i="21"/>
  <c r="W97" i="21"/>
  <c r="V97" i="21"/>
  <c r="Y96" i="21"/>
  <c r="X96" i="21"/>
  <c r="W96" i="21"/>
  <c r="V96" i="21"/>
  <c r="Y95" i="21"/>
  <c r="X95" i="21"/>
  <c r="W95" i="21"/>
  <c r="V95" i="21"/>
  <c r="Y94" i="21"/>
  <c r="X94" i="21"/>
  <c r="W94" i="21"/>
  <c r="V94" i="21"/>
  <c r="Y93" i="21"/>
  <c r="X93" i="21"/>
  <c r="W93" i="21"/>
  <c r="V93" i="21"/>
  <c r="Y92" i="21"/>
  <c r="X92" i="21"/>
  <c r="W92" i="21"/>
  <c r="V92" i="21"/>
  <c r="Y91" i="21"/>
  <c r="X91" i="21"/>
  <c r="W91" i="21"/>
  <c r="V91" i="21"/>
  <c r="Y90" i="21"/>
  <c r="X90" i="21"/>
  <c r="W90" i="21"/>
  <c r="V90" i="21"/>
  <c r="Y89" i="21"/>
  <c r="AC89" i="21" s="1"/>
  <c r="AG89" i="21" s="1"/>
  <c r="X89" i="21"/>
  <c r="W89" i="21"/>
  <c r="V89" i="21"/>
  <c r="Y88" i="21"/>
  <c r="X88" i="21"/>
  <c r="W88" i="21"/>
  <c r="V88" i="21"/>
  <c r="Y87" i="21"/>
  <c r="X87" i="21"/>
  <c r="W87" i="21"/>
  <c r="V87" i="21"/>
  <c r="Y86" i="21"/>
  <c r="X86" i="21"/>
  <c r="AB86" i="21" s="1"/>
  <c r="AF86" i="21" s="1"/>
  <c r="W86" i="21"/>
  <c r="V86" i="21"/>
  <c r="Y85" i="21"/>
  <c r="X85" i="21"/>
  <c r="W85" i="21"/>
  <c r="V85" i="21"/>
  <c r="Y84" i="21"/>
  <c r="X84" i="21"/>
  <c r="W84" i="21"/>
  <c r="V84" i="21"/>
  <c r="Y83" i="21"/>
  <c r="AC83" i="21" s="1"/>
  <c r="AG83" i="21" s="1"/>
  <c r="X83" i="21"/>
  <c r="W83" i="21"/>
  <c r="V83" i="21"/>
  <c r="Y82" i="21"/>
  <c r="X82" i="21"/>
  <c r="W82" i="21"/>
  <c r="V82" i="21"/>
  <c r="Y81" i="21"/>
  <c r="X81" i="21"/>
  <c r="W81" i="21"/>
  <c r="V81" i="21"/>
  <c r="Y80" i="21"/>
  <c r="X80" i="21"/>
  <c r="W80" i="21"/>
  <c r="V80" i="21"/>
  <c r="Y79" i="21"/>
  <c r="X79" i="21"/>
  <c r="W79" i="21"/>
  <c r="V79" i="21"/>
  <c r="Y78" i="21"/>
  <c r="X78" i="21"/>
  <c r="W78" i="21"/>
  <c r="V78" i="21"/>
  <c r="Y75" i="21"/>
  <c r="X75" i="21"/>
  <c r="W75" i="21"/>
  <c r="V75" i="21"/>
  <c r="Y74" i="21"/>
  <c r="X74" i="21"/>
  <c r="W74" i="21"/>
  <c r="V74" i="21"/>
  <c r="Y73" i="21"/>
  <c r="X73" i="21"/>
  <c r="W73" i="21"/>
  <c r="V73" i="21"/>
  <c r="Y72" i="21"/>
  <c r="AC72" i="21" s="1"/>
  <c r="AG72" i="21" s="1"/>
  <c r="X72" i="21"/>
  <c r="W72" i="21"/>
  <c r="V72" i="21"/>
  <c r="D72" i="21"/>
  <c r="Y71" i="21"/>
  <c r="AC71" i="21" s="1"/>
  <c r="AG71" i="21" s="1"/>
  <c r="X71" i="21"/>
  <c r="AB71" i="21" s="1"/>
  <c r="AF71" i="21" s="1"/>
  <c r="W71" i="21"/>
  <c r="AA71" i="21" s="1"/>
  <c r="AE71" i="21" s="1"/>
  <c r="V71" i="21"/>
  <c r="Z71" i="21" s="1"/>
  <c r="D71" i="21"/>
  <c r="Y70" i="21"/>
  <c r="X70" i="21"/>
  <c r="W70" i="21"/>
  <c r="V70" i="21"/>
  <c r="Y69" i="21"/>
  <c r="X69" i="21"/>
  <c r="W69" i="21"/>
  <c r="V69" i="21"/>
  <c r="Y68" i="21"/>
  <c r="X68" i="21"/>
  <c r="W68" i="21"/>
  <c r="V68" i="21"/>
  <c r="Y67" i="21"/>
  <c r="X67" i="21"/>
  <c r="AB67" i="21" s="1"/>
  <c r="AF67" i="21" s="1"/>
  <c r="W67" i="21"/>
  <c r="V67" i="21"/>
  <c r="Y66" i="21"/>
  <c r="X66" i="21"/>
  <c r="W66" i="21"/>
  <c r="V66" i="21"/>
  <c r="Y65" i="21"/>
  <c r="X65" i="21"/>
  <c r="W65" i="21"/>
  <c r="V65" i="21"/>
  <c r="Y64" i="21"/>
  <c r="X64" i="21"/>
  <c r="AB64" i="21" s="1"/>
  <c r="AF64" i="21" s="1"/>
  <c r="W64" i="21"/>
  <c r="AA64" i="21" s="1"/>
  <c r="AE64" i="21" s="1"/>
  <c r="V64" i="21"/>
  <c r="D64" i="21"/>
  <c r="Y63" i="21"/>
  <c r="X63" i="21"/>
  <c r="W63" i="21"/>
  <c r="V63" i="21"/>
  <c r="Y62" i="21"/>
  <c r="X62" i="21"/>
  <c r="W62" i="21"/>
  <c r="V62" i="21"/>
  <c r="Y61" i="21"/>
  <c r="X61" i="21"/>
  <c r="W61" i="21"/>
  <c r="V61" i="21"/>
  <c r="Y60" i="21"/>
  <c r="X60" i="21"/>
  <c r="W60" i="21"/>
  <c r="AA60" i="21" s="1"/>
  <c r="AE60" i="21" s="1"/>
  <c r="V60" i="21"/>
  <c r="D60" i="21"/>
  <c r="Y59" i="21"/>
  <c r="AC59" i="21" s="1"/>
  <c r="AG59" i="21" s="1"/>
  <c r="X59" i="21"/>
  <c r="AB59" i="21" s="1"/>
  <c r="AF59" i="21" s="1"/>
  <c r="W59" i="21"/>
  <c r="AA59" i="21" s="1"/>
  <c r="AE59" i="21" s="1"/>
  <c r="V59" i="21"/>
  <c r="Z59" i="21" s="1"/>
  <c r="D59" i="21"/>
  <c r="Y58" i="21"/>
  <c r="X58" i="21"/>
  <c r="W58" i="21"/>
  <c r="V58" i="21"/>
  <c r="Y57" i="21"/>
  <c r="X57" i="21"/>
  <c r="W57" i="21"/>
  <c r="V57" i="21"/>
  <c r="Y56" i="21"/>
  <c r="X56" i="21"/>
  <c r="W56" i="21"/>
  <c r="AA56" i="21" s="1"/>
  <c r="AE56" i="21" s="1"/>
  <c r="V56" i="21"/>
  <c r="D56" i="21"/>
  <c r="Y55" i="21"/>
  <c r="X55" i="21"/>
  <c r="W55" i="21"/>
  <c r="V55" i="21"/>
  <c r="Y54" i="21"/>
  <c r="X54" i="21"/>
  <c r="W54" i="21"/>
  <c r="V54" i="21"/>
  <c r="Y53" i="21"/>
  <c r="X53" i="21"/>
  <c r="AB53" i="21" s="1"/>
  <c r="AF53" i="21" s="1"/>
  <c r="W53" i="21"/>
  <c r="V53" i="21"/>
  <c r="D53" i="21"/>
  <c r="Y52" i="21"/>
  <c r="X52" i="21"/>
  <c r="W52" i="21"/>
  <c r="V52" i="21"/>
  <c r="Y51" i="21"/>
  <c r="X51" i="21"/>
  <c r="W51" i="21"/>
  <c r="V51" i="21"/>
  <c r="Y50" i="21"/>
  <c r="X50" i="21"/>
  <c r="W50" i="21"/>
  <c r="V50" i="21"/>
  <c r="Y49" i="21"/>
  <c r="X49" i="21"/>
  <c r="W49" i="21"/>
  <c r="V49" i="21"/>
  <c r="Y48" i="21"/>
  <c r="X48" i="21"/>
  <c r="W48" i="21"/>
  <c r="V48" i="21"/>
  <c r="D48" i="21"/>
  <c r="Y47" i="21"/>
  <c r="X47" i="21"/>
  <c r="W47" i="21"/>
  <c r="V47" i="21"/>
  <c r="Y46" i="21"/>
  <c r="X46" i="21"/>
  <c r="W46" i="21"/>
  <c r="V46" i="21"/>
  <c r="Y45" i="21"/>
  <c r="X45" i="21"/>
  <c r="W45" i="21"/>
  <c r="V45" i="21"/>
  <c r="Z45" i="21" s="1"/>
  <c r="Y44" i="21"/>
  <c r="X44" i="21"/>
  <c r="W44" i="21"/>
  <c r="V44" i="21"/>
  <c r="Y43" i="21"/>
  <c r="X43" i="21"/>
  <c r="W43" i="21"/>
  <c r="V43" i="21"/>
  <c r="Y42" i="21"/>
  <c r="X42" i="21"/>
  <c r="W42" i="21"/>
  <c r="AA42" i="21" s="1"/>
  <c r="AE42" i="21" s="1"/>
  <c r="V42" i="21"/>
  <c r="D42" i="21"/>
  <c r="Y41" i="21"/>
  <c r="X41" i="21"/>
  <c r="W41" i="21"/>
  <c r="V41" i="21"/>
  <c r="Y40" i="21"/>
  <c r="X40" i="21"/>
  <c r="W40" i="21"/>
  <c r="V40" i="21"/>
  <c r="Y39" i="21"/>
  <c r="X39" i="21"/>
  <c r="W39" i="21"/>
  <c r="V39" i="21"/>
  <c r="Y38" i="21"/>
  <c r="X38" i="21"/>
  <c r="W38" i="21"/>
  <c r="V38" i="21"/>
  <c r="Y37" i="21"/>
  <c r="AC37" i="21" s="1"/>
  <c r="AG37" i="21" s="1"/>
  <c r="X37" i="21"/>
  <c r="W37" i="21"/>
  <c r="V37" i="21"/>
  <c r="D37" i="21"/>
  <c r="Y36" i="21"/>
  <c r="X36" i="21"/>
  <c r="W36" i="21"/>
  <c r="V36" i="21"/>
  <c r="Y35" i="21"/>
  <c r="X35" i="21"/>
  <c r="W35" i="21"/>
  <c r="V35" i="21"/>
  <c r="Y34" i="21"/>
  <c r="X34" i="21"/>
  <c r="W34" i="21"/>
  <c r="V34" i="21"/>
  <c r="D34" i="21"/>
  <c r="Y33" i="21"/>
  <c r="X33" i="21"/>
  <c r="W33" i="21"/>
  <c r="V33" i="21"/>
  <c r="Y32" i="21"/>
  <c r="X32" i="21"/>
  <c r="W32" i="21"/>
  <c r="AA32" i="21" s="1"/>
  <c r="AE32" i="21" s="1"/>
  <c r="V32" i="21"/>
  <c r="D32" i="21"/>
  <c r="Y31" i="21"/>
  <c r="X31" i="21"/>
  <c r="W31" i="21"/>
  <c r="V31" i="21"/>
  <c r="Y30" i="21"/>
  <c r="X30" i="21"/>
  <c r="W30" i="21"/>
  <c r="V30" i="21"/>
  <c r="Y29" i="21"/>
  <c r="AC29" i="21" s="1"/>
  <c r="AG29" i="21" s="1"/>
  <c r="X29" i="21"/>
  <c r="AB29" i="21" s="1"/>
  <c r="AF29" i="21" s="1"/>
  <c r="W29" i="21"/>
  <c r="V29" i="21"/>
  <c r="D29" i="21"/>
  <c r="Y28" i="21"/>
  <c r="X28" i="21"/>
  <c r="W28" i="21"/>
  <c r="V28" i="21"/>
  <c r="Y27" i="21"/>
  <c r="X27" i="21"/>
  <c r="W27" i="21"/>
  <c r="V27" i="21"/>
  <c r="Y26" i="21"/>
  <c r="X26" i="21"/>
  <c r="W26" i="21"/>
  <c r="V26" i="21"/>
  <c r="Y25" i="21"/>
  <c r="X25" i="21"/>
  <c r="W25" i="21"/>
  <c r="V25" i="21"/>
  <c r="Y24" i="21"/>
  <c r="X24" i="21"/>
  <c r="W24" i="21"/>
  <c r="V24" i="21"/>
  <c r="Z24" i="21" s="1"/>
  <c r="Y23" i="21"/>
  <c r="X23" i="21"/>
  <c r="W23" i="21"/>
  <c r="V23" i="21"/>
  <c r="Y22" i="21"/>
  <c r="X22" i="21"/>
  <c r="W22" i="21"/>
  <c r="V22" i="21"/>
  <c r="Y21" i="21"/>
  <c r="X21" i="21"/>
  <c r="W21" i="21"/>
  <c r="AA21" i="21" s="1"/>
  <c r="AE21" i="21" s="1"/>
  <c r="V21" i="21"/>
  <c r="Z21" i="21" s="1"/>
  <c r="D21" i="21"/>
  <c r="Y20" i="21"/>
  <c r="X20" i="21"/>
  <c r="W20" i="21"/>
  <c r="V20" i="21"/>
  <c r="Y19" i="21"/>
  <c r="X19" i="21"/>
  <c r="W19" i="21"/>
  <c r="V19" i="21"/>
  <c r="Y18" i="21"/>
  <c r="X18" i="21"/>
  <c r="W18" i="21"/>
  <c r="V18" i="21"/>
  <c r="Y17" i="21"/>
  <c r="X17" i="21"/>
  <c r="W17" i="21"/>
  <c r="V17" i="21"/>
  <c r="Y16" i="21"/>
  <c r="AC16" i="21" s="1"/>
  <c r="AG16" i="21" s="1"/>
  <c r="X16" i="21"/>
  <c r="W16" i="21"/>
  <c r="V16" i="21"/>
  <c r="Y15" i="21"/>
  <c r="AC15" i="21" s="1"/>
  <c r="AG15" i="21" s="1"/>
  <c r="X15" i="21"/>
  <c r="AB15" i="21" s="1"/>
  <c r="AF15" i="21" s="1"/>
  <c r="W15" i="21"/>
  <c r="AA15" i="21" s="1"/>
  <c r="AE15" i="21" s="1"/>
  <c r="V15" i="21"/>
  <c r="Z15" i="21" s="1"/>
  <c r="D15" i="21"/>
  <c r="Y14" i="21"/>
  <c r="AC14" i="21" s="1"/>
  <c r="AG14" i="21" s="1"/>
  <c r="X14" i="21"/>
  <c r="AB14" i="21" s="1"/>
  <c r="AF14" i="21" s="1"/>
  <c r="W14" i="21"/>
  <c r="AA14" i="21" s="1"/>
  <c r="AE14" i="21" s="1"/>
  <c r="V14" i="21"/>
  <c r="Z14" i="21" s="1"/>
  <c r="D14" i="21"/>
  <c r="Y13" i="21"/>
  <c r="AC13" i="21" s="1"/>
  <c r="AG13" i="21" s="1"/>
  <c r="X13" i="21"/>
  <c r="AB13" i="21" s="1"/>
  <c r="AF13" i="21" s="1"/>
  <c r="W13" i="21"/>
  <c r="AA13" i="21" s="1"/>
  <c r="AE13" i="21" s="1"/>
  <c r="V13" i="21"/>
  <c r="Z13" i="21" s="1"/>
  <c r="D13" i="21"/>
  <c r="Y12" i="21"/>
  <c r="AC12" i="21" s="1"/>
  <c r="AG12" i="21" s="1"/>
  <c r="X12" i="21"/>
  <c r="AB12" i="21" s="1"/>
  <c r="AF12" i="21" s="1"/>
  <c r="W12" i="21"/>
  <c r="AA12" i="21" s="1"/>
  <c r="AE12" i="21" s="1"/>
  <c r="V12" i="21"/>
  <c r="Z12" i="21" s="1"/>
  <c r="D12" i="21"/>
  <c r="Y34" i="20"/>
  <c r="X34" i="20"/>
  <c r="W34" i="20"/>
  <c r="V34" i="20"/>
  <c r="Y33" i="20"/>
  <c r="X33" i="20"/>
  <c r="W33" i="20"/>
  <c r="V33" i="20"/>
  <c r="Y32" i="20"/>
  <c r="X32" i="20"/>
  <c r="W32" i="20"/>
  <c r="V32" i="20"/>
  <c r="Y31" i="20"/>
  <c r="AC31" i="20" s="1"/>
  <c r="AG31" i="20" s="1"/>
  <c r="X31" i="20"/>
  <c r="W31" i="20"/>
  <c r="V31" i="20"/>
  <c r="Y26" i="20"/>
  <c r="X26" i="20"/>
  <c r="W26" i="20"/>
  <c r="V26" i="20"/>
  <c r="Y23" i="20"/>
  <c r="X23" i="20"/>
  <c r="W23" i="20"/>
  <c r="V23" i="20"/>
  <c r="Y22" i="20"/>
  <c r="X22" i="20"/>
  <c r="W22" i="20"/>
  <c r="V22" i="20"/>
  <c r="Y21" i="20"/>
  <c r="X21" i="20"/>
  <c r="W21" i="20"/>
  <c r="AA21" i="20" s="1"/>
  <c r="AE21" i="20" s="1"/>
  <c r="V21" i="20"/>
  <c r="Z21" i="20" s="1"/>
  <c r="D21" i="20"/>
  <c r="Y20" i="20"/>
  <c r="X20" i="20"/>
  <c r="W20" i="20"/>
  <c r="V20" i="20"/>
  <c r="Y19" i="20"/>
  <c r="X19" i="20"/>
  <c r="W19" i="20"/>
  <c r="V19" i="20"/>
  <c r="Y18" i="20"/>
  <c r="AC18" i="20" s="1"/>
  <c r="AG18" i="20" s="1"/>
  <c r="X18" i="20"/>
  <c r="W18" i="20"/>
  <c r="AA18" i="20" s="1"/>
  <c r="AE18" i="20" s="1"/>
  <c r="V18" i="20"/>
  <c r="D18" i="20"/>
  <c r="Y17" i="20"/>
  <c r="X17" i="20"/>
  <c r="W17" i="20"/>
  <c r="V17" i="20"/>
  <c r="Y16" i="20"/>
  <c r="X16" i="20"/>
  <c r="W16" i="20"/>
  <c r="V16" i="20"/>
  <c r="Y15" i="20"/>
  <c r="X15" i="20"/>
  <c r="W15" i="20"/>
  <c r="V15" i="20"/>
  <c r="Y14" i="20"/>
  <c r="X14" i="20"/>
  <c r="W14" i="20"/>
  <c r="V14" i="20"/>
  <c r="Y13" i="20"/>
  <c r="X13" i="20"/>
  <c r="W13" i="20"/>
  <c r="V13" i="20"/>
  <c r="Y12" i="20"/>
  <c r="AC12" i="20" s="1"/>
  <c r="AG12" i="20" s="1"/>
  <c r="X12" i="20"/>
  <c r="AB12" i="20" s="1"/>
  <c r="AF12" i="20" s="1"/>
  <c r="W12" i="20"/>
  <c r="V12" i="20"/>
  <c r="D12" i="20"/>
  <c r="Y469" i="19"/>
  <c r="X469" i="19"/>
  <c r="W469" i="19"/>
  <c r="V469" i="19"/>
  <c r="Y468" i="19"/>
  <c r="X468" i="19"/>
  <c r="W468" i="19"/>
  <c r="V468" i="19"/>
  <c r="Y467" i="19"/>
  <c r="X467" i="19"/>
  <c r="W467" i="19"/>
  <c r="V467" i="19"/>
  <c r="Y466" i="19"/>
  <c r="X466" i="19"/>
  <c r="W466" i="19"/>
  <c r="V466" i="19"/>
  <c r="Y465" i="19"/>
  <c r="X465" i="19"/>
  <c r="W465" i="19"/>
  <c r="V465" i="19"/>
  <c r="Y464" i="19"/>
  <c r="X464" i="19"/>
  <c r="W464" i="19"/>
  <c r="V464" i="19"/>
  <c r="Y463" i="19"/>
  <c r="X463" i="19"/>
  <c r="W463" i="19"/>
  <c r="V463" i="19"/>
  <c r="Y462" i="19"/>
  <c r="X462" i="19"/>
  <c r="W462" i="19"/>
  <c r="V462" i="19"/>
  <c r="Y461" i="19"/>
  <c r="X461" i="19"/>
  <c r="W461" i="19"/>
  <c r="V461" i="19"/>
  <c r="Y460" i="19"/>
  <c r="X460" i="19"/>
  <c r="W460" i="19"/>
  <c r="V460" i="19"/>
  <c r="Y459" i="19"/>
  <c r="X459" i="19"/>
  <c r="W459" i="19"/>
  <c r="V459" i="19"/>
  <c r="Y458" i="19"/>
  <c r="X458" i="19"/>
  <c r="W458" i="19"/>
  <c r="V458" i="19"/>
  <c r="Y457" i="19"/>
  <c r="X457" i="19"/>
  <c r="W457" i="19"/>
  <c r="V457" i="19"/>
  <c r="Y456" i="19"/>
  <c r="X456" i="19"/>
  <c r="W456" i="19"/>
  <c r="V456" i="19"/>
  <c r="Y455" i="19"/>
  <c r="X455" i="19"/>
  <c r="W455" i="19"/>
  <c r="V455" i="19"/>
  <c r="Y454" i="19"/>
  <c r="X454" i="19"/>
  <c r="W454" i="19"/>
  <c r="V454" i="19"/>
  <c r="Y453" i="19"/>
  <c r="X453" i="19"/>
  <c r="W453" i="19"/>
  <c r="V453" i="19"/>
  <c r="Y452" i="19"/>
  <c r="X452" i="19"/>
  <c r="W452" i="19"/>
  <c r="V452" i="19"/>
  <c r="Y451" i="19"/>
  <c r="X451" i="19"/>
  <c r="W451" i="19"/>
  <c r="V451" i="19"/>
  <c r="Y450" i="19"/>
  <c r="X450" i="19"/>
  <c r="W450" i="19"/>
  <c r="AA450" i="19" s="1"/>
  <c r="AE450" i="19" s="1"/>
  <c r="V450" i="19"/>
  <c r="D450" i="19"/>
  <c r="Y449" i="19"/>
  <c r="X449" i="19"/>
  <c r="W449" i="19"/>
  <c r="V449" i="19"/>
  <c r="Y448" i="19"/>
  <c r="X448" i="19"/>
  <c r="W448" i="19"/>
  <c r="V448" i="19"/>
  <c r="Y447" i="19"/>
  <c r="X447" i="19"/>
  <c r="W447" i="19"/>
  <c r="V447" i="19"/>
  <c r="Y446" i="19"/>
  <c r="X446" i="19"/>
  <c r="W446" i="19"/>
  <c r="V446" i="19"/>
  <c r="Y445" i="19"/>
  <c r="X445" i="19"/>
  <c r="W445" i="19"/>
  <c r="V445" i="19"/>
  <c r="Y444" i="19"/>
  <c r="X444" i="19"/>
  <c r="W444" i="19"/>
  <c r="V444" i="19"/>
  <c r="Y443" i="19"/>
  <c r="X443" i="19"/>
  <c r="W443" i="19"/>
  <c r="V443" i="19"/>
  <c r="Y442" i="19"/>
  <c r="X442" i="19"/>
  <c r="W442" i="19"/>
  <c r="V442" i="19"/>
  <c r="Y441" i="19"/>
  <c r="X441" i="19"/>
  <c r="W441" i="19"/>
  <c r="V441" i="19"/>
  <c r="Y440" i="19"/>
  <c r="X440" i="19"/>
  <c r="W440" i="19"/>
  <c r="V440" i="19"/>
  <c r="Y439" i="19"/>
  <c r="X439" i="19"/>
  <c r="W439" i="19"/>
  <c r="V439" i="19"/>
  <c r="Y438" i="19"/>
  <c r="X438" i="19"/>
  <c r="W438" i="19"/>
  <c r="V438" i="19"/>
  <c r="Y437" i="19"/>
  <c r="X437" i="19"/>
  <c r="W437" i="19"/>
  <c r="V437" i="19"/>
  <c r="Y436" i="19"/>
  <c r="X436" i="19"/>
  <c r="W436" i="19"/>
  <c r="V436" i="19"/>
  <c r="Y435" i="19"/>
  <c r="X435" i="19"/>
  <c r="W435" i="19"/>
  <c r="V435" i="19"/>
  <c r="Y434" i="19"/>
  <c r="X434" i="19"/>
  <c r="W434" i="19"/>
  <c r="V434" i="19"/>
  <c r="Y433" i="19"/>
  <c r="X433" i="19"/>
  <c r="W433" i="19"/>
  <c r="V433" i="19"/>
  <c r="Y432" i="19"/>
  <c r="X432" i="19"/>
  <c r="W432" i="19"/>
  <c r="V432" i="19"/>
  <c r="Y431" i="19"/>
  <c r="X431" i="19"/>
  <c r="W431" i="19"/>
  <c r="V431" i="19"/>
  <c r="Y430" i="19"/>
  <c r="AC430" i="19" s="1"/>
  <c r="AG430" i="19" s="1"/>
  <c r="X430" i="19"/>
  <c r="W430" i="19"/>
  <c r="V430" i="19"/>
  <c r="D430" i="19"/>
  <c r="Y429" i="19"/>
  <c r="X429" i="19"/>
  <c r="W429" i="19"/>
  <c r="V429" i="19"/>
  <c r="Y428" i="19"/>
  <c r="X428" i="19"/>
  <c r="W428" i="19"/>
  <c r="V428" i="19"/>
  <c r="Y427" i="19"/>
  <c r="X427" i="19"/>
  <c r="W427" i="19"/>
  <c r="V427" i="19"/>
  <c r="Y426" i="19"/>
  <c r="X426" i="19"/>
  <c r="W426" i="19"/>
  <c r="V426" i="19"/>
  <c r="Y425" i="19"/>
  <c r="X425" i="19"/>
  <c r="W425" i="19"/>
  <c r="V425" i="19"/>
  <c r="Y424" i="19"/>
  <c r="X424" i="19"/>
  <c r="W424" i="19"/>
  <c r="V424" i="19"/>
  <c r="Y423" i="19"/>
  <c r="X423" i="19"/>
  <c r="W423" i="19"/>
  <c r="V423" i="19"/>
  <c r="Y422" i="19"/>
  <c r="X422" i="19"/>
  <c r="W422" i="19"/>
  <c r="V422" i="19"/>
  <c r="Y421" i="19"/>
  <c r="X421" i="19"/>
  <c r="W421" i="19"/>
  <c r="V421" i="19"/>
  <c r="Y420" i="19"/>
  <c r="X420" i="19"/>
  <c r="W420" i="19"/>
  <c r="V420" i="19"/>
  <c r="Y419" i="19"/>
  <c r="X419" i="19"/>
  <c r="W419" i="19"/>
  <c r="V419" i="19"/>
  <c r="Y418" i="19"/>
  <c r="X418" i="19"/>
  <c r="W418" i="19"/>
  <c r="V418" i="19"/>
  <c r="Y417" i="19"/>
  <c r="X417" i="19"/>
  <c r="W417" i="19"/>
  <c r="V417" i="19"/>
  <c r="Y416" i="19"/>
  <c r="X416" i="19"/>
  <c r="W416" i="19"/>
  <c r="V416" i="19"/>
  <c r="Y415" i="19"/>
  <c r="X415" i="19"/>
  <c r="W415" i="19"/>
  <c r="V415" i="19"/>
  <c r="Y414" i="19"/>
  <c r="X414" i="19"/>
  <c r="W414" i="19"/>
  <c r="V414" i="19"/>
  <c r="Y413" i="19"/>
  <c r="X413" i="19"/>
  <c r="W413" i="19"/>
  <c r="V413" i="19"/>
  <c r="Y412" i="19"/>
  <c r="X412" i="19"/>
  <c r="W412" i="19"/>
  <c r="V412" i="19"/>
  <c r="Y411" i="19"/>
  <c r="X411" i="19"/>
  <c r="W411" i="19"/>
  <c r="V411" i="19"/>
  <c r="Y410" i="19"/>
  <c r="X410" i="19"/>
  <c r="W410" i="19"/>
  <c r="V410" i="19"/>
  <c r="D410" i="19"/>
  <c r="Y409" i="19"/>
  <c r="X409" i="19"/>
  <c r="W409" i="19"/>
  <c r="V409" i="19"/>
  <c r="Y408" i="19"/>
  <c r="X408" i="19"/>
  <c r="W408" i="19"/>
  <c r="V408" i="19"/>
  <c r="Y407" i="19"/>
  <c r="X407" i="19"/>
  <c r="W407" i="19"/>
  <c r="V407" i="19"/>
  <c r="Y406" i="19"/>
  <c r="X406" i="19"/>
  <c r="W406" i="19"/>
  <c r="V406" i="19"/>
  <c r="Y405" i="19"/>
  <c r="X405" i="19"/>
  <c r="W405" i="19"/>
  <c r="V405" i="19"/>
  <c r="Y404" i="19"/>
  <c r="X404" i="19"/>
  <c r="W404" i="19"/>
  <c r="V404" i="19"/>
  <c r="Y403" i="19"/>
  <c r="X403" i="19"/>
  <c r="W403" i="19"/>
  <c r="V403" i="19"/>
  <c r="Y402" i="19"/>
  <c r="X402" i="19"/>
  <c r="W402" i="19"/>
  <c r="V402" i="19"/>
  <c r="Y401" i="19"/>
  <c r="X401" i="19"/>
  <c r="W401" i="19"/>
  <c r="V401" i="19"/>
  <c r="Y400" i="19"/>
  <c r="X400" i="19"/>
  <c r="W400" i="19"/>
  <c r="V400" i="19"/>
  <c r="Y399" i="19"/>
  <c r="X399" i="19"/>
  <c r="W399" i="19"/>
  <c r="V399" i="19"/>
  <c r="Y398" i="19"/>
  <c r="X398" i="19"/>
  <c r="W398" i="19"/>
  <c r="V398" i="19"/>
  <c r="Y397" i="19"/>
  <c r="X397" i="19"/>
  <c r="W397" i="19"/>
  <c r="V397" i="19"/>
  <c r="Y396" i="19"/>
  <c r="X396" i="19"/>
  <c r="W396" i="19"/>
  <c r="V396" i="19"/>
  <c r="Y395" i="19"/>
  <c r="X395" i="19"/>
  <c r="W395" i="19"/>
  <c r="V395" i="19"/>
  <c r="Y394" i="19"/>
  <c r="X394" i="19"/>
  <c r="W394" i="19"/>
  <c r="V394" i="19"/>
  <c r="Y393" i="19"/>
  <c r="X393" i="19"/>
  <c r="W393" i="19"/>
  <c r="V393" i="19"/>
  <c r="Y392" i="19"/>
  <c r="X392" i="19"/>
  <c r="W392" i="19"/>
  <c r="V392" i="19"/>
  <c r="Y391" i="19"/>
  <c r="X391" i="19"/>
  <c r="W391" i="19"/>
  <c r="V391" i="19"/>
  <c r="Y390" i="19"/>
  <c r="AC390" i="19" s="1"/>
  <c r="AG390" i="19" s="1"/>
  <c r="X390" i="19"/>
  <c r="W390" i="19"/>
  <c r="V390" i="19"/>
  <c r="Z390" i="19" s="1"/>
  <c r="D390" i="19"/>
  <c r="Y389" i="19"/>
  <c r="X389" i="19"/>
  <c r="W389" i="19"/>
  <c r="V389" i="19"/>
  <c r="Y388" i="19"/>
  <c r="X388" i="19"/>
  <c r="W388" i="19"/>
  <c r="V388" i="19"/>
  <c r="Y387" i="19"/>
  <c r="X387" i="19"/>
  <c r="W387" i="19"/>
  <c r="V387" i="19"/>
  <c r="Y386" i="19"/>
  <c r="X386" i="19"/>
  <c r="W386" i="19"/>
  <c r="V386" i="19"/>
  <c r="Y385" i="19"/>
  <c r="X385" i="19"/>
  <c r="W385" i="19"/>
  <c r="V385" i="19"/>
  <c r="Y384" i="19"/>
  <c r="X384" i="19"/>
  <c r="W384" i="19"/>
  <c r="V384" i="19"/>
  <c r="Y383" i="19"/>
  <c r="X383" i="19"/>
  <c r="W383" i="19"/>
  <c r="V383" i="19"/>
  <c r="Y382" i="19"/>
  <c r="X382" i="19"/>
  <c r="W382" i="19"/>
  <c r="V382" i="19"/>
  <c r="Y381" i="19"/>
  <c r="X381" i="19"/>
  <c r="W381" i="19"/>
  <c r="V381" i="19"/>
  <c r="Y380" i="19"/>
  <c r="X380" i="19"/>
  <c r="W380" i="19"/>
  <c r="V380" i="19"/>
  <c r="Y379" i="19"/>
  <c r="X379" i="19"/>
  <c r="W379" i="19"/>
  <c r="V379" i="19"/>
  <c r="Y378" i="19"/>
  <c r="X378" i="19"/>
  <c r="W378" i="19"/>
  <c r="V378" i="19"/>
  <c r="Y377" i="19"/>
  <c r="X377" i="19"/>
  <c r="W377" i="19"/>
  <c r="V377" i="19"/>
  <c r="Y376" i="19"/>
  <c r="X376" i="19"/>
  <c r="W376" i="19"/>
  <c r="V376" i="19"/>
  <c r="Y375" i="19"/>
  <c r="X375" i="19"/>
  <c r="W375" i="19"/>
  <c r="V375" i="19"/>
  <c r="Y374" i="19"/>
  <c r="X374" i="19"/>
  <c r="W374" i="19"/>
  <c r="V374" i="19"/>
  <c r="Y373" i="19"/>
  <c r="X373" i="19"/>
  <c r="W373" i="19"/>
  <c r="V373" i="19"/>
  <c r="Y372" i="19"/>
  <c r="X372" i="19"/>
  <c r="W372" i="19"/>
  <c r="V372" i="19"/>
  <c r="Y371" i="19"/>
  <c r="X371" i="19"/>
  <c r="W371" i="19"/>
  <c r="V371" i="19"/>
  <c r="Y370" i="19"/>
  <c r="AC370" i="19" s="1"/>
  <c r="AG370" i="19" s="1"/>
  <c r="X370" i="19"/>
  <c r="W370" i="19"/>
  <c r="V370" i="19"/>
  <c r="D370" i="19"/>
  <c r="Y369" i="19"/>
  <c r="X369" i="19"/>
  <c r="W369" i="19"/>
  <c r="V369" i="19"/>
  <c r="Y368" i="19"/>
  <c r="X368" i="19"/>
  <c r="W368" i="19"/>
  <c r="V368" i="19"/>
  <c r="Y367" i="19"/>
  <c r="X367" i="19"/>
  <c r="W367" i="19"/>
  <c r="V367" i="19"/>
  <c r="Y366" i="19"/>
  <c r="X366" i="19"/>
  <c r="W366" i="19"/>
  <c r="V366" i="19"/>
  <c r="Y365" i="19"/>
  <c r="X365" i="19"/>
  <c r="W365" i="19"/>
  <c r="V365" i="19"/>
  <c r="Y364" i="19"/>
  <c r="X364" i="19"/>
  <c r="W364" i="19"/>
  <c r="V364" i="19"/>
  <c r="Y363" i="19"/>
  <c r="X363" i="19"/>
  <c r="W363" i="19"/>
  <c r="V363" i="19"/>
  <c r="Y362" i="19"/>
  <c r="X362" i="19"/>
  <c r="W362" i="19"/>
  <c r="V362" i="19"/>
  <c r="Y361" i="19"/>
  <c r="X361" i="19"/>
  <c r="W361" i="19"/>
  <c r="V361" i="19"/>
  <c r="Y360" i="19"/>
  <c r="X360" i="19"/>
  <c r="W360" i="19"/>
  <c r="V360" i="19"/>
  <c r="Y359" i="19"/>
  <c r="X359" i="19"/>
  <c r="W359" i="19"/>
  <c r="V359" i="19"/>
  <c r="Y358" i="19"/>
  <c r="X358" i="19"/>
  <c r="W358" i="19"/>
  <c r="V358" i="19"/>
  <c r="Y357" i="19"/>
  <c r="X357" i="19"/>
  <c r="W357" i="19"/>
  <c r="V357" i="19"/>
  <c r="Y356" i="19"/>
  <c r="X356" i="19"/>
  <c r="W356" i="19"/>
  <c r="V356" i="19"/>
  <c r="Y355" i="19"/>
  <c r="X355" i="19"/>
  <c r="W355" i="19"/>
  <c r="V355" i="19"/>
  <c r="Y354" i="19"/>
  <c r="X354" i="19"/>
  <c r="W354" i="19"/>
  <c r="V354" i="19"/>
  <c r="Y353" i="19"/>
  <c r="X353" i="19"/>
  <c r="W353" i="19"/>
  <c r="V353" i="19"/>
  <c r="Y352" i="19"/>
  <c r="X352" i="19"/>
  <c r="W352" i="19"/>
  <c r="V352" i="19"/>
  <c r="Y351" i="19"/>
  <c r="X351" i="19"/>
  <c r="W351" i="19"/>
  <c r="V351" i="19"/>
  <c r="Y350" i="19"/>
  <c r="AC350" i="19" s="1"/>
  <c r="AG350" i="19" s="1"/>
  <c r="X350" i="19"/>
  <c r="W350" i="19"/>
  <c r="V350" i="19"/>
  <c r="D350" i="19"/>
  <c r="Y309" i="19"/>
  <c r="X309" i="19"/>
  <c r="W309" i="19"/>
  <c r="V309" i="19"/>
  <c r="Y308" i="19"/>
  <c r="X308" i="19"/>
  <c r="W308" i="19"/>
  <c r="V308" i="19"/>
  <c r="Y307" i="19"/>
  <c r="X307" i="19"/>
  <c r="W307" i="19"/>
  <c r="V307" i="19"/>
  <c r="Y306" i="19"/>
  <c r="X306" i="19"/>
  <c r="W306" i="19"/>
  <c r="V306" i="19"/>
  <c r="Y305" i="19"/>
  <c r="X305" i="19"/>
  <c r="W305" i="19"/>
  <c r="V305" i="19"/>
  <c r="Y304" i="19"/>
  <c r="X304" i="19"/>
  <c r="W304" i="19"/>
  <c r="V304" i="19"/>
  <c r="Y303" i="19"/>
  <c r="X303" i="19"/>
  <c r="W303" i="19"/>
  <c r="V303" i="19"/>
  <c r="Y302" i="19"/>
  <c r="X302" i="19"/>
  <c r="W302" i="19"/>
  <c r="V302" i="19"/>
  <c r="Y301" i="19"/>
  <c r="X301" i="19"/>
  <c r="W301" i="19"/>
  <c r="V301" i="19"/>
  <c r="Y300" i="19"/>
  <c r="X300" i="19"/>
  <c r="W300" i="19"/>
  <c r="V300" i="19"/>
  <c r="Y299" i="19"/>
  <c r="X299" i="19"/>
  <c r="W299" i="19"/>
  <c r="V299" i="19"/>
  <c r="Y298" i="19"/>
  <c r="X298" i="19"/>
  <c r="W298" i="19"/>
  <c r="V298" i="19"/>
  <c r="Y297" i="19"/>
  <c r="X297" i="19"/>
  <c r="W297" i="19"/>
  <c r="V297" i="19"/>
  <c r="Y296" i="19"/>
  <c r="X296" i="19"/>
  <c r="W296" i="19"/>
  <c r="V296" i="19"/>
  <c r="Y295" i="19"/>
  <c r="X295" i="19"/>
  <c r="W295" i="19"/>
  <c r="V295" i="19"/>
  <c r="Y294" i="19"/>
  <c r="X294" i="19"/>
  <c r="W294" i="19"/>
  <c r="V294" i="19"/>
  <c r="Y293" i="19"/>
  <c r="X293" i="19"/>
  <c r="W293" i="19"/>
  <c r="V293" i="19"/>
  <c r="Y292" i="19"/>
  <c r="X292" i="19"/>
  <c r="W292" i="19"/>
  <c r="V292" i="19"/>
  <c r="Y291" i="19"/>
  <c r="X291" i="19"/>
  <c r="W291" i="19"/>
  <c r="V291" i="19"/>
  <c r="Y290" i="19"/>
  <c r="X290" i="19"/>
  <c r="W290" i="19"/>
  <c r="AA290" i="19" s="1"/>
  <c r="AE290" i="19" s="1"/>
  <c r="V290" i="19"/>
  <c r="Z290" i="19" s="1"/>
  <c r="D290" i="19"/>
  <c r="Y269" i="19"/>
  <c r="X269" i="19"/>
  <c r="W269" i="19"/>
  <c r="V269" i="19"/>
  <c r="Y268" i="19"/>
  <c r="X268" i="19"/>
  <c r="W268" i="19"/>
  <c r="V268" i="19"/>
  <c r="Y267" i="19"/>
  <c r="X267" i="19"/>
  <c r="W267" i="19"/>
  <c r="V267" i="19"/>
  <c r="Y266" i="19"/>
  <c r="X266" i="19"/>
  <c r="W266" i="19"/>
  <c r="V266" i="19"/>
  <c r="Y265" i="19"/>
  <c r="X265" i="19"/>
  <c r="W265" i="19"/>
  <c r="V265" i="19"/>
  <c r="Y264" i="19"/>
  <c r="X264" i="19"/>
  <c r="W264" i="19"/>
  <c r="V264" i="19"/>
  <c r="Y263" i="19"/>
  <c r="X263" i="19"/>
  <c r="W263" i="19"/>
  <c r="V263" i="19"/>
  <c r="Y262" i="19"/>
  <c r="X262" i="19"/>
  <c r="W262" i="19"/>
  <c r="V262" i="19"/>
  <c r="Y261" i="19"/>
  <c r="X261" i="19"/>
  <c r="W261" i="19"/>
  <c r="V261" i="19"/>
  <c r="Y260" i="19"/>
  <c r="X260" i="19"/>
  <c r="W260" i="19"/>
  <c r="V260" i="19"/>
  <c r="Y259" i="19"/>
  <c r="X259" i="19"/>
  <c r="W259" i="19"/>
  <c r="V259" i="19"/>
  <c r="Y258" i="19"/>
  <c r="X258" i="19"/>
  <c r="W258" i="19"/>
  <c r="V258" i="19"/>
  <c r="Y257" i="19"/>
  <c r="X257" i="19"/>
  <c r="W257" i="19"/>
  <c r="V257" i="19"/>
  <c r="Y256" i="19"/>
  <c r="X256" i="19"/>
  <c r="W256" i="19"/>
  <c r="V256" i="19"/>
  <c r="Y255" i="19"/>
  <c r="X255" i="19"/>
  <c r="W255" i="19"/>
  <c r="V255" i="19"/>
  <c r="Y254" i="19"/>
  <c r="X254" i="19"/>
  <c r="W254" i="19"/>
  <c r="V254" i="19"/>
  <c r="Y253" i="19"/>
  <c r="X253" i="19"/>
  <c r="W253" i="19"/>
  <c r="V253" i="19"/>
  <c r="Y252" i="19"/>
  <c r="X252" i="19"/>
  <c r="W252" i="19"/>
  <c r="V252" i="19"/>
  <c r="Y251" i="19"/>
  <c r="X251" i="19"/>
  <c r="W251" i="19"/>
  <c r="V251" i="19"/>
  <c r="Y250" i="19"/>
  <c r="X250" i="19"/>
  <c r="W250" i="19"/>
  <c r="V250" i="19"/>
  <c r="Z250" i="19" s="1"/>
  <c r="D250" i="19"/>
  <c r="Y249" i="19"/>
  <c r="X249" i="19"/>
  <c r="W249" i="19"/>
  <c r="V249" i="19"/>
  <c r="Y248" i="19"/>
  <c r="X248" i="19"/>
  <c r="W248" i="19"/>
  <c r="V248" i="19"/>
  <c r="Y247" i="19"/>
  <c r="X247" i="19"/>
  <c r="W247" i="19"/>
  <c r="V247" i="19"/>
  <c r="Y246" i="19"/>
  <c r="X246" i="19"/>
  <c r="W246" i="19"/>
  <c r="V246" i="19"/>
  <c r="Y245" i="19"/>
  <c r="X245" i="19"/>
  <c r="W245" i="19"/>
  <c r="V245" i="19"/>
  <c r="Y244" i="19"/>
  <c r="X244" i="19"/>
  <c r="W244" i="19"/>
  <c r="V244" i="19"/>
  <c r="Y243" i="19"/>
  <c r="X243" i="19"/>
  <c r="W243" i="19"/>
  <c r="V243" i="19"/>
  <c r="Y242" i="19"/>
  <c r="X242" i="19"/>
  <c r="W242" i="19"/>
  <c r="V242" i="19"/>
  <c r="Y241" i="19"/>
  <c r="X241" i="19"/>
  <c r="W241" i="19"/>
  <c r="V241" i="19"/>
  <c r="Y240" i="19"/>
  <c r="X240" i="19"/>
  <c r="W240" i="19"/>
  <c r="V240" i="19"/>
  <c r="Y239" i="19"/>
  <c r="X239" i="19"/>
  <c r="W239" i="19"/>
  <c r="V239" i="19"/>
  <c r="Y238" i="19"/>
  <c r="X238" i="19"/>
  <c r="W238" i="19"/>
  <c r="V238" i="19"/>
  <c r="Y237" i="19"/>
  <c r="X237" i="19"/>
  <c r="W237" i="19"/>
  <c r="V237" i="19"/>
  <c r="Y236" i="19"/>
  <c r="X236" i="19"/>
  <c r="W236" i="19"/>
  <c r="V236" i="19"/>
  <c r="Y235" i="19"/>
  <c r="X235" i="19"/>
  <c r="W235" i="19"/>
  <c r="V235" i="19"/>
  <c r="Y234" i="19"/>
  <c r="X234" i="19"/>
  <c r="W234" i="19"/>
  <c r="V234" i="19"/>
  <c r="Y233" i="19"/>
  <c r="X233" i="19"/>
  <c r="W233" i="19"/>
  <c r="V233" i="19"/>
  <c r="Y232" i="19"/>
  <c r="X232" i="19"/>
  <c r="W232" i="19"/>
  <c r="V232" i="19"/>
  <c r="Y231" i="19"/>
  <c r="X231" i="19"/>
  <c r="W231" i="19"/>
  <c r="V231" i="19"/>
  <c r="Y230" i="19"/>
  <c r="X230" i="19"/>
  <c r="W230" i="19"/>
  <c r="AA230" i="19" s="1"/>
  <c r="AE230" i="19" s="1"/>
  <c r="V230" i="19"/>
  <c r="D230" i="19"/>
  <c r="Y229" i="19"/>
  <c r="X229" i="19"/>
  <c r="W229" i="19"/>
  <c r="V229" i="19"/>
  <c r="Y228" i="19"/>
  <c r="X228" i="19"/>
  <c r="W228" i="19"/>
  <c r="V228" i="19"/>
  <c r="Y227" i="19"/>
  <c r="X227" i="19"/>
  <c r="W227" i="19"/>
  <c r="V227" i="19"/>
  <c r="Y226" i="19"/>
  <c r="X226" i="19"/>
  <c r="W226" i="19"/>
  <c r="V226" i="19"/>
  <c r="Y225" i="19"/>
  <c r="X225" i="19"/>
  <c r="W225" i="19"/>
  <c r="V225" i="19"/>
  <c r="Y224" i="19"/>
  <c r="X224" i="19"/>
  <c r="W224" i="19"/>
  <c r="V224" i="19"/>
  <c r="Y223" i="19"/>
  <c r="X223" i="19"/>
  <c r="W223" i="19"/>
  <c r="V223" i="19"/>
  <c r="Y222" i="19"/>
  <c r="X222" i="19"/>
  <c r="W222" i="19"/>
  <c r="V222" i="19"/>
  <c r="Y221" i="19"/>
  <c r="X221" i="19"/>
  <c r="W221" i="19"/>
  <c r="V221" i="19"/>
  <c r="Y220" i="19"/>
  <c r="X220" i="19"/>
  <c r="W220" i="19"/>
  <c r="V220" i="19"/>
  <c r="Y219" i="19"/>
  <c r="X219" i="19"/>
  <c r="W219" i="19"/>
  <c r="V219" i="19"/>
  <c r="Y218" i="19"/>
  <c r="X218" i="19"/>
  <c r="W218" i="19"/>
  <c r="V218" i="19"/>
  <c r="Y217" i="19"/>
  <c r="X217" i="19"/>
  <c r="W217" i="19"/>
  <c r="V217" i="19"/>
  <c r="Y216" i="19"/>
  <c r="X216" i="19"/>
  <c r="W216" i="19"/>
  <c r="V216" i="19"/>
  <c r="Y215" i="19"/>
  <c r="X215" i="19"/>
  <c r="W215" i="19"/>
  <c r="V215" i="19"/>
  <c r="Y214" i="19"/>
  <c r="X214" i="19"/>
  <c r="W214" i="19"/>
  <c r="V214" i="19"/>
  <c r="Y213" i="19"/>
  <c r="X213" i="19"/>
  <c r="W213" i="19"/>
  <c r="V213" i="19"/>
  <c r="Y212" i="19"/>
  <c r="X212" i="19"/>
  <c r="W212" i="19"/>
  <c r="V212" i="19"/>
  <c r="Y211" i="19"/>
  <c r="X211" i="19"/>
  <c r="W211" i="19"/>
  <c r="V211" i="19"/>
  <c r="Y210" i="19"/>
  <c r="AC210" i="19" s="1"/>
  <c r="AG210" i="19" s="1"/>
  <c r="X210" i="19"/>
  <c r="W210" i="19"/>
  <c r="V210" i="19"/>
  <c r="D210" i="19"/>
  <c r="Y209" i="19"/>
  <c r="X209" i="19"/>
  <c r="W209" i="19"/>
  <c r="V209" i="19"/>
  <c r="Y208" i="19"/>
  <c r="X208" i="19"/>
  <c r="W208" i="19"/>
  <c r="V208" i="19"/>
  <c r="Y207" i="19"/>
  <c r="X207" i="19"/>
  <c r="W207" i="19"/>
  <c r="V207" i="19"/>
  <c r="Y206" i="19"/>
  <c r="X206" i="19"/>
  <c r="W206" i="19"/>
  <c r="V206" i="19"/>
  <c r="Y205" i="19"/>
  <c r="X205" i="19"/>
  <c r="W205" i="19"/>
  <c r="V205" i="19"/>
  <c r="Y204" i="19"/>
  <c r="X204" i="19"/>
  <c r="W204" i="19"/>
  <c r="V204" i="19"/>
  <c r="Y203" i="19"/>
  <c r="X203" i="19"/>
  <c r="W203" i="19"/>
  <c r="V203" i="19"/>
  <c r="Y202" i="19"/>
  <c r="X202" i="19"/>
  <c r="W202" i="19"/>
  <c r="V202" i="19"/>
  <c r="Y201" i="19"/>
  <c r="X201" i="19"/>
  <c r="W201" i="19"/>
  <c r="V201" i="19"/>
  <c r="Y200" i="19"/>
  <c r="X200" i="19"/>
  <c r="W200" i="19"/>
  <c r="V200" i="19"/>
  <c r="Y199" i="19"/>
  <c r="X199" i="19"/>
  <c r="W199" i="19"/>
  <c r="V199" i="19"/>
  <c r="Y198" i="19"/>
  <c r="X198" i="19"/>
  <c r="W198" i="19"/>
  <c r="V198" i="19"/>
  <c r="Y197" i="19"/>
  <c r="X197" i="19"/>
  <c r="W197" i="19"/>
  <c r="V197" i="19"/>
  <c r="Y196" i="19"/>
  <c r="X196" i="19"/>
  <c r="W196" i="19"/>
  <c r="V196" i="19"/>
  <c r="Y195" i="19"/>
  <c r="X195" i="19"/>
  <c r="W195" i="19"/>
  <c r="V195" i="19"/>
  <c r="Y194" i="19"/>
  <c r="X194" i="19"/>
  <c r="W194" i="19"/>
  <c r="V194" i="19"/>
  <c r="Y193" i="19"/>
  <c r="X193" i="19"/>
  <c r="W193" i="19"/>
  <c r="V193" i="19"/>
  <c r="Y192" i="19"/>
  <c r="X192" i="19"/>
  <c r="W192" i="19"/>
  <c r="V192" i="19"/>
  <c r="Y191" i="19"/>
  <c r="X191" i="19"/>
  <c r="W191" i="19"/>
  <c r="V191" i="19"/>
  <c r="Y190" i="19"/>
  <c r="AC190" i="19" s="1"/>
  <c r="AG190" i="19" s="1"/>
  <c r="X190" i="19"/>
  <c r="W190" i="19"/>
  <c r="V190" i="19"/>
  <c r="Z190" i="19" s="1"/>
  <c r="D190" i="19"/>
  <c r="Y189" i="19"/>
  <c r="X189" i="19"/>
  <c r="W189" i="19"/>
  <c r="V189" i="19"/>
  <c r="Y188" i="19"/>
  <c r="X188" i="19"/>
  <c r="W188" i="19"/>
  <c r="V188" i="19"/>
  <c r="Y187" i="19"/>
  <c r="X187" i="19"/>
  <c r="W187" i="19"/>
  <c r="V187" i="19"/>
  <c r="Y186" i="19"/>
  <c r="X186" i="19"/>
  <c r="W186" i="19"/>
  <c r="V186" i="19"/>
  <c r="Y185" i="19"/>
  <c r="X185" i="19"/>
  <c r="W185" i="19"/>
  <c r="V185" i="19"/>
  <c r="Y184" i="19"/>
  <c r="X184" i="19"/>
  <c r="W184" i="19"/>
  <c r="V184" i="19"/>
  <c r="Y183" i="19"/>
  <c r="X183" i="19"/>
  <c r="W183" i="19"/>
  <c r="V183" i="19"/>
  <c r="Y182" i="19"/>
  <c r="X182" i="19"/>
  <c r="W182" i="19"/>
  <c r="V182" i="19"/>
  <c r="Y181" i="19"/>
  <c r="X181" i="19"/>
  <c r="W181" i="19"/>
  <c r="V181" i="19"/>
  <c r="Y180" i="19"/>
  <c r="X180" i="19"/>
  <c r="W180" i="19"/>
  <c r="V180" i="19"/>
  <c r="Y179" i="19"/>
  <c r="X179" i="19"/>
  <c r="W179" i="19"/>
  <c r="V179" i="19"/>
  <c r="Y178" i="19"/>
  <c r="X178" i="19"/>
  <c r="W178" i="19"/>
  <c r="V178" i="19"/>
  <c r="Y177" i="19"/>
  <c r="X177" i="19"/>
  <c r="W177" i="19"/>
  <c r="V177" i="19"/>
  <c r="Y176" i="19"/>
  <c r="X176" i="19"/>
  <c r="W176" i="19"/>
  <c r="V176" i="19"/>
  <c r="Y175" i="19"/>
  <c r="X175" i="19"/>
  <c r="W175" i="19"/>
  <c r="V175" i="19"/>
  <c r="Y174" i="19"/>
  <c r="X174" i="19"/>
  <c r="W174" i="19"/>
  <c r="V174" i="19"/>
  <c r="Y173" i="19"/>
  <c r="X173" i="19"/>
  <c r="W173" i="19"/>
  <c r="V173" i="19"/>
  <c r="Y172" i="19"/>
  <c r="X172" i="19"/>
  <c r="W172" i="19"/>
  <c r="V172" i="19"/>
  <c r="Y171" i="19"/>
  <c r="X171" i="19"/>
  <c r="W171" i="19"/>
  <c r="V171" i="19"/>
  <c r="Y170" i="19"/>
  <c r="X170" i="19"/>
  <c r="W170" i="19"/>
  <c r="V170" i="19"/>
  <c r="Z170" i="19" s="1"/>
  <c r="D170" i="19"/>
  <c r="Y169" i="19"/>
  <c r="X169" i="19"/>
  <c r="W169" i="19"/>
  <c r="V169" i="19"/>
  <c r="Y168" i="19"/>
  <c r="X168" i="19"/>
  <c r="W168" i="19"/>
  <c r="V168" i="19"/>
  <c r="Y167" i="19"/>
  <c r="X167" i="19"/>
  <c r="W167" i="19"/>
  <c r="V167" i="19"/>
  <c r="Y166" i="19"/>
  <c r="X166" i="19"/>
  <c r="W166" i="19"/>
  <c r="V166" i="19"/>
  <c r="Y165" i="19"/>
  <c r="X165" i="19"/>
  <c r="W165" i="19"/>
  <c r="V165" i="19"/>
  <c r="Y164" i="19"/>
  <c r="X164" i="19"/>
  <c r="W164" i="19"/>
  <c r="V164" i="19"/>
  <c r="Y163" i="19"/>
  <c r="X163" i="19"/>
  <c r="W163" i="19"/>
  <c r="V163" i="19"/>
  <c r="Y162" i="19"/>
  <c r="X162" i="19"/>
  <c r="W162" i="19"/>
  <c r="V162" i="19"/>
  <c r="Y161" i="19"/>
  <c r="X161" i="19"/>
  <c r="W161" i="19"/>
  <c r="V161" i="19"/>
  <c r="Y160" i="19"/>
  <c r="X160" i="19"/>
  <c r="W160" i="19"/>
  <c r="V160" i="19"/>
  <c r="Y159" i="19"/>
  <c r="X159" i="19"/>
  <c r="W159" i="19"/>
  <c r="V159" i="19"/>
  <c r="Y158" i="19"/>
  <c r="X158" i="19"/>
  <c r="W158" i="19"/>
  <c r="V158" i="19"/>
  <c r="Y157" i="19"/>
  <c r="X157" i="19"/>
  <c r="W157" i="19"/>
  <c r="V157" i="19"/>
  <c r="Y156" i="19"/>
  <c r="X156" i="19"/>
  <c r="W156" i="19"/>
  <c r="V156" i="19"/>
  <c r="Y155" i="19"/>
  <c r="X155" i="19"/>
  <c r="W155" i="19"/>
  <c r="V155" i="19"/>
  <c r="Y154" i="19"/>
  <c r="X154" i="19"/>
  <c r="W154" i="19"/>
  <c r="V154" i="19"/>
  <c r="Y153" i="19"/>
  <c r="X153" i="19"/>
  <c r="W153" i="19"/>
  <c r="V153" i="19"/>
  <c r="Y152" i="19"/>
  <c r="X152" i="19"/>
  <c r="W152" i="19"/>
  <c r="V152" i="19"/>
  <c r="Y151" i="19"/>
  <c r="X151" i="19"/>
  <c r="W151" i="19"/>
  <c r="V151" i="19"/>
  <c r="Y150" i="19"/>
  <c r="AC150" i="19" s="1"/>
  <c r="AG150" i="19" s="1"/>
  <c r="X150" i="19"/>
  <c r="W150" i="19"/>
  <c r="AA150" i="19" s="1"/>
  <c r="AE150" i="19" s="1"/>
  <c r="V150" i="19"/>
  <c r="D150" i="19"/>
  <c r="Y149" i="19"/>
  <c r="X149" i="19"/>
  <c r="W149" i="19"/>
  <c r="V149" i="19"/>
  <c r="Y148" i="19"/>
  <c r="X148" i="19"/>
  <c r="W148" i="19"/>
  <c r="V148" i="19"/>
  <c r="Y147" i="19"/>
  <c r="X147" i="19"/>
  <c r="W147" i="19"/>
  <c r="V147" i="19"/>
  <c r="Y146" i="19"/>
  <c r="X146" i="19"/>
  <c r="W146" i="19"/>
  <c r="V146" i="19"/>
  <c r="Y145" i="19"/>
  <c r="X145" i="19"/>
  <c r="W145" i="19"/>
  <c r="V145" i="19"/>
  <c r="Y144" i="19"/>
  <c r="X144" i="19"/>
  <c r="W144" i="19"/>
  <c r="V144" i="19"/>
  <c r="Y143" i="19"/>
  <c r="X143" i="19"/>
  <c r="W143" i="19"/>
  <c r="V143" i="19"/>
  <c r="Y142" i="19"/>
  <c r="X142" i="19"/>
  <c r="W142" i="19"/>
  <c r="V142" i="19"/>
  <c r="Y141" i="19"/>
  <c r="X141" i="19"/>
  <c r="W141" i="19"/>
  <c r="V141" i="19"/>
  <c r="Y140" i="19"/>
  <c r="X140" i="19"/>
  <c r="W140" i="19"/>
  <c r="V140" i="19"/>
  <c r="Y139" i="19"/>
  <c r="X139" i="19"/>
  <c r="W139" i="19"/>
  <c r="V139" i="19"/>
  <c r="Y138" i="19"/>
  <c r="X138" i="19"/>
  <c r="W138" i="19"/>
  <c r="V138" i="19"/>
  <c r="Y137" i="19"/>
  <c r="X137" i="19"/>
  <c r="W137" i="19"/>
  <c r="V137" i="19"/>
  <c r="Y136" i="19"/>
  <c r="X136" i="19"/>
  <c r="W136" i="19"/>
  <c r="V136" i="19"/>
  <c r="Y135" i="19"/>
  <c r="X135" i="19"/>
  <c r="W135" i="19"/>
  <c r="V135" i="19"/>
  <c r="Y134" i="19"/>
  <c r="X134" i="19"/>
  <c r="W134" i="19"/>
  <c r="V134" i="19"/>
  <c r="Y133" i="19"/>
  <c r="X133" i="19"/>
  <c r="W133" i="19"/>
  <c r="V133" i="19"/>
  <c r="Y132" i="19"/>
  <c r="X132" i="19"/>
  <c r="W132" i="19"/>
  <c r="V132" i="19"/>
  <c r="Y131" i="19"/>
  <c r="X131" i="19"/>
  <c r="W131" i="19"/>
  <c r="V131" i="19"/>
  <c r="Y130" i="19"/>
  <c r="AC130" i="19" s="1"/>
  <c r="AG130" i="19" s="1"/>
  <c r="X130" i="19"/>
  <c r="W130" i="19"/>
  <c r="V130" i="19"/>
  <c r="Z130" i="19" s="1"/>
  <c r="D130" i="19"/>
  <c r="Y129" i="19"/>
  <c r="X129" i="19"/>
  <c r="W129" i="19"/>
  <c r="V129" i="19"/>
  <c r="Y128" i="19"/>
  <c r="X128" i="19"/>
  <c r="W128" i="19"/>
  <c r="V128" i="19"/>
  <c r="Y127" i="19"/>
  <c r="X127" i="19"/>
  <c r="W127" i="19"/>
  <c r="V127" i="19"/>
  <c r="Y126" i="19"/>
  <c r="X126" i="19"/>
  <c r="W126" i="19"/>
  <c r="V126" i="19"/>
  <c r="Y125" i="19"/>
  <c r="X125" i="19"/>
  <c r="W125" i="19"/>
  <c r="V125" i="19"/>
  <c r="Y124" i="19"/>
  <c r="X124" i="19"/>
  <c r="W124" i="19"/>
  <c r="V124" i="19"/>
  <c r="Y123" i="19"/>
  <c r="X123" i="19"/>
  <c r="W123" i="19"/>
  <c r="V123" i="19"/>
  <c r="Y122" i="19"/>
  <c r="X122" i="19"/>
  <c r="W122" i="19"/>
  <c r="V122" i="19"/>
  <c r="Y121" i="19"/>
  <c r="X121" i="19"/>
  <c r="W121" i="19"/>
  <c r="V121" i="19"/>
  <c r="Y120" i="19"/>
  <c r="X120" i="19"/>
  <c r="W120" i="19"/>
  <c r="V120" i="19"/>
  <c r="Y119" i="19"/>
  <c r="X119" i="19"/>
  <c r="W119" i="19"/>
  <c r="V119" i="19"/>
  <c r="Y118" i="19"/>
  <c r="X118" i="19"/>
  <c r="W118" i="19"/>
  <c r="V118" i="19"/>
  <c r="Y117" i="19"/>
  <c r="X117" i="19"/>
  <c r="W117" i="19"/>
  <c r="V117" i="19"/>
  <c r="Y116" i="19"/>
  <c r="X116" i="19"/>
  <c r="W116" i="19"/>
  <c r="V116" i="19"/>
  <c r="Y115" i="19"/>
  <c r="X115" i="19"/>
  <c r="W115" i="19"/>
  <c r="V115" i="19"/>
  <c r="Y114" i="19"/>
  <c r="X114" i="19"/>
  <c r="W114" i="19"/>
  <c r="V114" i="19"/>
  <c r="Y113" i="19"/>
  <c r="X113" i="19"/>
  <c r="W113" i="19"/>
  <c r="V113" i="19"/>
  <c r="Y112" i="19"/>
  <c r="X112" i="19"/>
  <c r="W112" i="19"/>
  <c r="V112" i="19"/>
  <c r="Y111" i="19"/>
  <c r="X111" i="19"/>
  <c r="W111" i="19"/>
  <c r="V111" i="19"/>
  <c r="Y110" i="19"/>
  <c r="X110" i="19"/>
  <c r="W110" i="19"/>
  <c r="V110" i="19"/>
  <c r="Z110" i="19" s="1"/>
  <c r="D110" i="19"/>
  <c r="Y109" i="19"/>
  <c r="X109" i="19"/>
  <c r="W109" i="19"/>
  <c r="V109" i="19"/>
  <c r="Y108" i="19"/>
  <c r="X108" i="19"/>
  <c r="W108" i="19"/>
  <c r="V108" i="19"/>
  <c r="Y107" i="19"/>
  <c r="X107" i="19"/>
  <c r="W107" i="19"/>
  <c r="V107" i="19"/>
  <c r="Y106" i="19"/>
  <c r="X106" i="19"/>
  <c r="W106" i="19"/>
  <c r="V106" i="19"/>
  <c r="Y105" i="19"/>
  <c r="X105" i="19"/>
  <c r="W105" i="19"/>
  <c r="V105" i="19"/>
  <c r="Y104" i="19"/>
  <c r="X104" i="19"/>
  <c r="W104" i="19"/>
  <c r="V104" i="19"/>
  <c r="Y103" i="19"/>
  <c r="X103" i="19"/>
  <c r="W103" i="19"/>
  <c r="V103" i="19"/>
  <c r="Y102" i="19"/>
  <c r="X102" i="19"/>
  <c r="W102" i="19"/>
  <c r="V102" i="19"/>
  <c r="Y101" i="19"/>
  <c r="X101" i="19"/>
  <c r="W101" i="19"/>
  <c r="V101" i="19"/>
  <c r="Y100" i="19"/>
  <c r="X100" i="19"/>
  <c r="W100" i="19"/>
  <c r="V100" i="19"/>
  <c r="Y99" i="19"/>
  <c r="X99" i="19"/>
  <c r="W99" i="19"/>
  <c r="V99" i="19"/>
  <c r="Y98" i="19"/>
  <c r="X98" i="19"/>
  <c r="W98" i="19"/>
  <c r="V98" i="19"/>
  <c r="Y97" i="19"/>
  <c r="X97" i="19"/>
  <c r="W97" i="19"/>
  <c r="V97" i="19"/>
  <c r="Y96" i="19"/>
  <c r="X96" i="19"/>
  <c r="W96" i="19"/>
  <c r="V96" i="19"/>
  <c r="Y95" i="19"/>
  <c r="X95" i="19"/>
  <c r="W95" i="19"/>
  <c r="V95" i="19"/>
  <c r="Y94" i="19"/>
  <c r="X94" i="19"/>
  <c r="W94" i="19"/>
  <c r="V94" i="19"/>
  <c r="Y93" i="19"/>
  <c r="X93" i="19"/>
  <c r="W93" i="19"/>
  <c r="V93" i="19"/>
  <c r="Y92" i="19"/>
  <c r="X92" i="19"/>
  <c r="W92" i="19"/>
  <c r="V92" i="19"/>
  <c r="Y91" i="19"/>
  <c r="X91" i="19"/>
  <c r="W91" i="19"/>
  <c r="V91" i="19"/>
  <c r="Y90" i="19"/>
  <c r="X90" i="19"/>
  <c r="W90" i="19"/>
  <c r="V90" i="19"/>
  <c r="Z90" i="19" s="1"/>
  <c r="D90" i="19"/>
  <c r="Y89" i="19"/>
  <c r="X89" i="19"/>
  <c r="W89" i="19"/>
  <c r="V89" i="19"/>
  <c r="Y88" i="19"/>
  <c r="X88" i="19"/>
  <c r="W88" i="19"/>
  <c r="V88" i="19"/>
  <c r="Y87" i="19"/>
  <c r="X87" i="19"/>
  <c r="W87" i="19"/>
  <c r="V87" i="19"/>
  <c r="Y86" i="19"/>
  <c r="X86" i="19"/>
  <c r="W86" i="19"/>
  <c r="V86" i="19"/>
  <c r="Y85" i="19"/>
  <c r="X85" i="19"/>
  <c r="W85" i="19"/>
  <c r="V85" i="19"/>
  <c r="Y84" i="19"/>
  <c r="X84" i="19"/>
  <c r="W84" i="19"/>
  <c r="V84" i="19"/>
  <c r="Y83" i="19"/>
  <c r="X83" i="19"/>
  <c r="W83" i="19"/>
  <c r="V83" i="19"/>
  <c r="Y82" i="19"/>
  <c r="X82" i="19"/>
  <c r="W82" i="19"/>
  <c r="V82" i="19"/>
  <c r="Y81" i="19"/>
  <c r="X81" i="19"/>
  <c r="W81" i="19"/>
  <c r="V81" i="19"/>
  <c r="Y80" i="19"/>
  <c r="X80" i="19"/>
  <c r="W80" i="19"/>
  <c r="V80" i="19"/>
  <c r="Y79" i="19"/>
  <c r="X79" i="19"/>
  <c r="W79" i="19"/>
  <c r="V79" i="19"/>
  <c r="Y78" i="19"/>
  <c r="X78" i="19"/>
  <c r="W78" i="19"/>
  <c r="V78" i="19"/>
  <c r="Y77" i="19"/>
  <c r="X77" i="19"/>
  <c r="W77" i="19"/>
  <c r="V77" i="19"/>
  <c r="Y76" i="19"/>
  <c r="X76" i="19"/>
  <c r="W76" i="19"/>
  <c r="V76" i="19"/>
  <c r="Y75" i="19"/>
  <c r="X75" i="19"/>
  <c r="W75" i="19"/>
  <c r="V75" i="19"/>
  <c r="Y74" i="19"/>
  <c r="X74" i="19"/>
  <c r="W74" i="19"/>
  <c r="V74" i="19"/>
  <c r="Y73" i="19"/>
  <c r="X73" i="19"/>
  <c r="W73" i="19"/>
  <c r="V73" i="19"/>
  <c r="Y72" i="19"/>
  <c r="X72" i="19"/>
  <c r="W72" i="19"/>
  <c r="V72" i="19"/>
  <c r="Y71" i="19"/>
  <c r="X71" i="19"/>
  <c r="W71" i="19"/>
  <c r="V71" i="19"/>
  <c r="Y70" i="19"/>
  <c r="AC70" i="19" s="1"/>
  <c r="AG70" i="19" s="1"/>
  <c r="X70" i="19"/>
  <c r="W70" i="19"/>
  <c r="V70" i="19"/>
  <c r="D70" i="19"/>
  <c r="Y69" i="19"/>
  <c r="X69" i="19"/>
  <c r="W69" i="19"/>
  <c r="V69" i="19"/>
  <c r="Y68" i="19"/>
  <c r="X68" i="19"/>
  <c r="W68" i="19"/>
  <c r="V68" i="19"/>
  <c r="Y67" i="19"/>
  <c r="X67" i="19"/>
  <c r="W67" i="19"/>
  <c r="V67" i="19"/>
  <c r="Y66" i="19"/>
  <c r="X66" i="19"/>
  <c r="W66" i="19"/>
  <c r="V66" i="19"/>
  <c r="Y65" i="19"/>
  <c r="X65" i="19"/>
  <c r="W65" i="19"/>
  <c r="V65" i="19"/>
  <c r="Y64" i="19"/>
  <c r="X64" i="19"/>
  <c r="W64" i="19"/>
  <c r="V64" i="19"/>
  <c r="Y63" i="19"/>
  <c r="X63" i="19"/>
  <c r="W63" i="19"/>
  <c r="V63" i="19"/>
  <c r="Y62" i="19"/>
  <c r="X62" i="19"/>
  <c r="W62" i="19"/>
  <c r="V62" i="19"/>
  <c r="Y61" i="19"/>
  <c r="X61" i="19"/>
  <c r="W61" i="19"/>
  <c r="V61" i="19"/>
  <c r="Y60" i="19"/>
  <c r="X60" i="19"/>
  <c r="W60" i="19"/>
  <c r="V60" i="19"/>
  <c r="Y59" i="19"/>
  <c r="X59" i="19"/>
  <c r="W59" i="19"/>
  <c r="V59" i="19"/>
  <c r="Y58" i="19"/>
  <c r="X58" i="19"/>
  <c r="W58" i="19"/>
  <c r="V58" i="19"/>
  <c r="Y57" i="19"/>
  <c r="X57" i="19"/>
  <c r="W57" i="19"/>
  <c r="V57" i="19"/>
  <c r="Y56" i="19"/>
  <c r="X56" i="19"/>
  <c r="W56" i="19"/>
  <c r="V56" i="19"/>
  <c r="Y55" i="19"/>
  <c r="X55" i="19"/>
  <c r="W55" i="19"/>
  <c r="V55" i="19"/>
  <c r="Y54" i="19"/>
  <c r="X54" i="19"/>
  <c r="W54" i="19"/>
  <c r="V54" i="19"/>
  <c r="Y53" i="19"/>
  <c r="X53" i="19"/>
  <c r="W53" i="19"/>
  <c r="V53" i="19"/>
  <c r="Y52" i="19"/>
  <c r="X52" i="19"/>
  <c r="W52" i="19"/>
  <c r="V52" i="19"/>
  <c r="Y51" i="19"/>
  <c r="X51" i="19"/>
  <c r="W51" i="19"/>
  <c r="V51" i="19"/>
  <c r="Y50" i="19"/>
  <c r="X50" i="19"/>
  <c r="W50" i="19"/>
  <c r="V50" i="19"/>
  <c r="D50" i="19"/>
  <c r="Y49" i="19"/>
  <c r="X49" i="19"/>
  <c r="W49" i="19"/>
  <c r="V49" i="19"/>
  <c r="Y48" i="19"/>
  <c r="X48" i="19"/>
  <c r="W48" i="19"/>
  <c r="V48" i="19"/>
  <c r="Y47" i="19"/>
  <c r="X47" i="19"/>
  <c r="W47" i="19"/>
  <c r="V47" i="19"/>
  <c r="Y46" i="19"/>
  <c r="X46" i="19"/>
  <c r="W46" i="19"/>
  <c r="V46" i="19"/>
  <c r="Y45" i="19"/>
  <c r="X45" i="19"/>
  <c r="W45" i="19"/>
  <c r="V45" i="19"/>
  <c r="Y44" i="19"/>
  <c r="X44" i="19"/>
  <c r="W44" i="19"/>
  <c r="V44" i="19"/>
  <c r="Y43" i="19"/>
  <c r="X43" i="19"/>
  <c r="W43" i="19"/>
  <c r="V43" i="19"/>
  <c r="Y42" i="19"/>
  <c r="X42" i="19"/>
  <c r="W42" i="19"/>
  <c r="V42" i="19"/>
  <c r="Y41" i="19"/>
  <c r="X41" i="19"/>
  <c r="W41" i="19"/>
  <c r="V41" i="19"/>
  <c r="Y40" i="19"/>
  <c r="X40" i="19"/>
  <c r="W40" i="19"/>
  <c r="V40" i="19"/>
  <c r="Y39" i="19"/>
  <c r="X39" i="19"/>
  <c r="W39" i="19"/>
  <c r="V39" i="19"/>
  <c r="Y38" i="19"/>
  <c r="X38" i="19"/>
  <c r="W38" i="19"/>
  <c r="V38" i="19"/>
  <c r="Y37" i="19"/>
  <c r="X37" i="19"/>
  <c r="W37" i="19"/>
  <c r="V37" i="19"/>
  <c r="Y36" i="19"/>
  <c r="X36" i="19"/>
  <c r="W36" i="19"/>
  <c r="V36" i="19"/>
  <c r="Y35" i="19"/>
  <c r="X35" i="19"/>
  <c r="W35" i="19"/>
  <c r="V35" i="19"/>
  <c r="Y34" i="19"/>
  <c r="X34" i="19"/>
  <c r="W34" i="19"/>
  <c r="V34" i="19"/>
  <c r="Y33" i="19"/>
  <c r="X33" i="19"/>
  <c r="W33" i="19"/>
  <c r="V33" i="19"/>
  <c r="Y32" i="19"/>
  <c r="X32" i="19"/>
  <c r="W32" i="19"/>
  <c r="V32" i="19"/>
  <c r="Y31" i="19"/>
  <c r="X31" i="19"/>
  <c r="W31" i="19"/>
  <c r="V31" i="19"/>
  <c r="D31" i="19"/>
  <c r="AH34" i="14" l="1"/>
  <c r="AI34" i="14" s="1"/>
  <c r="AJ34" i="14" s="1"/>
  <c r="AH42" i="14"/>
  <c r="AI42" i="14" s="1"/>
  <c r="AJ42" i="14" s="1"/>
  <c r="Z60" i="21"/>
  <c r="AB32" i="21"/>
  <c r="AF32" i="21" s="1"/>
  <c r="AA89" i="21"/>
  <c r="AE89" i="21" s="1"/>
  <c r="Z42" i="21"/>
  <c r="AD42" i="21" s="1"/>
  <c r="AH165" i="10"/>
  <c r="AI165" i="10" s="1"/>
  <c r="AJ165" i="10" s="1"/>
  <c r="AH162" i="10"/>
  <c r="AI162" i="10" s="1"/>
  <c r="AJ162" i="10" s="1"/>
  <c r="AC50" i="19"/>
  <c r="AG50" i="19" s="1"/>
  <c r="AA70" i="19"/>
  <c r="AE70" i="19" s="1"/>
  <c r="AA370" i="19"/>
  <c r="AE370" i="19" s="1"/>
  <c r="AC119" i="21"/>
  <c r="AG119" i="21" s="1"/>
  <c r="AB70" i="19"/>
  <c r="AF70" i="19" s="1"/>
  <c r="AB150" i="19"/>
  <c r="AF150" i="19" s="1"/>
  <c r="AB230" i="19"/>
  <c r="AF230" i="19" s="1"/>
  <c r="AB370" i="19"/>
  <c r="AF370" i="19" s="1"/>
  <c r="AB410" i="19"/>
  <c r="AF410" i="19" s="1"/>
  <c r="AB450" i="19"/>
  <c r="AF450" i="19" s="1"/>
  <c r="AC21" i="20"/>
  <c r="AG21" i="20" s="1"/>
  <c r="AB21" i="21"/>
  <c r="AF21" i="21" s="1"/>
  <c r="AA24" i="21"/>
  <c r="AE24" i="21" s="1"/>
  <c r="AC32" i="21"/>
  <c r="AG32" i="21" s="1"/>
  <c r="Z34" i="21"/>
  <c r="AB42" i="21"/>
  <c r="AF42" i="21" s="1"/>
  <c r="AA45" i="21"/>
  <c r="AE45" i="21" s="1"/>
  <c r="Z48" i="21"/>
  <c r="AC53" i="21"/>
  <c r="AG53" i="21" s="1"/>
  <c r="AB56" i="21"/>
  <c r="AF56" i="21" s="1"/>
  <c r="AB60" i="21"/>
  <c r="AF60" i="21" s="1"/>
  <c r="AC64" i="21"/>
  <c r="AG64" i="21" s="1"/>
  <c r="AC67" i="21"/>
  <c r="AG67" i="21" s="1"/>
  <c r="AC86" i="21"/>
  <c r="AG86" i="21" s="1"/>
  <c r="AC103" i="21"/>
  <c r="AG103" i="21" s="1"/>
  <c r="AC132" i="21"/>
  <c r="AG132" i="21" s="1"/>
  <c r="AC410" i="19"/>
  <c r="AG410" i="19" s="1"/>
  <c r="AC450" i="19"/>
  <c r="AG450" i="19" s="1"/>
  <c r="Z16" i="21"/>
  <c r="AD16" i="21" s="1"/>
  <c r="AC21" i="21"/>
  <c r="AG21" i="21" s="1"/>
  <c r="AB24" i="21"/>
  <c r="AF24" i="21" s="1"/>
  <c r="AA34" i="21"/>
  <c r="AE34" i="21" s="1"/>
  <c r="Z37" i="21"/>
  <c r="AD37" i="21" s="1"/>
  <c r="AC42" i="21"/>
  <c r="AG42" i="21" s="1"/>
  <c r="AB45" i="21"/>
  <c r="AF45" i="21" s="1"/>
  <c r="AA48" i="21"/>
  <c r="AE48" i="21" s="1"/>
  <c r="AC56" i="21"/>
  <c r="AG56" i="21" s="1"/>
  <c r="Z72" i="21"/>
  <c r="AD72" i="21" s="1"/>
  <c r="AD34" i="14"/>
  <c r="AA90" i="19"/>
  <c r="AE90" i="19" s="1"/>
  <c r="AA170" i="19"/>
  <c r="AE170" i="19" s="1"/>
  <c r="AA250" i="19"/>
  <c r="AE250" i="19" s="1"/>
  <c r="AA390" i="19"/>
  <c r="AE390" i="19" s="1"/>
  <c r="AA12" i="20"/>
  <c r="AE12" i="20" s="1"/>
  <c r="Z18" i="20"/>
  <c r="AA31" i="20"/>
  <c r="AE31" i="20" s="1"/>
  <c r="AA16" i="21"/>
  <c r="AE16" i="21" s="1"/>
  <c r="AC24" i="21"/>
  <c r="AG24" i="21" s="1"/>
  <c r="Z29" i="21"/>
  <c r="AD29" i="21" s="1"/>
  <c r="AB34" i="21"/>
  <c r="AF34" i="21" s="1"/>
  <c r="AC45" i="21"/>
  <c r="AG45" i="21" s="1"/>
  <c r="AB48" i="21"/>
  <c r="AF48" i="21" s="1"/>
  <c r="AA72" i="21"/>
  <c r="AE72" i="21" s="1"/>
  <c r="Z83" i="21"/>
  <c r="AA100" i="21"/>
  <c r="AE100" i="21" s="1"/>
  <c r="AA123" i="21"/>
  <c r="AE123" i="21" s="1"/>
  <c r="Z410" i="19"/>
  <c r="Z31" i="19"/>
  <c r="AB90" i="19"/>
  <c r="AF90" i="19" s="1"/>
  <c r="AB170" i="19"/>
  <c r="AF170" i="19" s="1"/>
  <c r="AB250" i="19"/>
  <c r="AF250" i="19" s="1"/>
  <c r="AB350" i="19"/>
  <c r="AF350" i="19" s="1"/>
  <c r="AB31" i="20"/>
  <c r="AF31" i="20" s="1"/>
  <c r="AB16" i="21"/>
  <c r="AF16" i="21" s="1"/>
  <c r="AA29" i="21"/>
  <c r="AE29" i="21" s="1"/>
  <c r="Z32" i="21"/>
  <c r="AD32" i="21" s="1"/>
  <c r="AC34" i="21"/>
  <c r="AG34" i="21" s="1"/>
  <c r="AB37" i="21"/>
  <c r="AF37" i="21" s="1"/>
  <c r="AC48" i="21"/>
  <c r="AG48" i="21" s="1"/>
  <c r="Z53" i="21"/>
  <c r="AD53" i="21" s="1"/>
  <c r="Z64" i="21"/>
  <c r="Z67" i="21"/>
  <c r="AB72" i="21"/>
  <c r="AF72" i="21" s="1"/>
  <c r="AA83" i="21"/>
  <c r="AE83" i="21" s="1"/>
  <c r="Z86" i="21"/>
  <c r="AD86" i="21" s="1"/>
  <c r="AA119" i="21"/>
  <c r="AE119" i="21" s="1"/>
  <c r="AC90" i="19"/>
  <c r="AG90" i="19" s="1"/>
  <c r="AA67" i="21"/>
  <c r="AE67" i="21" s="1"/>
  <c r="Z56" i="21"/>
  <c r="AD56" i="21" s="1"/>
  <c r="AA53" i="21"/>
  <c r="AE53" i="21" s="1"/>
  <c r="AA37" i="21"/>
  <c r="AE37" i="21" s="1"/>
  <c r="AD490" i="19"/>
  <c r="AC230" i="19"/>
  <c r="AG230" i="19" s="1"/>
  <c r="AB390" i="19"/>
  <c r="AF390" i="19" s="1"/>
  <c r="Z150" i="19"/>
  <c r="AD150" i="19" s="1"/>
  <c r="Z450" i="19"/>
  <c r="AH450" i="19" s="1"/>
  <c r="AI450" i="19" s="1"/>
  <c r="AJ450" i="19" s="1"/>
  <c r="AC31" i="19"/>
  <c r="AG31" i="19" s="1"/>
  <c r="Z430" i="19"/>
  <c r="AA410" i="19"/>
  <c r="AE410" i="19" s="1"/>
  <c r="Z350" i="19"/>
  <c r="AH350" i="19" s="1"/>
  <c r="AI350" i="19" s="1"/>
  <c r="AJ350" i="19" s="1"/>
  <c r="Z210" i="19"/>
  <c r="AA190" i="19"/>
  <c r="AE190" i="19" s="1"/>
  <c r="AA110" i="19"/>
  <c r="AE110" i="19" s="1"/>
  <c r="Z50" i="19"/>
  <c r="AD50" i="19" s="1"/>
  <c r="AA31" i="19"/>
  <c r="AE31" i="19" s="1"/>
  <c r="AB31" i="19"/>
  <c r="AF31" i="19" s="1"/>
  <c r="Z31" i="20"/>
  <c r="AB21" i="20"/>
  <c r="AF21" i="20" s="1"/>
  <c r="Z70" i="19"/>
  <c r="AA130" i="19"/>
  <c r="AE130" i="19" s="1"/>
  <c r="AA210" i="19"/>
  <c r="AE210" i="19" s="1"/>
  <c r="Z230" i="19"/>
  <c r="AH230" i="19" s="1"/>
  <c r="AI230" i="19" s="1"/>
  <c r="AJ230" i="19" s="1"/>
  <c r="AB83" i="21"/>
  <c r="AF83" i="21" s="1"/>
  <c r="AA86" i="21"/>
  <c r="AE86" i="21" s="1"/>
  <c r="AA50" i="19"/>
  <c r="AE50" i="19" s="1"/>
  <c r="AB110" i="19"/>
  <c r="AF110" i="19" s="1"/>
  <c r="AC250" i="19"/>
  <c r="AG250" i="19" s="1"/>
  <c r="AB290" i="19"/>
  <c r="AF290" i="19" s="1"/>
  <c r="AA430" i="19"/>
  <c r="AE430" i="19" s="1"/>
  <c r="AB50" i="19"/>
  <c r="AF50" i="19" s="1"/>
  <c r="AC110" i="19"/>
  <c r="AG110" i="19" s="1"/>
  <c r="AC290" i="19"/>
  <c r="AG290" i="19" s="1"/>
  <c r="AB430" i="19"/>
  <c r="AF430" i="19" s="1"/>
  <c r="Z12" i="20"/>
  <c r="AD12" i="20" s="1"/>
  <c r="AC60" i="21"/>
  <c r="AG60" i="21" s="1"/>
  <c r="AH330" i="19"/>
  <c r="AI330" i="19" s="1"/>
  <c r="AJ330" i="19" s="1"/>
  <c r="AC170" i="19"/>
  <c r="AG170" i="19" s="1"/>
  <c r="AB190" i="19"/>
  <c r="AF190" i="19" s="1"/>
  <c r="AA350" i="19"/>
  <c r="AE350" i="19" s="1"/>
  <c r="Z370" i="19"/>
  <c r="AD370" i="19" s="1"/>
  <c r="AB18" i="20"/>
  <c r="AF18" i="20" s="1"/>
  <c r="AB210" i="19"/>
  <c r="AF210" i="19" s="1"/>
  <c r="AH155" i="21"/>
  <c r="AI155" i="21" s="1"/>
  <c r="AJ155" i="21" s="1"/>
  <c r="AG155" i="21"/>
  <c r="AG154" i="21"/>
  <c r="AH154" i="21"/>
  <c r="AI154" i="21" s="1"/>
  <c r="AJ154" i="21" s="1"/>
  <c r="AB130" i="19"/>
  <c r="AF130" i="19" s="1"/>
  <c r="Z100" i="21"/>
  <c r="AD100" i="21" s="1"/>
  <c r="AB100" i="21"/>
  <c r="AF100" i="21" s="1"/>
  <c r="AH13" i="21"/>
  <c r="AI13" i="21" s="1"/>
  <c r="AJ13" i="21" s="1"/>
  <c r="AD13" i="21"/>
  <c r="AH15" i="21"/>
  <c r="AI15" i="21" s="1"/>
  <c r="AJ15" i="21" s="1"/>
  <c r="AD15" i="21"/>
  <c r="AD21" i="21"/>
  <c r="AD60" i="21"/>
  <c r="AH12" i="21"/>
  <c r="AI12" i="21" s="1"/>
  <c r="AJ12" i="21" s="1"/>
  <c r="AD12" i="21"/>
  <c r="AH14" i="21"/>
  <c r="AI14" i="21" s="1"/>
  <c r="AJ14" i="21" s="1"/>
  <c r="AD14" i="21"/>
  <c r="AD24" i="21"/>
  <c r="AD45" i="21"/>
  <c r="AH59" i="21"/>
  <c r="AI59" i="21" s="1"/>
  <c r="AJ59" i="21" s="1"/>
  <c r="AD59" i="21"/>
  <c r="AH71" i="21"/>
  <c r="AI71" i="21" s="1"/>
  <c r="AJ71" i="21" s="1"/>
  <c r="AD71" i="21"/>
  <c r="Z89" i="21"/>
  <c r="AB89" i="21"/>
  <c r="AF89" i="21" s="1"/>
  <c r="AH102" i="21"/>
  <c r="AI102" i="21" s="1"/>
  <c r="AJ102" i="21" s="1"/>
  <c r="AD102" i="21"/>
  <c r="Z103" i="21"/>
  <c r="AB103" i="21"/>
  <c r="AF103" i="21" s="1"/>
  <c r="Z119" i="21"/>
  <c r="AB119" i="21"/>
  <c r="AF119" i="21" s="1"/>
  <c r="Z123" i="21"/>
  <c r="AB123" i="21"/>
  <c r="AF123" i="21" s="1"/>
  <c r="Z129" i="21"/>
  <c r="AB129" i="21"/>
  <c r="AF129" i="21" s="1"/>
  <c r="Z130" i="21"/>
  <c r="AB130" i="21"/>
  <c r="AF130" i="21" s="1"/>
  <c r="Z131" i="21"/>
  <c r="AB131" i="21"/>
  <c r="AF131" i="21" s="1"/>
  <c r="Z132" i="21"/>
  <c r="AB132" i="21"/>
  <c r="AF132" i="21" s="1"/>
  <c r="Z147" i="21"/>
  <c r="AB147" i="21"/>
  <c r="AF147" i="21" s="1"/>
  <c r="Z148" i="21"/>
  <c r="AB148" i="21"/>
  <c r="AF148" i="21" s="1"/>
  <c r="Z149" i="21"/>
  <c r="AB149" i="21"/>
  <c r="AF149" i="21" s="1"/>
  <c r="Z151" i="21"/>
  <c r="AB151" i="21"/>
  <c r="AF151" i="21" s="1"/>
  <c r="Z152" i="21"/>
  <c r="AB152" i="21"/>
  <c r="AF152" i="21" s="1"/>
  <c r="Z153" i="21"/>
  <c r="AB153" i="21"/>
  <c r="AF153" i="21" s="1"/>
  <c r="AD18" i="20"/>
  <c r="AH31" i="20"/>
  <c r="AI31" i="20" s="1"/>
  <c r="AJ31" i="20" s="1"/>
  <c r="AD31" i="20"/>
  <c r="AH21" i="20"/>
  <c r="AI21" i="20" s="1"/>
  <c r="AJ21" i="20" s="1"/>
  <c r="AD21" i="20"/>
  <c r="AH90" i="19"/>
  <c r="AI90" i="19" s="1"/>
  <c r="AJ90" i="19" s="1"/>
  <c r="AD90" i="19"/>
  <c r="AD130" i="19"/>
  <c r="AD31" i="19"/>
  <c r="AH70" i="19"/>
  <c r="AI70" i="19" s="1"/>
  <c r="AJ70" i="19" s="1"/>
  <c r="AD70" i="19"/>
  <c r="AD110" i="19"/>
  <c r="AD170" i="19"/>
  <c r="AD210" i="19"/>
  <c r="AD250" i="19"/>
  <c r="AH410" i="19"/>
  <c r="AI410" i="19" s="1"/>
  <c r="AJ410" i="19" s="1"/>
  <c r="AD410" i="19"/>
  <c r="AD190" i="19"/>
  <c r="AD290" i="19"/>
  <c r="AD390" i="19"/>
  <c r="AD430" i="19"/>
  <c r="AH29" i="21" l="1"/>
  <c r="AI29" i="21" s="1"/>
  <c r="AJ29" i="21" s="1"/>
  <c r="AH64" i="21"/>
  <c r="AI64" i="21" s="1"/>
  <c r="AJ64" i="21" s="1"/>
  <c r="AH34" i="21"/>
  <c r="AI34" i="21" s="1"/>
  <c r="AJ34" i="21" s="1"/>
  <c r="AH45" i="21"/>
  <c r="AI45" i="21" s="1"/>
  <c r="AJ45" i="21" s="1"/>
  <c r="AH56" i="21"/>
  <c r="AI56" i="21" s="1"/>
  <c r="AJ56" i="21" s="1"/>
  <c r="AD64" i="21"/>
  <c r="AH60" i="21"/>
  <c r="AI60" i="21" s="1"/>
  <c r="AJ60" i="21" s="1"/>
  <c r="AD34" i="21"/>
  <c r="AH67" i="21"/>
  <c r="AI67" i="21" s="1"/>
  <c r="AJ67" i="21" s="1"/>
  <c r="AH42" i="21"/>
  <c r="AI42" i="21" s="1"/>
  <c r="AJ42" i="21" s="1"/>
  <c r="AG171" i="21"/>
  <c r="AF171" i="21"/>
  <c r="AH37" i="21"/>
  <c r="AI37" i="21" s="1"/>
  <c r="AJ37" i="21" s="1"/>
  <c r="AH83" i="21"/>
  <c r="AI83" i="21" s="1"/>
  <c r="AJ83" i="21" s="1"/>
  <c r="AH72" i="21"/>
  <c r="AI72" i="21" s="1"/>
  <c r="AJ72" i="21" s="1"/>
  <c r="AH53" i="21"/>
  <c r="AI53" i="21" s="1"/>
  <c r="AJ53" i="21" s="1"/>
  <c r="AH48" i="21"/>
  <c r="AI48" i="21" s="1"/>
  <c r="AJ48" i="21" s="1"/>
  <c r="AH32" i="21"/>
  <c r="AI32" i="21" s="1"/>
  <c r="AJ32" i="21" s="1"/>
  <c r="AH151" i="21"/>
  <c r="AI151" i="21" s="1"/>
  <c r="AJ151" i="21" s="1"/>
  <c r="AD67" i="21"/>
  <c r="AD48" i="21"/>
  <c r="AH16" i="21"/>
  <c r="AI16" i="21" s="1"/>
  <c r="AJ16" i="21" s="1"/>
  <c r="AH24" i="21"/>
  <c r="AI24" i="21" s="1"/>
  <c r="AJ24" i="21" s="1"/>
  <c r="AH370" i="19"/>
  <c r="AI370" i="19" s="1"/>
  <c r="AJ370" i="19" s="1"/>
  <c r="AH250" i="19"/>
  <c r="AI250" i="19" s="1"/>
  <c r="AJ250" i="19" s="1"/>
  <c r="AD83" i="21"/>
  <c r="AH390" i="19"/>
  <c r="AI390" i="19" s="1"/>
  <c r="AJ390" i="19" s="1"/>
  <c r="AH12" i="20"/>
  <c r="AI12" i="20" s="1"/>
  <c r="AJ12" i="20" s="1"/>
  <c r="AH86" i="21"/>
  <c r="AI86" i="21" s="1"/>
  <c r="AJ86" i="21" s="1"/>
  <c r="AH21" i="21"/>
  <c r="AI21" i="21" s="1"/>
  <c r="AJ21" i="21" s="1"/>
  <c r="AH150" i="19"/>
  <c r="AI150" i="19" s="1"/>
  <c r="AJ150" i="19" s="1"/>
  <c r="AH31" i="19"/>
  <c r="AI31" i="19" s="1"/>
  <c r="AJ31" i="19" s="1"/>
  <c r="AH290" i="19"/>
  <c r="AI290" i="19" s="1"/>
  <c r="AJ290" i="19" s="1"/>
  <c r="AD450" i="19"/>
  <c r="AD350" i="19"/>
  <c r="AH130" i="19"/>
  <c r="AI130" i="19" s="1"/>
  <c r="AJ130" i="19" s="1"/>
  <c r="AH18" i="20"/>
  <c r="AI18" i="20" s="1"/>
  <c r="AJ18" i="20" s="1"/>
  <c r="AH430" i="19"/>
  <c r="AI430" i="19" s="1"/>
  <c r="AJ430" i="19" s="1"/>
  <c r="AH190" i="19"/>
  <c r="AI190" i="19" s="1"/>
  <c r="AJ190" i="19" s="1"/>
  <c r="AH210" i="19"/>
  <c r="AI210" i="19" s="1"/>
  <c r="AJ210" i="19" s="1"/>
  <c r="AH110" i="19"/>
  <c r="AI110" i="19" s="1"/>
  <c r="AJ110" i="19" s="1"/>
  <c r="AD230" i="19"/>
  <c r="AH170" i="19"/>
  <c r="AI170" i="19" s="1"/>
  <c r="AJ170" i="19" s="1"/>
  <c r="AH50" i="19"/>
  <c r="AI50" i="19" s="1"/>
  <c r="AJ50" i="19" s="1"/>
  <c r="AH100" i="21"/>
  <c r="AI100" i="21" s="1"/>
  <c r="AJ100" i="21" s="1"/>
  <c r="AH153" i="21"/>
  <c r="AI153" i="21" s="1"/>
  <c r="AJ153" i="21" s="1"/>
  <c r="AD153" i="21"/>
  <c r="AH152" i="21"/>
  <c r="AI152" i="21" s="1"/>
  <c r="AJ152" i="21" s="1"/>
  <c r="AD152" i="21"/>
  <c r="AD151" i="21"/>
  <c r="AH149" i="21"/>
  <c r="AI149" i="21" s="1"/>
  <c r="AJ149" i="21" s="1"/>
  <c r="AD149" i="21"/>
  <c r="AH148" i="21"/>
  <c r="AI148" i="21" s="1"/>
  <c r="AJ148" i="21" s="1"/>
  <c r="AD148" i="21"/>
  <c r="AH147" i="21"/>
  <c r="AI147" i="21" s="1"/>
  <c r="AJ147" i="21" s="1"/>
  <c r="AD147" i="21"/>
  <c r="AH132" i="21"/>
  <c r="AI132" i="21" s="1"/>
  <c r="AJ132" i="21" s="1"/>
  <c r="AD132" i="21"/>
  <c r="AH131" i="21"/>
  <c r="AI131" i="21" s="1"/>
  <c r="AJ131" i="21" s="1"/>
  <c r="AD131" i="21"/>
  <c r="AH130" i="21"/>
  <c r="AI130" i="21" s="1"/>
  <c r="AJ130" i="21" s="1"/>
  <c r="AD130" i="21"/>
  <c r="AH129" i="21"/>
  <c r="AI129" i="21" s="1"/>
  <c r="AJ129" i="21" s="1"/>
  <c r="AD129" i="21"/>
  <c r="AH123" i="21"/>
  <c r="AI123" i="21" s="1"/>
  <c r="AJ123" i="21" s="1"/>
  <c r="AD123" i="21"/>
  <c r="AH119" i="21"/>
  <c r="AI119" i="21" s="1"/>
  <c r="AJ119" i="21" s="1"/>
  <c r="AD119" i="21"/>
  <c r="AH103" i="21"/>
  <c r="AI103" i="21" s="1"/>
  <c r="AJ103" i="21" s="1"/>
  <c r="AD103" i="21"/>
  <c r="AH89" i="21"/>
  <c r="AI89" i="21" s="1"/>
  <c r="AJ89" i="21" s="1"/>
  <c r="AD89" i="21"/>
  <c r="Y151" i="18"/>
  <c r="X151" i="18"/>
  <c r="W151" i="18"/>
  <c r="V151" i="18"/>
  <c r="Y150" i="18"/>
  <c r="X150" i="18"/>
  <c r="W150" i="18"/>
  <c r="V150" i="18"/>
  <c r="Y149" i="18"/>
  <c r="X149" i="18"/>
  <c r="W149" i="18"/>
  <c r="V149" i="18"/>
  <c r="Y148" i="18"/>
  <c r="X148" i="18"/>
  <c r="W148" i="18"/>
  <c r="V148" i="18"/>
  <c r="Y147" i="18"/>
  <c r="X147" i="18"/>
  <c r="W147" i="18"/>
  <c r="V147" i="18"/>
  <c r="Y146" i="18"/>
  <c r="X146" i="18"/>
  <c r="W146" i="18"/>
  <c r="V146" i="18"/>
  <c r="Y145" i="18"/>
  <c r="X145" i="18"/>
  <c r="W145" i="18"/>
  <c r="V145" i="18"/>
  <c r="Y144" i="18"/>
  <c r="X144" i="18"/>
  <c r="W144" i="18"/>
  <c r="V144" i="18"/>
  <c r="Y143" i="18"/>
  <c r="X143" i="18"/>
  <c r="W143" i="18"/>
  <c r="V143" i="18"/>
  <c r="Y142" i="18"/>
  <c r="X142" i="18"/>
  <c r="W142" i="18"/>
  <c r="V142" i="18"/>
  <c r="Y141" i="18"/>
  <c r="X141" i="18"/>
  <c r="W141" i="18"/>
  <c r="V141" i="18"/>
  <c r="Y140" i="18"/>
  <c r="X140" i="18"/>
  <c r="AB140" i="18" s="1"/>
  <c r="W140" i="18"/>
  <c r="AA140" i="18" s="1"/>
  <c r="V140" i="18"/>
  <c r="D140" i="18"/>
  <c r="Y139" i="18"/>
  <c r="X139" i="18"/>
  <c r="W139" i="18"/>
  <c r="V139" i="18"/>
  <c r="Y138" i="18"/>
  <c r="X138" i="18"/>
  <c r="W138" i="18"/>
  <c r="V138" i="18"/>
  <c r="Y137" i="18"/>
  <c r="X137" i="18"/>
  <c r="W137" i="18"/>
  <c r="V137" i="18"/>
  <c r="Y136" i="18"/>
  <c r="X136" i="18"/>
  <c r="W136" i="18"/>
  <c r="V136" i="18"/>
  <c r="Y135" i="18"/>
  <c r="X135" i="18"/>
  <c r="W135" i="18"/>
  <c r="V135" i="18"/>
  <c r="D135" i="18"/>
  <c r="Y134" i="18"/>
  <c r="X134" i="18"/>
  <c r="W134" i="18"/>
  <c r="V134" i="18"/>
  <c r="Y133" i="18"/>
  <c r="X133" i="18"/>
  <c r="W133" i="18"/>
  <c r="V133" i="18"/>
  <c r="Y132" i="18"/>
  <c r="X132" i="18"/>
  <c r="W132" i="18"/>
  <c r="V132" i="18"/>
  <c r="Y131" i="18"/>
  <c r="X131" i="18"/>
  <c r="W131" i="18"/>
  <c r="V131" i="18"/>
  <c r="Y130" i="18"/>
  <c r="X130" i="18"/>
  <c r="AB130" i="18" s="1"/>
  <c r="AF130" i="18" s="1"/>
  <c r="W130" i="18"/>
  <c r="AA130" i="18" s="1"/>
  <c r="AE130" i="18" s="1"/>
  <c r="V130" i="18"/>
  <c r="D130" i="18"/>
  <c r="Y129" i="18"/>
  <c r="X129" i="18"/>
  <c r="W129" i="18"/>
  <c r="V129" i="18"/>
  <c r="Y128" i="18"/>
  <c r="X128" i="18"/>
  <c r="W128" i="18"/>
  <c r="V128" i="18"/>
  <c r="Y127" i="18"/>
  <c r="X127" i="18"/>
  <c r="W127" i="18"/>
  <c r="V127" i="18"/>
  <c r="Y126" i="18"/>
  <c r="X126" i="18"/>
  <c r="W126" i="18"/>
  <c r="V126" i="18"/>
  <c r="Y125" i="18"/>
  <c r="X125" i="18"/>
  <c r="W125" i="18"/>
  <c r="V125" i="18"/>
  <c r="D125" i="18"/>
  <c r="Y124" i="18"/>
  <c r="X124" i="18"/>
  <c r="W124" i="18"/>
  <c r="V124" i="18"/>
  <c r="Y123" i="18"/>
  <c r="X123" i="18"/>
  <c r="W123" i="18"/>
  <c r="V123" i="18"/>
  <c r="Y122" i="18"/>
  <c r="X122" i="18"/>
  <c r="W122" i="18"/>
  <c r="V122" i="18"/>
  <c r="Y121" i="18"/>
  <c r="X121" i="18"/>
  <c r="W121" i="18"/>
  <c r="V121" i="18"/>
  <c r="Y119" i="18"/>
  <c r="X119" i="18"/>
  <c r="W119" i="18"/>
  <c r="V119" i="18"/>
  <c r="Y118" i="18"/>
  <c r="X118" i="18"/>
  <c r="W118" i="18"/>
  <c r="V118" i="18"/>
  <c r="Y117" i="18"/>
  <c r="X117" i="18"/>
  <c r="W117" i="18"/>
  <c r="V117" i="18"/>
  <c r="Y116" i="18"/>
  <c r="AC116" i="18" s="1"/>
  <c r="AG116" i="18" s="1"/>
  <c r="X116" i="18"/>
  <c r="AB116" i="18" s="1"/>
  <c r="AF116" i="18" s="1"/>
  <c r="W116" i="18"/>
  <c r="V116" i="18"/>
  <c r="D116" i="18"/>
  <c r="Y115" i="18"/>
  <c r="X115" i="18"/>
  <c r="W115" i="18"/>
  <c r="V115" i="18"/>
  <c r="Y114" i="18"/>
  <c r="X114" i="18"/>
  <c r="W114" i="18"/>
  <c r="AA114" i="18" s="1"/>
  <c r="AE114" i="18" s="1"/>
  <c r="V114" i="18"/>
  <c r="Z114" i="18" s="1"/>
  <c r="D114" i="18"/>
  <c r="Y113" i="18"/>
  <c r="X113" i="18"/>
  <c r="W113" i="18"/>
  <c r="V113" i="18"/>
  <c r="Y112" i="18"/>
  <c r="X112" i="18"/>
  <c r="W112" i="18"/>
  <c r="V112" i="18"/>
  <c r="Y111" i="18"/>
  <c r="X111" i="18"/>
  <c r="W111" i="18"/>
  <c r="AA111" i="18" s="1"/>
  <c r="AE111" i="18" s="1"/>
  <c r="V111" i="18"/>
  <c r="Z111" i="18" s="1"/>
  <c r="D111" i="18"/>
  <c r="Y110" i="18"/>
  <c r="X110" i="18"/>
  <c r="W110" i="18"/>
  <c r="V110" i="18"/>
  <c r="Y109" i="18"/>
  <c r="AC109" i="18" s="1"/>
  <c r="AG109" i="18" s="1"/>
  <c r="X109" i="18"/>
  <c r="AB109" i="18" s="1"/>
  <c r="AF109" i="18" s="1"/>
  <c r="W109" i="18"/>
  <c r="V109" i="18"/>
  <c r="D109" i="18"/>
  <c r="Y108" i="18"/>
  <c r="X108" i="18"/>
  <c r="W108" i="18"/>
  <c r="V108" i="18"/>
  <c r="Y107" i="18"/>
  <c r="X107" i="18"/>
  <c r="W107" i="18"/>
  <c r="AA107" i="18" s="1"/>
  <c r="AE107" i="18" s="1"/>
  <c r="V107" i="18"/>
  <c r="Z107" i="18" s="1"/>
  <c r="D107" i="18"/>
  <c r="Y106" i="18"/>
  <c r="X106" i="18"/>
  <c r="W106" i="18"/>
  <c r="V106" i="18"/>
  <c r="Y105" i="18"/>
  <c r="X105" i="18"/>
  <c r="W105" i="18"/>
  <c r="V105" i="18"/>
  <c r="Y104" i="18"/>
  <c r="X104" i="18"/>
  <c r="W104" i="18"/>
  <c r="V104" i="18"/>
  <c r="Y103" i="18"/>
  <c r="X103" i="18"/>
  <c r="W103" i="18"/>
  <c r="V103" i="18"/>
  <c r="Y102" i="18"/>
  <c r="X102" i="18"/>
  <c r="W102" i="18"/>
  <c r="V102" i="18"/>
  <c r="Y101" i="18"/>
  <c r="X101" i="18"/>
  <c r="W101" i="18"/>
  <c r="V101" i="18"/>
  <c r="Y100" i="18"/>
  <c r="X100" i="18"/>
  <c r="W100" i="18"/>
  <c r="V100" i="18"/>
  <c r="Y99" i="18"/>
  <c r="X99" i="18"/>
  <c r="W99" i="18"/>
  <c r="V99" i="18"/>
  <c r="Y98" i="18"/>
  <c r="X98" i="18"/>
  <c r="W98" i="18"/>
  <c r="V98" i="18"/>
  <c r="Y97" i="18"/>
  <c r="X97" i="18"/>
  <c r="W97" i="18"/>
  <c r="V97" i="18"/>
  <c r="Y96" i="18"/>
  <c r="X96" i="18"/>
  <c r="W96" i="18"/>
  <c r="V96" i="18"/>
  <c r="Y95" i="18"/>
  <c r="X95" i="18"/>
  <c r="W95" i="18"/>
  <c r="V95" i="18"/>
  <c r="Y94" i="18"/>
  <c r="X94" i="18"/>
  <c r="W94" i="18"/>
  <c r="V94" i="18"/>
  <c r="Z94" i="18" s="1"/>
  <c r="D94" i="18"/>
  <c r="Y93" i="18"/>
  <c r="X93" i="18"/>
  <c r="W93" i="18"/>
  <c r="V93" i="18"/>
  <c r="Y92" i="18"/>
  <c r="X92" i="18"/>
  <c r="W92" i="18"/>
  <c r="V92" i="18"/>
  <c r="Y91" i="18"/>
  <c r="X91" i="18"/>
  <c r="W91" i="18"/>
  <c r="V91" i="18"/>
  <c r="Y90" i="18"/>
  <c r="X90" i="18"/>
  <c r="W90" i="18"/>
  <c r="V90" i="18"/>
  <c r="D90" i="18"/>
  <c r="Y89" i="18"/>
  <c r="X89" i="18"/>
  <c r="W89" i="18"/>
  <c r="V89" i="18"/>
  <c r="Y88" i="18"/>
  <c r="X88" i="18"/>
  <c r="W88" i="18"/>
  <c r="V88" i="18"/>
  <c r="Y87" i="18"/>
  <c r="X87" i="18"/>
  <c r="W87" i="18"/>
  <c r="V87" i="18"/>
  <c r="Y86" i="18"/>
  <c r="X86" i="18"/>
  <c r="W86" i="18"/>
  <c r="V86" i="18"/>
  <c r="Y85" i="18"/>
  <c r="X85" i="18"/>
  <c r="AB85" i="18" s="1"/>
  <c r="AF85" i="18" s="1"/>
  <c r="W85" i="18"/>
  <c r="AA85" i="18" s="1"/>
  <c r="AE85" i="18" s="1"/>
  <c r="V85" i="18"/>
  <c r="D85" i="18"/>
  <c r="Y84" i="18"/>
  <c r="X84" i="18"/>
  <c r="W84" i="18"/>
  <c r="V84" i="18"/>
  <c r="Y83" i="18"/>
  <c r="X83" i="18"/>
  <c r="W83" i="18"/>
  <c r="V83" i="18"/>
  <c r="Y82" i="18"/>
  <c r="X82" i="18"/>
  <c r="W82" i="18"/>
  <c r="V82" i="18"/>
  <c r="Y81" i="18"/>
  <c r="X81" i="18"/>
  <c r="W81" i="18"/>
  <c r="V81" i="18"/>
  <c r="Y80" i="18"/>
  <c r="X80" i="18"/>
  <c r="W80" i="18"/>
  <c r="V80" i="18"/>
  <c r="Y79" i="18"/>
  <c r="AC79" i="18" s="1"/>
  <c r="AG79" i="18" s="1"/>
  <c r="X79" i="18"/>
  <c r="AB79" i="18" s="1"/>
  <c r="AF79" i="18" s="1"/>
  <c r="W79" i="18"/>
  <c r="V79" i="18"/>
  <c r="D79" i="18"/>
  <c r="Y78" i="18"/>
  <c r="X78" i="18"/>
  <c r="W78" i="18"/>
  <c r="V78" i="18"/>
  <c r="Y77" i="18"/>
  <c r="X77" i="18"/>
  <c r="W77" i="18"/>
  <c r="V77" i="18"/>
  <c r="Y76" i="18"/>
  <c r="X76" i="18"/>
  <c r="W76" i="18"/>
  <c r="V76" i="18"/>
  <c r="Y75" i="18"/>
  <c r="X75" i="18"/>
  <c r="AB75" i="18" s="1"/>
  <c r="AF75" i="18" s="1"/>
  <c r="W75" i="18"/>
  <c r="AA75" i="18" s="1"/>
  <c r="AE75" i="18" s="1"/>
  <c r="V75" i="18"/>
  <c r="D75" i="18"/>
  <c r="Y74" i="18"/>
  <c r="X74" i="18"/>
  <c r="W74" i="18"/>
  <c r="V74" i="18"/>
  <c r="Y73" i="18"/>
  <c r="X73" i="18"/>
  <c r="W73" i="18"/>
  <c r="V73" i="18"/>
  <c r="Y72" i="18"/>
  <c r="X72" i="18"/>
  <c r="W72" i="18"/>
  <c r="V72" i="18"/>
  <c r="Y71" i="18"/>
  <c r="X71" i="18"/>
  <c r="W71" i="18"/>
  <c r="V71" i="18"/>
  <c r="Y70" i="18"/>
  <c r="X70" i="18"/>
  <c r="W70" i="18"/>
  <c r="V70" i="18"/>
  <c r="Y69" i="18"/>
  <c r="X69" i="18"/>
  <c r="W69" i="18"/>
  <c r="V69" i="18"/>
  <c r="Y68" i="18"/>
  <c r="X68" i="18"/>
  <c r="W68" i="18"/>
  <c r="V68" i="18"/>
  <c r="Y67" i="18"/>
  <c r="X67" i="18"/>
  <c r="W67" i="18"/>
  <c r="V67" i="18"/>
  <c r="D67" i="18"/>
  <c r="Y66" i="18"/>
  <c r="X66" i="18"/>
  <c r="W66" i="18"/>
  <c r="V66" i="18"/>
  <c r="Y65" i="18"/>
  <c r="X65" i="18"/>
  <c r="W65" i="18"/>
  <c r="V65" i="18"/>
  <c r="Y64" i="18"/>
  <c r="X64" i="18"/>
  <c r="W64" i="18"/>
  <c r="V64" i="18"/>
  <c r="Y63" i="18"/>
  <c r="X63" i="18"/>
  <c r="W63" i="18"/>
  <c r="V63" i="18"/>
  <c r="Y62" i="18"/>
  <c r="X62" i="18"/>
  <c r="W62" i="18"/>
  <c r="V62" i="18"/>
  <c r="Y61" i="18"/>
  <c r="X61" i="18"/>
  <c r="W61" i="18"/>
  <c r="V61" i="18"/>
  <c r="Z61" i="18" s="1"/>
  <c r="D61" i="18"/>
  <c r="Y60" i="18"/>
  <c r="X60" i="18"/>
  <c r="W60" i="18"/>
  <c r="V60" i="18"/>
  <c r="Y59" i="18"/>
  <c r="X59" i="18"/>
  <c r="W59" i="18"/>
  <c r="V59" i="18"/>
  <c r="Y58" i="18"/>
  <c r="X58" i="18"/>
  <c r="W58" i="18"/>
  <c r="V58" i="18"/>
  <c r="Y57" i="18"/>
  <c r="X57" i="18"/>
  <c r="W57" i="18"/>
  <c r="V57" i="18"/>
  <c r="Y56" i="18"/>
  <c r="X56" i="18"/>
  <c r="W56" i="18"/>
  <c r="V56" i="18"/>
  <c r="Y55" i="18"/>
  <c r="X55" i="18"/>
  <c r="W55" i="18"/>
  <c r="V55" i="18"/>
  <c r="Z55" i="18" s="1"/>
  <c r="D55" i="18"/>
  <c r="Y54" i="18"/>
  <c r="X54" i="18"/>
  <c r="W54" i="18"/>
  <c r="V54" i="18"/>
  <c r="Y53" i="18"/>
  <c r="X53" i="18"/>
  <c r="W53" i="18"/>
  <c r="V53" i="18"/>
  <c r="Y52" i="18"/>
  <c r="X52" i="18"/>
  <c r="W52" i="18"/>
  <c r="V52" i="18"/>
  <c r="Y51" i="18"/>
  <c r="X51" i="18"/>
  <c r="W51" i="18"/>
  <c r="V51" i="18"/>
  <c r="Y50" i="18"/>
  <c r="X50" i="18"/>
  <c r="W50" i="18"/>
  <c r="V50" i="18"/>
  <c r="Y49" i="18"/>
  <c r="X49" i="18"/>
  <c r="W49" i="18"/>
  <c r="V49" i="18"/>
  <c r="Y48" i="18"/>
  <c r="X48" i="18"/>
  <c r="W48" i="18"/>
  <c r="V48" i="18"/>
  <c r="Y47" i="18"/>
  <c r="AC47" i="18" s="1"/>
  <c r="AG47" i="18" s="1"/>
  <c r="X47" i="18"/>
  <c r="W47" i="18"/>
  <c r="V47" i="18"/>
  <c r="D47" i="18"/>
  <c r="Y46" i="18"/>
  <c r="X46" i="18"/>
  <c r="W46" i="18"/>
  <c r="V46" i="18"/>
  <c r="Y45" i="18"/>
  <c r="X45" i="18"/>
  <c r="W45" i="18"/>
  <c r="V45" i="18"/>
  <c r="Y44" i="18"/>
  <c r="X44" i="18"/>
  <c r="W44" i="18"/>
  <c r="V44" i="18"/>
  <c r="Y43" i="18"/>
  <c r="X43" i="18"/>
  <c r="W43" i="18"/>
  <c r="V43" i="18"/>
  <c r="Y42" i="18"/>
  <c r="X42" i="18"/>
  <c r="W42" i="18"/>
  <c r="V42" i="18"/>
  <c r="Y41" i="18"/>
  <c r="X41" i="18"/>
  <c r="W41" i="18"/>
  <c r="V41" i="18"/>
  <c r="Y40" i="18"/>
  <c r="X40" i="18"/>
  <c r="W40" i="18"/>
  <c r="V40" i="18"/>
  <c r="Y39" i="18"/>
  <c r="X39" i="18"/>
  <c r="W39" i="18"/>
  <c r="AA39" i="18" s="1"/>
  <c r="AE39" i="18" s="1"/>
  <c r="V39" i="18"/>
  <c r="Z39" i="18" s="1"/>
  <c r="D39" i="18"/>
  <c r="Y38" i="18"/>
  <c r="X38" i="18"/>
  <c r="W38" i="18"/>
  <c r="V38" i="18"/>
  <c r="Y37" i="18"/>
  <c r="X37" i="18"/>
  <c r="W37" i="18"/>
  <c r="V37" i="18"/>
  <c r="Y36" i="18"/>
  <c r="X36" i="18"/>
  <c r="W36" i="18"/>
  <c r="V36" i="18"/>
  <c r="Y35" i="18"/>
  <c r="X35" i="18"/>
  <c r="W35" i="18"/>
  <c r="V35" i="18"/>
  <c r="Y34" i="18"/>
  <c r="X34" i="18"/>
  <c r="W34" i="18"/>
  <c r="V34" i="18"/>
  <c r="Y33" i="18"/>
  <c r="X33" i="18"/>
  <c r="W33" i="18"/>
  <c r="V33" i="18"/>
  <c r="Y32" i="18"/>
  <c r="X32" i="18"/>
  <c r="W32" i="18"/>
  <c r="V32" i="18"/>
  <c r="Z32" i="18" s="1"/>
  <c r="D32" i="18"/>
  <c r="Y31" i="18"/>
  <c r="X31" i="18"/>
  <c r="W31" i="18"/>
  <c r="V31" i="18"/>
  <c r="Y30" i="18"/>
  <c r="X30" i="18"/>
  <c r="W30" i="18"/>
  <c r="V30" i="18"/>
  <c r="Y29" i="18"/>
  <c r="X29" i="18"/>
  <c r="W29" i="18"/>
  <c r="V29" i="18"/>
  <c r="Y28" i="18"/>
  <c r="X28" i="18"/>
  <c r="W28" i="18"/>
  <c r="V28" i="18"/>
  <c r="Y27" i="18"/>
  <c r="X27" i="18"/>
  <c r="W27" i="18"/>
  <c r="V27" i="18"/>
  <c r="D27" i="18"/>
  <c r="Y21" i="18"/>
  <c r="X21" i="18"/>
  <c r="W21" i="18"/>
  <c r="V21" i="18"/>
  <c r="Y20" i="18"/>
  <c r="X20" i="18"/>
  <c r="W20" i="18"/>
  <c r="V20" i="18"/>
  <c r="Y19" i="18"/>
  <c r="X19" i="18"/>
  <c r="W19" i="18"/>
  <c r="V19" i="18"/>
  <c r="Y18" i="18"/>
  <c r="X18" i="18"/>
  <c r="AB18" i="18" s="1"/>
  <c r="AF18" i="18" s="1"/>
  <c r="W18" i="18"/>
  <c r="AA18" i="18" s="1"/>
  <c r="AE18" i="18" s="1"/>
  <c r="V18" i="18"/>
  <c r="D18" i="18"/>
  <c r="Y17" i="18"/>
  <c r="X17" i="18"/>
  <c r="W17" i="18"/>
  <c r="V17" i="18"/>
  <c r="Y16" i="18"/>
  <c r="X16" i="18"/>
  <c r="W16" i="18"/>
  <c r="V16" i="18"/>
  <c r="Y15" i="18"/>
  <c r="X15" i="18"/>
  <c r="W15" i="18"/>
  <c r="V15" i="18"/>
  <c r="Y14" i="18"/>
  <c r="X14" i="18"/>
  <c r="W14" i="18"/>
  <c r="V14" i="18"/>
  <c r="Y13" i="18"/>
  <c r="X13" i="18"/>
  <c r="W13" i="18"/>
  <c r="V13" i="18"/>
  <c r="Y12" i="18"/>
  <c r="AC12" i="18" s="1"/>
  <c r="AG12" i="18" s="1"/>
  <c r="X12" i="18"/>
  <c r="AB12" i="18" s="1"/>
  <c r="AF12" i="18" s="1"/>
  <c r="W12" i="18"/>
  <c r="V12" i="18"/>
  <c r="D12" i="18"/>
  <c r="Z122" i="18" l="1"/>
  <c r="AC18" i="18"/>
  <c r="AG18" i="18" s="1"/>
  <c r="AB39" i="18"/>
  <c r="AF39" i="18" s="1"/>
  <c r="AB55" i="18"/>
  <c r="AF55" i="18" s="1"/>
  <c r="AA61" i="18"/>
  <c r="AE61" i="18" s="1"/>
  <c r="Z67" i="18"/>
  <c r="AC75" i="18"/>
  <c r="AG75" i="18" s="1"/>
  <c r="AC85" i="18"/>
  <c r="AG85" i="18" s="1"/>
  <c r="AA94" i="18"/>
  <c r="AE94" i="18" s="1"/>
  <c r="AB107" i="18"/>
  <c r="AF107" i="18" s="1"/>
  <c r="AB111" i="18"/>
  <c r="AF111" i="18" s="1"/>
  <c r="AA122" i="18"/>
  <c r="AE122" i="18" s="1"/>
  <c r="Z125" i="18"/>
  <c r="AC130" i="18"/>
  <c r="AG130" i="18" s="1"/>
  <c r="Z135" i="18"/>
  <c r="AC140" i="18"/>
  <c r="AG140" i="18" s="1"/>
  <c r="AB32" i="18"/>
  <c r="AF32" i="18" s="1"/>
  <c r="Z47" i="18"/>
  <c r="AD47" i="18" s="1"/>
  <c r="AC55" i="18"/>
  <c r="AG55" i="18" s="1"/>
  <c r="AB61" i="18"/>
  <c r="AF61" i="18" s="1"/>
  <c r="AA67" i="18"/>
  <c r="AE67" i="18" s="1"/>
  <c r="AA90" i="18"/>
  <c r="AE90" i="18" s="1"/>
  <c r="AC107" i="18"/>
  <c r="AG107" i="18" s="1"/>
  <c r="Z109" i="18"/>
  <c r="AD109" i="18" s="1"/>
  <c r="AC111" i="18"/>
  <c r="AG111" i="18" s="1"/>
  <c r="AB114" i="18"/>
  <c r="AF114" i="18" s="1"/>
  <c r="AB122" i="18"/>
  <c r="AF122" i="18" s="1"/>
  <c r="AA125" i="18"/>
  <c r="AE125" i="18" s="1"/>
  <c r="AC27" i="18"/>
  <c r="AG27" i="18" s="1"/>
  <c r="Z12" i="18"/>
  <c r="AD12" i="18" s="1"/>
  <c r="Z27" i="18"/>
  <c r="AD27" i="18" s="1"/>
  <c r="AC32" i="18"/>
  <c r="AG32" i="18" s="1"/>
  <c r="AA47" i="18"/>
  <c r="AE47" i="18" s="1"/>
  <c r="AC61" i="18"/>
  <c r="AG61" i="18" s="1"/>
  <c r="AB67" i="18"/>
  <c r="AF67" i="18" s="1"/>
  <c r="Z79" i="18"/>
  <c r="AB90" i="18"/>
  <c r="AF90" i="18" s="1"/>
  <c r="AC94" i="18"/>
  <c r="AG94" i="18" s="1"/>
  <c r="AA109" i="18"/>
  <c r="AE109" i="18" s="1"/>
  <c r="AC114" i="18"/>
  <c r="AG114" i="18" s="1"/>
  <c r="Z116" i="18"/>
  <c r="AH116" i="18" s="1"/>
  <c r="AI116" i="18" s="1"/>
  <c r="AJ116" i="18" s="1"/>
  <c r="AC122" i="18"/>
  <c r="AG122" i="18" s="1"/>
  <c r="AB125" i="18"/>
  <c r="AF125" i="18" s="1"/>
  <c r="AB135" i="18"/>
  <c r="AF135" i="18" s="1"/>
  <c r="AA12" i="18"/>
  <c r="AE12" i="18" s="1"/>
  <c r="Z18" i="18"/>
  <c r="AH18" i="18" s="1"/>
  <c r="AI18" i="18" s="1"/>
  <c r="AJ18" i="18" s="1"/>
  <c r="AB47" i="18"/>
  <c r="AF47" i="18" s="1"/>
  <c r="AC67" i="18"/>
  <c r="AG67" i="18" s="1"/>
  <c r="Z75" i="18"/>
  <c r="AD75" i="18" s="1"/>
  <c r="AC125" i="18"/>
  <c r="AG125" i="18" s="1"/>
  <c r="Z130" i="18"/>
  <c r="AH130" i="18" s="1"/>
  <c r="AI130" i="18" s="1"/>
  <c r="AJ130" i="18" s="1"/>
  <c r="AC135" i="18"/>
  <c r="AG135" i="18" s="1"/>
  <c r="Z140" i="18"/>
  <c r="AD140" i="18" s="1"/>
  <c r="AE140" i="18"/>
  <c r="AA135" i="18"/>
  <c r="AE135" i="18" s="1"/>
  <c r="AA116" i="18"/>
  <c r="AE116" i="18" s="1"/>
  <c r="AC39" i="18"/>
  <c r="AG39" i="18" s="1"/>
  <c r="AA79" i="18"/>
  <c r="AE79" i="18" s="1"/>
  <c r="Z85" i="18"/>
  <c r="AH85" i="18" s="1"/>
  <c r="AI85" i="18" s="1"/>
  <c r="AJ85" i="18" s="1"/>
  <c r="AA27" i="18"/>
  <c r="AE27" i="18" s="1"/>
  <c r="AA55" i="18"/>
  <c r="AE55" i="18" s="1"/>
  <c r="AC90" i="18"/>
  <c r="AG90" i="18" s="1"/>
  <c r="AB94" i="18"/>
  <c r="AF94" i="18" s="1"/>
  <c r="AB27" i="18"/>
  <c r="AF27" i="18" s="1"/>
  <c r="AA32" i="18"/>
  <c r="AE32" i="18" s="1"/>
  <c r="Z90" i="18"/>
  <c r="AF140" i="18"/>
  <c r="AD18" i="18"/>
  <c r="AD32" i="18"/>
  <c r="AD61" i="18"/>
  <c r="AD39" i="18"/>
  <c r="AD55" i="18"/>
  <c r="AD67" i="18"/>
  <c r="AD94" i="18"/>
  <c r="AH114" i="18"/>
  <c r="AI114" i="18" s="1"/>
  <c r="AJ114" i="18" s="1"/>
  <c r="AD114" i="18"/>
  <c r="AD122" i="18"/>
  <c r="AD130" i="18"/>
  <c r="AH107" i="18"/>
  <c r="AI107" i="18" s="1"/>
  <c r="AJ107" i="18" s="1"/>
  <c r="AD107" i="18"/>
  <c r="AH111" i="18"/>
  <c r="AI111" i="18" s="1"/>
  <c r="AJ111" i="18" s="1"/>
  <c r="AD111" i="18"/>
  <c r="AH135" i="18"/>
  <c r="AI135" i="18" s="1"/>
  <c r="AJ135" i="18" s="1"/>
  <c r="AD135" i="18"/>
  <c r="AH125" i="18" l="1"/>
  <c r="AI125" i="18" s="1"/>
  <c r="AJ125" i="18" s="1"/>
  <c r="AH39" i="18"/>
  <c r="AI39" i="18" s="1"/>
  <c r="AJ39" i="18" s="1"/>
  <c r="AH79" i="18"/>
  <c r="AI79" i="18" s="1"/>
  <c r="AJ79" i="18" s="1"/>
  <c r="AF157" i="18"/>
  <c r="AH47" i="18"/>
  <c r="AI47" i="18" s="1"/>
  <c r="AJ47" i="18" s="1"/>
  <c r="AH90" i="18"/>
  <c r="AI90" i="18" s="1"/>
  <c r="AJ90" i="18" s="1"/>
  <c r="AG157" i="18"/>
  <c r="AD116" i="18"/>
  <c r="AH61" i="18"/>
  <c r="AI61" i="18" s="1"/>
  <c r="AJ61" i="18" s="1"/>
  <c r="AH12" i="18"/>
  <c r="AI12" i="18" s="1"/>
  <c r="AJ12" i="18" s="1"/>
  <c r="AH75" i="18"/>
  <c r="AI75" i="18" s="1"/>
  <c r="AJ75" i="18" s="1"/>
  <c r="AH32" i="18"/>
  <c r="AI32" i="18" s="1"/>
  <c r="AJ32" i="18" s="1"/>
  <c r="AH109" i="18"/>
  <c r="AI109" i="18" s="1"/>
  <c r="AJ109" i="18" s="1"/>
  <c r="AD125" i="18"/>
  <c r="AD79" i="18"/>
  <c r="AH122" i="18"/>
  <c r="AI122" i="18" s="1"/>
  <c r="AJ122" i="18" s="1"/>
  <c r="AH27" i="18"/>
  <c r="AI27" i="18" s="1"/>
  <c r="AJ27" i="18" s="1"/>
  <c r="AH67" i="18"/>
  <c r="AI67" i="18" s="1"/>
  <c r="AJ67" i="18" s="1"/>
  <c r="AD85" i="18"/>
  <c r="AH55" i="18"/>
  <c r="AI55" i="18" s="1"/>
  <c r="AJ55" i="18" s="1"/>
  <c r="AD90" i="18"/>
  <c r="AH140" i="18"/>
  <c r="AI140" i="18" s="1"/>
  <c r="AJ140" i="18" s="1"/>
  <c r="AH94" i="18"/>
  <c r="AI94" i="18" s="1"/>
  <c r="AJ94" i="18" s="1"/>
  <c r="Y179" i="17"/>
  <c r="X179" i="17"/>
  <c r="W179" i="17"/>
  <c r="V179" i="17"/>
  <c r="Y178" i="17"/>
  <c r="X178" i="17"/>
  <c r="W178" i="17"/>
  <c r="V178" i="17"/>
  <c r="Y177" i="17"/>
  <c r="X177" i="17"/>
  <c r="W177" i="17"/>
  <c r="V177" i="17"/>
  <c r="Y176" i="17"/>
  <c r="X176" i="17"/>
  <c r="W176" i="17"/>
  <c r="V176" i="17"/>
  <c r="Y175" i="17"/>
  <c r="X175" i="17"/>
  <c r="W175" i="17"/>
  <c r="V175" i="17"/>
  <c r="Y174" i="17"/>
  <c r="X174" i="17"/>
  <c r="W174" i="17"/>
  <c r="V174" i="17"/>
  <c r="Y173" i="17"/>
  <c r="X173" i="17"/>
  <c r="W173" i="17"/>
  <c r="V173" i="17"/>
  <c r="Y172" i="17"/>
  <c r="X172" i="17"/>
  <c r="W172" i="17"/>
  <c r="V172" i="17"/>
  <c r="D172" i="17"/>
  <c r="Y171" i="17"/>
  <c r="X171" i="17"/>
  <c r="W171" i="17"/>
  <c r="V171" i="17"/>
  <c r="Y170" i="17"/>
  <c r="X170" i="17"/>
  <c r="W170" i="17"/>
  <c r="V170" i="17"/>
  <c r="Y169" i="17"/>
  <c r="X169" i="17"/>
  <c r="W169" i="17"/>
  <c r="V169" i="17"/>
  <c r="Y168" i="17"/>
  <c r="X168" i="17"/>
  <c r="W168" i="17"/>
  <c r="V168" i="17"/>
  <c r="Y163" i="17"/>
  <c r="X163" i="17"/>
  <c r="W163" i="17"/>
  <c r="V163" i="17"/>
  <c r="Y162" i="17"/>
  <c r="X162" i="17"/>
  <c r="W162" i="17"/>
  <c r="V162" i="17"/>
  <c r="Y161" i="17"/>
  <c r="X161" i="17"/>
  <c r="W161" i="17"/>
  <c r="V161" i="17"/>
  <c r="Y160" i="17"/>
  <c r="X160" i="17"/>
  <c r="W160" i="17"/>
  <c r="V160" i="17"/>
  <c r="Y159" i="17"/>
  <c r="X159" i="17"/>
  <c r="W159" i="17"/>
  <c r="V159" i="17"/>
  <c r="D159" i="17"/>
  <c r="Y158" i="17"/>
  <c r="X158" i="17"/>
  <c r="W158" i="17"/>
  <c r="V158" i="17"/>
  <c r="Y157" i="17"/>
  <c r="AC157" i="17" s="1"/>
  <c r="AG157" i="17" s="1"/>
  <c r="X157" i="17"/>
  <c r="AB157" i="17" s="1"/>
  <c r="AF157" i="17" s="1"/>
  <c r="W157" i="17"/>
  <c r="V157" i="17"/>
  <c r="Z157" i="17" s="1"/>
  <c r="D157" i="17"/>
  <c r="Y156" i="17"/>
  <c r="X156" i="17"/>
  <c r="W156" i="17"/>
  <c r="V156" i="17"/>
  <c r="Y155" i="17"/>
  <c r="X155" i="17"/>
  <c r="W155" i="17"/>
  <c r="V155" i="17"/>
  <c r="Z155" i="17" s="1"/>
  <c r="D155" i="17"/>
  <c r="Y154" i="17"/>
  <c r="X154" i="17"/>
  <c r="W154" i="17"/>
  <c r="V154" i="17"/>
  <c r="Y153" i="17"/>
  <c r="X153" i="17"/>
  <c r="W153" i="17"/>
  <c r="V153" i="17"/>
  <c r="Y152" i="17"/>
  <c r="X152" i="17"/>
  <c r="W152" i="17"/>
  <c r="V152" i="17"/>
  <c r="Y151" i="17"/>
  <c r="X151" i="17"/>
  <c r="W151" i="17"/>
  <c r="V151" i="17"/>
  <c r="Y150" i="17"/>
  <c r="X150" i="17"/>
  <c r="W150" i="17"/>
  <c r="V150" i="17"/>
  <c r="Y149" i="17"/>
  <c r="X149" i="17"/>
  <c r="W149" i="17"/>
  <c r="V149" i="17"/>
  <c r="Y148" i="17"/>
  <c r="X148" i="17"/>
  <c r="W148" i="17"/>
  <c r="V148" i="17"/>
  <c r="Y147" i="17"/>
  <c r="X147" i="17"/>
  <c r="W147" i="17"/>
  <c r="V147" i="17"/>
  <c r="Y146" i="17"/>
  <c r="X146" i="17"/>
  <c r="W146" i="17"/>
  <c r="V146" i="17"/>
  <c r="Y145" i="17"/>
  <c r="X145" i="17"/>
  <c r="W145" i="17"/>
  <c r="V145" i="17"/>
  <c r="Y144" i="17"/>
  <c r="X144" i="17"/>
  <c r="W144" i="17"/>
  <c r="V144" i="17"/>
  <c r="Y143" i="17"/>
  <c r="X143" i="17"/>
  <c r="W143" i="17"/>
  <c r="V143" i="17"/>
  <c r="D143" i="17"/>
  <c r="Y142" i="17"/>
  <c r="X142" i="17"/>
  <c r="W142" i="17"/>
  <c r="V142" i="17"/>
  <c r="Y141" i="17"/>
  <c r="X141" i="17"/>
  <c r="W141" i="17"/>
  <c r="V141" i="17"/>
  <c r="Y140" i="17"/>
  <c r="X140" i="17"/>
  <c r="W140" i="17"/>
  <c r="V140" i="17"/>
  <c r="Y139" i="17"/>
  <c r="X139" i="17"/>
  <c r="W139" i="17"/>
  <c r="V139" i="17"/>
  <c r="Z139" i="17" s="1"/>
  <c r="D139" i="17"/>
  <c r="Y138" i="17"/>
  <c r="X138" i="17"/>
  <c r="W138" i="17"/>
  <c r="V138" i="17"/>
  <c r="Y137" i="17"/>
  <c r="AC137" i="17" s="1"/>
  <c r="AG137" i="17" s="1"/>
  <c r="X137" i="17"/>
  <c r="W137" i="17"/>
  <c r="V137" i="17"/>
  <c r="D137" i="17"/>
  <c r="Y132" i="17"/>
  <c r="X132" i="17"/>
  <c r="W132" i="17"/>
  <c r="V132" i="17"/>
  <c r="Y131" i="17"/>
  <c r="X131" i="17"/>
  <c r="W131" i="17"/>
  <c r="V131" i="17"/>
  <c r="Y130" i="17"/>
  <c r="X130" i="17"/>
  <c r="W130" i="17"/>
  <c r="V130" i="17"/>
  <c r="Y129" i="17"/>
  <c r="X129" i="17"/>
  <c r="W129" i="17"/>
  <c r="V129" i="17"/>
  <c r="D129" i="17"/>
  <c r="Y128" i="17"/>
  <c r="X128" i="17"/>
  <c r="W128" i="17"/>
  <c r="V128" i="17"/>
  <c r="Y127" i="17"/>
  <c r="X127" i="17"/>
  <c r="W127" i="17"/>
  <c r="V127" i="17"/>
  <c r="Y126" i="17"/>
  <c r="X126" i="17"/>
  <c r="W126" i="17"/>
  <c r="V126" i="17"/>
  <c r="Y125" i="17"/>
  <c r="X125" i="17"/>
  <c r="W125" i="17"/>
  <c r="V125" i="17"/>
  <c r="Y124" i="17"/>
  <c r="X124" i="17"/>
  <c r="W124" i="17"/>
  <c r="V124" i="17"/>
  <c r="Y123" i="17"/>
  <c r="X123" i="17"/>
  <c r="W123" i="17"/>
  <c r="V123" i="17"/>
  <c r="Y122" i="17"/>
  <c r="X122" i="17"/>
  <c r="W122" i="17"/>
  <c r="V122" i="17"/>
  <c r="Y121" i="17"/>
  <c r="X121" i="17"/>
  <c r="W121" i="17"/>
  <c r="V121" i="17"/>
  <c r="Y120" i="17"/>
  <c r="X120" i="17"/>
  <c r="W120" i="17"/>
  <c r="V120" i="17"/>
  <c r="Y119" i="17"/>
  <c r="X119" i="17"/>
  <c r="W119" i="17"/>
  <c r="V119" i="17"/>
  <c r="Y118" i="17"/>
  <c r="X118" i="17"/>
  <c r="W118" i="17"/>
  <c r="V118" i="17"/>
  <c r="Y117" i="17"/>
  <c r="X117" i="17"/>
  <c r="W117" i="17"/>
  <c r="V117" i="17"/>
  <c r="Y116" i="17"/>
  <c r="X116" i="17"/>
  <c r="W116" i="17"/>
  <c r="V116" i="17"/>
  <c r="Y115" i="17"/>
  <c r="X115" i="17"/>
  <c r="W115" i="17"/>
  <c r="V115" i="17"/>
  <c r="D115" i="17"/>
  <c r="Y114" i="17"/>
  <c r="X114" i="17"/>
  <c r="W114" i="17"/>
  <c r="V114" i="17"/>
  <c r="Y113" i="17"/>
  <c r="X113" i="17"/>
  <c r="W113" i="17"/>
  <c r="V113" i="17"/>
  <c r="Y112" i="17"/>
  <c r="X112" i="17"/>
  <c r="W112" i="17"/>
  <c r="V112" i="17"/>
  <c r="Z112" i="17" s="1"/>
  <c r="D112" i="17"/>
  <c r="Y111" i="17"/>
  <c r="X111" i="17"/>
  <c r="W111" i="17"/>
  <c r="V111" i="17"/>
  <c r="Y110" i="17"/>
  <c r="AC110" i="17" s="1"/>
  <c r="AG110" i="17" s="1"/>
  <c r="X110" i="17"/>
  <c r="W110" i="17"/>
  <c r="V110" i="17"/>
  <c r="D110" i="17"/>
  <c r="Y109" i="17"/>
  <c r="X109" i="17"/>
  <c r="W109" i="17"/>
  <c r="V109" i="17"/>
  <c r="Y108" i="17"/>
  <c r="X108" i="17"/>
  <c r="W108" i="17"/>
  <c r="V108" i="17"/>
  <c r="Y107" i="17"/>
  <c r="X107" i="17"/>
  <c r="W107" i="17"/>
  <c r="V107" i="17"/>
  <c r="D107" i="17"/>
  <c r="Y106" i="17"/>
  <c r="X106" i="17"/>
  <c r="W106" i="17"/>
  <c r="V106" i="17"/>
  <c r="Y105" i="17"/>
  <c r="X105" i="17"/>
  <c r="W105" i="17"/>
  <c r="V105" i="17"/>
  <c r="Y104" i="17"/>
  <c r="X104" i="17"/>
  <c r="W104" i="17"/>
  <c r="V104" i="17"/>
  <c r="Y103" i="17"/>
  <c r="X103" i="17"/>
  <c r="W103" i="17"/>
  <c r="V103" i="17"/>
  <c r="Y102" i="17"/>
  <c r="X102" i="17"/>
  <c r="W102" i="17"/>
  <c r="V102" i="17"/>
  <c r="Y101" i="17"/>
  <c r="X101" i="17"/>
  <c r="W101" i="17"/>
  <c r="V101" i="17"/>
  <c r="D101" i="17"/>
  <c r="Y100" i="17"/>
  <c r="X100" i="17"/>
  <c r="W100" i="17"/>
  <c r="V100" i="17"/>
  <c r="Y99" i="17"/>
  <c r="X99" i="17"/>
  <c r="W99" i="17"/>
  <c r="V99" i="17"/>
  <c r="Y98" i="17"/>
  <c r="X98" i="17"/>
  <c r="W98" i="17"/>
  <c r="V98" i="17"/>
  <c r="Y97" i="17"/>
  <c r="X97" i="17"/>
  <c r="W97" i="17"/>
  <c r="V97" i="17"/>
  <c r="Y96" i="17"/>
  <c r="X96" i="17"/>
  <c r="W96" i="17"/>
  <c r="V96" i="17"/>
  <c r="Y95" i="17"/>
  <c r="X95" i="17"/>
  <c r="W95" i="17"/>
  <c r="V95" i="17"/>
  <c r="Y94" i="17"/>
  <c r="X94" i="17"/>
  <c r="W94" i="17"/>
  <c r="V94" i="17"/>
  <c r="Y93" i="17"/>
  <c r="X93" i="17"/>
  <c r="W93" i="17"/>
  <c r="V93" i="17"/>
  <c r="Y92" i="17"/>
  <c r="X92" i="17"/>
  <c r="W92" i="17"/>
  <c r="V92" i="17"/>
  <c r="Y91" i="17"/>
  <c r="X91" i="17"/>
  <c r="W91" i="17"/>
  <c r="V91" i="17"/>
  <c r="Y90" i="17"/>
  <c r="X90" i="17"/>
  <c r="W90" i="17"/>
  <c r="V90" i="17"/>
  <c r="Y89" i="17"/>
  <c r="X89" i="17"/>
  <c r="W89" i="17"/>
  <c r="V89" i="17"/>
  <c r="D89" i="17"/>
  <c r="Y88" i="17"/>
  <c r="X88" i="17"/>
  <c r="W88" i="17"/>
  <c r="V88" i="17"/>
  <c r="Y87" i="17"/>
  <c r="X87" i="17"/>
  <c r="W87" i="17"/>
  <c r="V87" i="17"/>
  <c r="Y86" i="17"/>
  <c r="X86" i="17"/>
  <c r="W86" i="17"/>
  <c r="V86" i="17"/>
  <c r="Y85" i="17"/>
  <c r="X85" i="17"/>
  <c r="W85" i="17"/>
  <c r="V85" i="17"/>
  <c r="Y84" i="17"/>
  <c r="X84" i="17"/>
  <c r="W84" i="17"/>
  <c r="V84" i="17"/>
  <c r="Y83" i="17"/>
  <c r="X83" i="17"/>
  <c r="W83" i="17"/>
  <c r="V83" i="17"/>
  <c r="D83" i="17"/>
  <c r="Y82" i="17"/>
  <c r="X82" i="17"/>
  <c r="W82" i="17"/>
  <c r="V82" i="17"/>
  <c r="Y81" i="17"/>
  <c r="X81" i="17"/>
  <c r="W81" i="17"/>
  <c r="V81" i="17"/>
  <c r="Y80" i="17"/>
  <c r="X80" i="17"/>
  <c r="W80" i="17"/>
  <c r="V80" i="17"/>
  <c r="Y79" i="17"/>
  <c r="X79" i="17"/>
  <c r="W79" i="17"/>
  <c r="V79" i="17"/>
  <c r="D79" i="17"/>
  <c r="Y78" i="17"/>
  <c r="X78" i="17"/>
  <c r="W78" i="17"/>
  <c r="V78" i="17"/>
  <c r="Y77" i="17"/>
  <c r="X77" i="17"/>
  <c r="W77" i="17"/>
  <c r="V77" i="17"/>
  <c r="Y76" i="17"/>
  <c r="X76" i="17"/>
  <c r="W76" i="17"/>
  <c r="V76" i="17"/>
  <c r="Y75" i="17"/>
  <c r="X75" i="17"/>
  <c r="W75" i="17"/>
  <c r="V75" i="17"/>
  <c r="Y74" i="17"/>
  <c r="X74" i="17"/>
  <c r="W74" i="17"/>
  <c r="V74" i="17"/>
  <c r="Y73" i="17"/>
  <c r="X73" i="17"/>
  <c r="W73" i="17"/>
  <c r="V73" i="17"/>
  <c r="Y72" i="17"/>
  <c r="X72" i="17"/>
  <c r="W72" i="17"/>
  <c r="V72" i="17"/>
  <c r="Y71" i="17"/>
  <c r="AC71" i="17" s="1"/>
  <c r="AG71" i="17" s="1"/>
  <c r="X71" i="17"/>
  <c r="W71" i="17"/>
  <c r="V71" i="17"/>
  <c r="D71" i="17"/>
  <c r="Y70" i="17"/>
  <c r="X70" i="17"/>
  <c r="W70" i="17"/>
  <c r="V70" i="17"/>
  <c r="Y69" i="17"/>
  <c r="X69" i="17"/>
  <c r="W69" i="17"/>
  <c r="V69" i="17"/>
  <c r="Y68" i="17"/>
  <c r="X68" i="17"/>
  <c r="W68" i="17"/>
  <c r="V68" i="17"/>
  <c r="Y67" i="17"/>
  <c r="X67" i="17"/>
  <c r="W67" i="17"/>
  <c r="V67" i="17"/>
  <c r="Y66" i="17"/>
  <c r="X66" i="17"/>
  <c r="W66" i="17"/>
  <c r="V66" i="17"/>
  <c r="Y65" i="17"/>
  <c r="X65" i="17"/>
  <c r="W65" i="17"/>
  <c r="V65" i="17"/>
  <c r="Y64" i="17"/>
  <c r="X64" i="17"/>
  <c r="W64" i="17"/>
  <c r="V64" i="17"/>
  <c r="Y63" i="17"/>
  <c r="X63" i="17"/>
  <c r="W63" i="17"/>
  <c r="V63" i="17"/>
  <c r="D63" i="17"/>
  <c r="Y62" i="17"/>
  <c r="X62" i="17"/>
  <c r="W62" i="17"/>
  <c r="V62" i="17"/>
  <c r="Y61" i="17"/>
  <c r="X61" i="17"/>
  <c r="W61" i="17"/>
  <c r="V61" i="17"/>
  <c r="Y60" i="17"/>
  <c r="X60" i="17"/>
  <c r="W60" i="17"/>
  <c r="V60" i="17"/>
  <c r="Y59" i="17"/>
  <c r="X59" i="17"/>
  <c r="W59" i="17"/>
  <c r="V59" i="17"/>
  <c r="Y58" i="17"/>
  <c r="X58" i="17"/>
  <c r="W58" i="17"/>
  <c r="V58" i="17"/>
  <c r="Y57" i="17"/>
  <c r="X57" i="17"/>
  <c r="W57" i="17"/>
  <c r="V57" i="17"/>
  <c r="Y56" i="17"/>
  <c r="X56" i="17"/>
  <c r="W56" i="17"/>
  <c r="V56" i="17"/>
  <c r="Y55" i="17"/>
  <c r="X55" i="17"/>
  <c r="W55" i="17"/>
  <c r="V55" i="17"/>
  <c r="Y54" i="17"/>
  <c r="X54" i="17"/>
  <c r="W54" i="17"/>
  <c r="V54" i="17"/>
  <c r="Y53" i="17"/>
  <c r="X53" i="17"/>
  <c r="W53" i="17"/>
  <c r="V53" i="17"/>
  <c r="Y52" i="17"/>
  <c r="X52" i="17"/>
  <c r="W52" i="17"/>
  <c r="V52" i="17"/>
  <c r="Y51" i="17"/>
  <c r="X51" i="17"/>
  <c r="W51" i="17"/>
  <c r="V51" i="17"/>
  <c r="D51" i="17"/>
  <c r="Y50" i="17"/>
  <c r="X50" i="17"/>
  <c r="W50" i="17"/>
  <c r="V50" i="17"/>
  <c r="Y49" i="17"/>
  <c r="X49" i="17"/>
  <c r="W49" i="17"/>
  <c r="V49" i="17"/>
  <c r="D49" i="17"/>
  <c r="Y48" i="17"/>
  <c r="X48" i="17"/>
  <c r="W48" i="17"/>
  <c r="V48" i="17"/>
  <c r="Y47" i="17"/>
  <c r="X47" i="17"/>
  <c r="W47" i="17"/>
  <c r="V47" i="17"/>
  <c r="Y46" i="17"/>
  <c r="X46" i="17"/>
  <c r="W46" i="17"/>
  <c r="V46" i="17"/>
  <c r="Y45" i="17"/>
  <c r="X45" i="17"/>
  <c r="W45" i="17"/>
  <c r="V45" i="17"/>
  <c r="Y44" i="17"/>
  <c r="X44" i="17"/>
  <c r="W44" i="17"/>
  <c r="AA44" i="17" s="1"/>
  <c r="AE44" i="17" s="1"/>
  <c r="V44" i="17"/>
  <c r="D44" i="17"/>
  <c r="Y43" i="17"/>
  <c r="X43" i="17"/>
  <c r="W43" i="17"/>
  <c r="V43" i="17"/>
  <c r="Y42" i="17"/>
  <c r="X42" i="17"/>
  <c r="W42" i="17"/>
  <c r="V42" i="17"/>
  <c r="Y41" i="17"/>
  <c r="X41" i="17"/>
  <c r="W41" i="17"/>
  <c r="V41" i="17"/>
  <c r="Y40" i="17"/>
  <c r="X40" i="17"/>
  <c r="W40" i="17"/>
  <c r="V40" i="17"/>
  <c r="Y39" i="17"/>
  <c r="X39" i="17"/>
  <c r="W39" i="17"/>
  <c r="V39" i="17"/>
  <c r="Y38" i="17"/>
  <c r="X38" i="17"/>
  <c r="W38" i="17"/>
  <c r="V38" i="17"/>
  <c r="Y37" i="17"/>
  <c r="X37" i="17"/>
  <c r="W37" i="17"/>
  <c r="V37" i="17"/>
  <c r="Y36" i="17"/>
  <c r="X36" i="17"/>
  <c r="W36" i="17"/>
  <c r="V36" i="17"/>
  <c r="Y35" i="17"/>
  <c r="X35" i="17"/>
  <c r="W35" i="17"/>
  <c r="V35" i="17"/>
  <c r="Y34" i="17"/>
  <c r="X34" i="17"/>
  <c r="W34" i="17"/>
  <c r="V34" i="17"/>
  <c r="Y33" i="17"/>
  <c r="X33" i="17"/>
  <c r="W33" i="17"/>
  <c r="V33" i="17"/>
  <c r="Y32" i="17"/>
  <c r="X32" i="17"/>
  <c r="W32" i="17"/>
  <c r="V32" i="17"/>
  <c r="Y31" i="17"/>
  <c r="X31" i="17"/>
  <c r="W31" i="17"/>
  <c r="V31" i="17"/>
  <c r="Y30" i="17"/>
  <c r="X30" i="17"/>
  <c r="W30" i="17"/>
  <c r="V30" i="17"/>
  <c r="Y29" i="17"/>
  <c r="X29" i="17"/>
  <c r="W29" i="17"/>
  <c r="V29" i="17"/>
  <c r="Y28" i="17"/>
  <c r="X28" i="17"/>
  <c r="W28" i="17"/>
  <c r="V28" i="17"/>
  <c r="Y27" i="17"/>
  <c r="X27" i="17"/>
  <c r="W27" i="17"/>
  <c r="V27" i="17"/>
  <c r="Y26" i="17"/>
  <c r="X26" i="17"/>
  <c r="W26" i="17"/>
  <c r="V26" i="17"/>
  <c r="Y25" i="17"/>
  <c r="X25" i="17"/>
  <c r="W25" i="17"/>
  <c r="V25" i="17"/>
  <c r="Y24" i="17"/>
  <c r="X24" i="17"/>
  <c r="W24" i="17"/>
  <c r="V24" i="17"/>
  <c r="D24" i="17"/>
  <c r="Y23" i="17"/>
  <c r="X23" i="17"/>
  <c r="W23" i="17"/>
  <c r="V23" i="17"/>
  <c r="Y22" i="17"/>
  <c r="X22" i="17"/>
  <c r="W22" i="17"/>
  <c r="V22" i="17"/>
  <c r="Y21" i="17"/>
  <c r="X21" i="17"/>
  <c r="W21" i="17"/>
  <c r="V21" i="17"/>
  <c r="Y20" i="17"/>
  <c r="X20" i="17"/>
  <c r="W20" i="17"/>
  <c r="V20" i="17"/>
  <c r="Y19" i="17"/>
  <c r="X19" i="17"/>
  <c r="W19" i="17"/>
  <c r="V19" i="17"/>
  <c r="Y18" i="17"/>
  <c r="X18" i="17"/>
  <c r="W18" i="17"/>
  <c r="V18" i="17"/>
  <c r="Y17" i="17"/>
  <c r="X17" i="17"/>
  <c r="W17" i="17"/>
  <c r="V17" i="17"/>
  <c r="Y16" i="17"/>
  <c r="X16" i="17"/>
  <c r="W16" i="17"/>
  <c r="V16" i="17"/>
  <c r="Y15" i="17"/>
  <c r="X15" i="17"/>
  <c r="W15" i="17"/>
  <c r="V15" i="17"/>
  <c r="Y14" i="17"/>
  <c r="X14" i="17"/>
  <c r="W14" i="17"/>
  <c r="V14" i="17"/>
  <c r="Y13" i="17"/>
  <c r="X13" i="17"/>
  <c r="W13" i="17"/>
  <c r="V13" i="17"/>
  <c r="Y12" i="17"/>
  <c r="X12" i="17"/>
  <c r="W12" i="17"/>
  <c r="V12" i="17"/>
  <c r="D12" i="17"/>
  <c r="AC172" i="17" l="1"/>
  <c r="AG172" i="17" s="1"/>
  <c r="AB168" i="17"/>
  <c r="AF168" i="17" s="1"/>
  <c r="AC168" i="17"/>
  <c r="AG168" i="17" s="1"/>
  <c r="Z89" i="17"/>
  <c r="AA83" i="17"/>
  <c r="AE83" i="17" s="1"/>
  <c r="AA51" i="17"/>
  <c r="AE51" i="17" s="1"/>
  <c r="AC155" i="17"/>
  <c r="AG155" i="17" s="1"/>
  <c r="AC24" i="17"/>
  <c r="AG24" i="17" s="1"/>
  <c r="Z44" i="17"/>
  <c r="AC49" i="17"/>
  <c r="AG49" i="17" s="1"/>
  <c r="AC107" i="17"/>
  <c r="AG107" i="17" s="1"/>
  <c r="AB110" i="17"/>
  <c r="AF110" i="17" s="1"/>
  <c r="AB137" i="17"/>
  <c r="AF137" i="17" s="1"/>
  <c r="AB71" i="17"/>
  <c r="AF71" i="17" s="1"/>
  <c r="AB112" i="17"/>
  <c r="AF112" i="17" s="1"/>
  <c r="AA49" i="17"/>
  <c r="AE49" i="17" s="1"/>
  <c r="Z110" i="17"/>
  <c r="Z137" i="17"/>
  <c r="AD137" i="17" s="1"/>
  <c r="AA137" i="17"/>
  <c r="AE137" i="17" s="1"/>
  <c r="AA129" i="17"/>
  <c r="AE129" i="17" s="1"/>
  <c r="Z83" i="17"/>
  <c r="AD83" i="17" s="1"/>
  <c r="Z79" i="17"/>
  <c r="AD79" i="17" s="1"/>
  <c r="Z51" i="17"/>
  <c r="AD51" i="17" s="1"/>
  <c r="Z12" i="17"/>
  <c r="AB44" i="17"/>
  <c r="AF44" i="17" s="1"/>
  <c r="AB51" i="17"/>
  <c r="AF51" i="17" s="1"/>
  <c r="AA63" i="17"/>
  <c r="AE63" i="17" s="1"/>
  <c r="AA79" i="17"/>
  <c r="AE79" i="17" s="1"/>
  <c r="AB83" i="17"/>
  <c r="AF83" i="17" s="1"/>
  <c r="Z101" i="17"/>
  <c r="AA112" i="17"/>
  <c r="AE112" i="17" s="1"/>
  <c r="Z115" i="17"/>
  <c r="AD115" i="17" s="1"/>
  <c r="AC129" i="17"/>
  <c r="AG129" i="17" s="1"/>
  <c r="AA139" i="17"/>
  <c r="AE139" i="17" s="1"/>
  <c r="AB143" i="17"/>
  <c r="AF143" i="17" s="1"/>
  <c r="AA155" i="17"/>
  <c r="AE155" i="17" s="1"/>
  <c r="AA159" i="17"/>
  <c r="AE159" i="17" s="1"/>
  <c r="AA12" i="17"/>
  <c r="AE12" i="17" s="1"/>
  <c r="AC44" i="17"/>
  <c r="AG44" i="17" s="1"/>
  <c r="Z49" i="17"/>
  <c r="AD49" i="17" s="1"/>
  <c r="AC51" i="17"/>
  <c r="AG51" i="17" s="1"/>
  <c r="AB63" i="17"/>
  <c r="AF63" i="17" s="1"/>
  <c r="AB79" i="17"/>
  <c r="AF79" i="17" s="1"/>
  <c r="AC83" i="17"/>
  <c r="AG83" i="17" s="1"/>
  <c r="AB89" i="17"/>
  <c r="AF89" i="17" s="1"/>
  <c r="AA101" i="17"/>
  <c r="AE101" i="17" s="1"/>
  <c r="Z107" i="17"/>
  <c r="AD107" i="17" s="1"/>
  <c r="AA115" i="17"/>
  <c r="AE115" i="17" s="1"/>
  <c r="AB139" i="17"/>
  <c r="AF139" i="17" s="1"/>
  <c r="AB155" i="17"/>
  <c r="AF155" i="17" s="1"/>
  <c r="AB159" i="17"/>
  <c r="AF159" i="17" s="1"/>
  <c r="Z172" i="17"/>
  <c r="AD172" i="17" s="1"/>
  <c r="AB12" i="17"/>
  <c r="AF12" i="17" s="1"/>
  <c r="AA24" i="17"/>
  <c r="AE24" i="17" s="1"/>
  <c r="AC63" i="17"/>
  <c r="AG63" i="17" s="1"/>
  <c r="Z71" i="17"/>
  <c r="AD71" i="17" s="1"/>
  <c r="AC79" i="17"/>
  <c r="AG79" i="17" s="1"/>
  <c r="AC89" i="17"/>
  <c r="AG89" i="17" s="1"/>
  <c r="AB101" i="17"/>
  <c r="AF101" i="17" s="1"/>
  <c r="AA107" i="17"/>
  <c r="AE107" i="17" s="1"/>
  <c r="AC112" i="17"/>
  <c r="AG112" i="17" s="1"/>
  <c r="AB115" i="17"/>
  <c r="AF115" i="17" s="1"/>
  <c r="AC139" i="17"/>
  <c r="AG139" i="17" s="1"/>
  <c r="AC159" i="17"/>
  <c r="AG159" i="17" s="1"/>
  <c r="Z168" i="17"/>
  <c r="AD168" i="17" s="1"/>
  <c r="AA172" i="17"/>
  <c r="AE172" i="17" s="1"/>
  <c r="AB24" i="17"/>
  <c r="AF24" i="17" s="1"/>
  <c r="AB49" i="17"/>
  <c r="AF49" i="17" s="1"/>
  <c r="AA71" i="17"/>
  <c r="AE71" i="17" s="1"/>
  <c r="AC101" i="17"/>
  <c r="AG101" i="17" s="1"/>
  <c r="AB107" i="17"/>
  <c r="AF107" i="17" s="1"/>
  <c r="AA110" i="17"/>
  <c r="AE110" i="17" s="1"/>
  <c r="AC115" i="17"/>
  <c r="AG115" i="17" s="1"/>
  <c r="Z129" i="17"/>
  <c r="AD129" i="17" s="1"/>
  <c r="AA157" i="17"/>
  <c r="AE157" i="17" s="1"/>
  <c r="AA168" i="17"/>
  <c r="AE168" i="17" s="1"/>
  <c r="AB172" i="17"/>
  <c r="AF172" i="17" s="1"/>
  <c r="Z159" i="17"/>
  <c r="AD159" i="17" s="1"/>
  <c r="Z143" i="17"/>
  <c r="AD143" i="17" s="1"/>
  <c r="AA143" i="17"/>
  <c r="AE143" i="17" s="1"/>
  <c r="AA89" i="17"/>
  <c r="AE89" i="17" s="1"/>
  <c r="Z63" i="17"/>
  <c r="AD63" i="17" s="1"/>
  <c r="AC143" i="17"/>
  <c r="AG143" i="17" s="1"/>
  <c r="AC12" i="17"/>
  <c r="AG12" i="17" s="1"/>
  <c r="Z24" i="17"/>
  <c r="AB129" i="17"/>
  <c r="AF129" i="17" s="1"/>
  <c r="AD112" i="17"/>
  <c r="AD139" i="17"/>
  <c r="AD155" i="17"/>
  <c r="AD157" i="17"/>
  <c r="AH137" i="17" l="1"/>
  <c r="AI137" i="17" s="1"/>
  <c r="AJ137" i="17" s="1"/>
  <c r="AH110" i="17"/>
  <c r="AI110" i="17" s="1"/>
  <c r="AJ110" i="17" s="1"/>
  <c r="AH168" i="17"/>
  <c r="AI168" i="17" s="1"/>
  <c r="AJ168" i="17" s="1"/>
  <c r="AH159" i="17"/>
  <c r="AI159" i="17" s="1"/>
  <c r="AJ159" i="17" s="1"/>
  <c r="AH157" i="17"/>
  <c r="AI157" i="17" s="1"/>
  <c r="AJ157" i="17" s="1"/>
  <c r="AH89" i="17"/>
  <c r="AI89" i="17" s="1"/>
  <c r="AJ89" i="17" s="1"/>
  <c r="AD89" i="17"/>
  <c r="AH83" i="17"/>
  <c r="AI83" i="17" s="1"/>
  <c r="AJ83" i="17" s="1"/>
  <c r="AH71" i="17"/>
  <c r="AI71" i="17" s="1"/>
  <c r="AJ71" i="17" s="1"/>
  <c r="AH44" i="17"/>
  <c r="AI44" i="17" s="1"/>
  <c r="AJ44" i="17" s="1"/>
  <c r="AH172" i="17"/>
  <c r="AI172" i="17" s="1"/>
  <c r="AJ172" i="17" s="1"/>
  <c r="AD110" i="17"/>
  <c r="AD44" i="17"/>
  <c r="AH101" i="17"/>
  <c r="AI101" i="17" s="1"/>
  <c r="AJ101" i="17" s="1"/>
  <c r="AH49" i="17"/>
  <c r="AI49" i="17" s="1"/>
  <c r="AJ49" i="17" s="1"/>
  <c r="AH63" i="17"/>
  <c r="AI63" i="17" s="1"/>
  <c r="AJ63" i="17" s="1"/>
  <c r="AH129" i="17"/>
  <c r="AI129" i="17" s="1"/>
  <c r="AJ129" i="17" s="1"/>
  <c r="AH112" i="17"/>
  <c r="AI112" i="17" s="1"/>
  <c r="AJ112" i="17" s="1"/>
  <c r="AH107" i="17"/>
  <c r="AI107" i="17" s="1"/>
  <c r="AJ107" i="17" s="1"/>
  <c r="AH12" i="17"/>
  <c r="AI12" i="17" s="1"/>
  <c r="AJ12" i="17" s="1"/>
  <c r="AH115" i="17"/>
  <c r="AI115" i="17" s="1"/>
  <c r="AJ115" i="17" s="1"/>
  <c r="AH139" i="17"/>
  <c r="AI139" i="17" s="1"/>
  <c r="AJ139" i="17" s="1"/>
  <c r="AH51" i="17"/>
  <c r="AI51" i="17" s="1"/>
  <c r="AJ51" i="17" s="1"/>
  <c r="AH24" i="17"/>
  <c r="AI24" i="17" s="1"/>
  <c r="AJ24" i="17" s="1"/>
  <c r="AH143" i="17"/>
  <c r="AI143" i="17" s="1"/>
  <c r="AJ143" i="17" s="1"/>
  <c r="AH79" i="17"/>
  <c r="AI79" i="17" s="1"/>
  <c r="AJ79" i="17" s="1"/>
  <c r="AD101" i="17"/>
  <c r="AD12" i="17"/>
  <c r="AH155" i="17"/>
  <c r="AI155" i="17" s="1"/>
  <c r="AJ155" i="17" s="1"/>
  <c r="AD24" i="17"/>
  <c r="Y33" i="14" l="1"/>
  <c r="X33" i="14"/>
  <c r="W33" i="14"/>
  <c r="V33" i="14"/>
  <c r="Y32" i="14"/>
  <c r="X32" i="14"/>
  <c r="W32" i="14"/>
  <c r="V32" i="14"/>
  <c r="Y31" i="14"/>
  <c r="X31" i="14"/>
  <c r="W31" i="14"/>
  <c r="V31" i="14"/>
  <c r="Y30" i="14"/>
  <c r="X30" i="14"/>
  <c r="W30" i="14"/>
  <c r="V30" i="14"/>
  <c r="Y29" i="14"/>
  <c r="X29" i="14"/>
  <c r="W29" i="14"/>
  <c r="V29" i="14"/>
  <c r="Y28" i="14"/>
  <c r="X28" i="14"/>
  <c r="W28" i="14"/>
  <c r="V28" i="14"/>
  <c r="Y27" i="14"/>
  <c r="X27" i="14"/>
  <c r="W27" i="14"/>
  <c r="V27" i="14"/>
  <c r="Y26" i="14"/>
  <c r="X26" i="14"/>
  <c r="W26" i="14"/>
  <c r="V26" i="14"/>
  <c r="Y25" i="14"/>
  <c r="X25" i="14"/>
  <c r="W25" i="14"/>
  <c r="V25" i="14"/>
  <c r="Y21" i="14"/>
  <c r="X21" i="14"/>
  <c r="W21" i="14"/>
  <c r="V21" i="14"/>
  <c r="Y20" i="14"/>
  <c r="X20" i="14"/>
  <c r="W20" i="14"/>
  <c r="V20" i="14"/>
  <c r="Y19" i="14"/>
  <c r="X19" i="14"/>
  <c r="W19" i="14"/>
  <c r="V19" i="14"/>
  <c r="Y18" i="14"/>
  <c r="X18" i="14"/>
  <c r="W18" i="14"/>
  <c r="V18" i="14"/>
  <c r="D18" i="14"/>
  <c r="Y17" i="14"/>
  <c r="X17" i="14"/>
  <c r="W17" i="14"/>
  <c r="V17" i="14"/>
  <c r="Y16" i="14"/>
  <c r="X16" i="14"/>
  <c r="W16" i="14"/>
  <c r="V16" i="14"/>
  <c r="Y15" i="14"/>
  <c r="X15" i="14"/>
  <c r="W15" i="14"/>
  <c r="V15" i="14"/>
  <c r="Y14" i="14"/>
  <c r="X14" i="14"/>
  <c r="W14" i="14"/>
  <c r="V14" i="14"/>
  <c r="Y13" i="14"/>
  <c r="X13" i="14"/>
  <c r="W13" i="14"/>
  <c r="V13" i="14"/>
  <c r="Y12" i="14"/>
  <c r="X12" i="14"/>
  <c r="W12" i="14"/>
  <c r="V12" i="14"/>
  <c r="D12" i="14"/>
  <c r="Y79" i="13"/>
  <c r="X79" i="13"/>
  <c r="W79" i="13"/>
  <c r="V79" i="13"/>
  <c r="Y78" i="13"/>
  <c r="X78" i="13"/>
  <c r="W78" i="13"/>
  <c r="V78" i="13"/>
  <c r="Y77" i="13"/>
  <c r="X77" i="13"/>
  <c r="W77" i="13"/>
  <c r="V77" i="13"/>
  <c r="Y76" i="13"/>
  <c r="X76" i="13"/>
  <c r="W76" i="13"/>
  <c r="V76" i="13"/>
  <c r="Y75" i="13"/>
  <c r="X75" i="13"/>
  <c r="W75" i="13"/>
  <c r="V75" i="13"/>
  <c r="Y74" i="13"/>
  <c r="X74" i="13"/>
  <c r="W74" i="13"/>
  <c r="AA74" i="13" s="1"/>
  <c r="AE74" i="13" s="1"/>
  <c r="V74" i="13"/>
  <c r="Y73" i="13"/>
  <c r="X73" i="13"/>
  <c r="W73" i="13"/>
  <c r="V73" i="13"/>
  <c r="Y72" i="13"/>
  <c r="X72" i="13"/>
  <c r="W72" i="13"/>
  <c r="V72" i="13"/>
  <c r="Y71" i="13"/>
  <c r="X71" i="13"/>
  <c r="W71" i="13"/>
  <c r="V71" i="13"/>
  <c r="Y70" i="13"/>
  <c r="X70" i="13"/>
  <c r="W70" i="13"/>
  <c r="V70" i="13"/>
  <c r="Y69" i="13"/>
  <c r="X69" i="13"/>
  <c r="W69" i="13"/>
  <c r="V69" i="13"/>
  <c r="Y68" i="13"/>
  <c r="X68" i="13"/>
  <c r="W68" i="13"/>
  <c r="V68" i="13"/>
  <c r="Y66" i="13"/>
  <c r="X66" i="13"/>
  <c r="W66" i="13"/>
  <c r="V66" i="13"/>
  <c r="Y65" i="13"/>
  <c r="X65" i="13"/>
  <c r="W65" i="13"/>
  <c r="V65" i="13"/>
  <c r="Y64" i="13"/>
  <c r="X64" i="13"/>
  <c r="W64" i="13"/>
  <c r="AA64" i="13" s="1"/>
  <c r="AE64" i="13" s="1"/>
  <c r="V64" i="13"/>
  <c r="Z64" i="13" s="1"/>
  <c r="D64" i="13"/>
  <c r="Y57" i="13"/>
  <c r="X57" i="13"/>
  <c r="W57" i="13"/>
  <c r="V57" i="13"/>
  <c r="Y56" i="13"/>
  <c r="X56" i="13"/>
  <c r="W56" i="13"/>
  <c r="V56" i="13"/>
  <c r="D56" i="13"/>
  <c r="Y55" i="13"/>
  <c r="X55" i="13"/>
  <c r="W55" i="13"/>
  <c r="V55" i="13"/>
  <c r="Y54" i="13"/>
  <c r="X54" i="13"/>
  <c r="W54" i="13"/>
  <c r="V54" i="13"/>
  <c r="Y53" i="13"/>
  <c r="X53" i="13"/>
  <c r="W53" i="13"/>
  <c r="V53" i="13"/>
  <c r="D53" i="13"/>
  <c r="Y52" i="13"/>
  <c r="X52" i="13"/>
  <c r="W52" i="13"/>
  <c r="V52" i="13"/>
  <c r="Y50" i="13"/>
  <c r="X50" i="13"/>
  <c r="W50" i="13"/>
  <c r="V50" i="13"/>
  <c r="Y49" i="13"/>
  <c r="X49" i="13"/>
  <c r="W49" i="13"/>
  <c r="V49" i="13"/>
  <c r="D49" i="13"/>
  <c r="Y48" i="13"/>
  <c r="X48" i="13"/>
  <c r="W48" i="13"/>
  <c r="V48" i="13"/>
  <c r="Y47" i="13"/>
  <c r="X47" i="13"/>
  <c r="W47" i="13"/>
  <c r="V47" i="13"/>
  <c r="Y46" i="13"/>
  <c r="X46" i="13"/>
  <c r="W46" i="13"/>
  <c r="V46" i="13"/>
  <c r="Y45" i="13"/>
  <c r="X45" i="13"/>
  <c r="W45" i="13"/>
  <c r="V45" i="13"/>
  <c r="Y44" i="13"/>
  <c r="X44" i="13"/>
  <c r="W44" i="13"/>
  <c r="V44" i="13"/>
  <c r="Y43" i="13"/>
  <c r="X43" i="13"/>
  <c r="W43" i="13"/>
  <c r="V43" i="13"/>
  <c r="Y42" i="13"/>
  <c r="X42" i="13"/>
  <c r="W42" i="13"/>
  <c r="V42" i="13"/>
  <c r="Y41" i="13"/>
  <c r="AC41" i="13" s="1"/>
  <c r="AG41" i="13" s="1"/>
  <c r="X41" i="13"/>
  <c r="W41" i="13"/>
  <c r="V41" i="13"/>
  <c r="D41" i="13"/>
  <c r="Y40" i="13"/>
  <c r="X40" i="13"/>
  <c r="W40" i="13"/>
  <c r="V40" i="13"/>
  <c r="Y39" i="13"/>
  <c r="X39" i="13"/>
  <c r="W39" i="13"/>
  <c r="V39" i="13"/>
  <c r="Y38" i="13"/>
  <c r="X38" i="13"/>
  <c r="W38" i="13"/>
  <c r="V38" i="13"/>
  <c r="Y37" i="13"/>
  <c r="X37" i="13"/>
  <c r="W37" i="13"/>
  <c r="V37" i="13"/>
  <c r="Y36" i="13"/>
  <c r="X36" i="13"/>
  <c r="W36" i="13"/>
  <c r="V36" i="13"/>
  <c r="Y35" i="13"/>
  <c r="X35" i="13"/>
  <c r="W35" i="13"/>
  <c r="V35" i="13"/>
  <c r="Y34" i="13"/>
  <c r="X34" i="13"/>
  <c r="W34" i="13"/>
  <c r="V34" i="13"/>
  <c r="Y33" i="13"/>
  <c r="X33" i="13"/>
  <c r="W33" i="13"/>
  <c r="V33" i="13"/>
  <c r="Y30" i="13"/>
  <c r="X30" i="13"/>
  <c r="W30" i="13"/>
  <c r="V30" i="13"/>
  <c r="Y29" i="13"/>
  <c r="X29" i="13"/>
  <c r="W29" i="13"/>
  <c r="V29" i="13"/>
  <c r="Y28" i="13"/>
  <c r="X28" i="13"/>
  <c r="W28" i="13"/>
  <c r="V28" i="13"/>
  <c r="Y27" i="13"/>
  <c r="X27" i="13"/>
  <c r="W27" i="13"/>
  <c r="V27" i="13"/>
  <c r="Y26" i="13"/>
  <c r="X26" i="13"/>
  <c r="W26" i="13"/>
  <c r="V26" i="13"/>
  <c r="Y25" i="13"/>
  <c r="X25" i="13"/>
  <c r="W25" i="13"/>
  <c r="V25" i="13"/>
  <c r="Y24" i="13"/>
  <c r="X24" i="13"/>
  <c r="W24" i="13"/>
  <c r="V24" i="13"/>
  <c r="Y23" i="13"/>
  <c r="X23" i="13"/>
  <c r="W23" i="13"/>
  <c r="V23" i="13"/>
  <c r="Y22" i="13"/>
  <c r="X22" i="13"/>
  <c r="W22" i="13"/>
  <c r="V22" i="13"/>
  <c r="Y21" i="13"/>
  <c r="X21" i="13"/>
  <c r="W21" i="13"/>
  <c r="V21" i="13"/>
  <c r="Y20" i="13"/>
  <c r="X20" i="13"/>
  <c r="W20" i="13"/>
  <c r="V20" i="13"/>
  <c r="Y19" i="13"/>
  <c r="X19" i="13"/>
  <c r="W19" i="13"/>
  <c r="V19" i="13"/>
  <c r="Y18" i="13"/>
  <c r="X18" i="13"/>
  <c r="W18" i="13"/>
  <c r="AA18" i="13" s="1"/>
  <c r="AE18" i="13" s="1"/>
  <c r="V18" i="13"/>
  <c r="Z18" i="13" s="1"/>
  <c r="Y17" i="13"/>
  <c r="X17" i="13"/>
  <c r="W17" i="13"/>
  <c r="V17" i="13"/>
  <c r="Y16" i="13"/>
  <c r="X16" i="13"/>
  <c r="W16" i="13"/>
  <c r="V16" i="13"/>
  <c r="Y15" i="13"/>
  <c r="X15" i="13"/>
  <c r="W15" i="13"/>
  <c r="V15" i="13"/>
  <c r="Y14" i="13"/>
  <c r="X14" i="13"/>
  <c r="W14" i="13"/>
  <c r="V14" i="13"/>
  <c r="Y13" i="13"/>
  <c r="X13" i="13"/>
  <c r="W13" i="13"/>
  <c r="V13" i="13"/>
  <c r="Y12" i="13"/>
  <c r="X12" i="13"/>
  <c r="W12" i="13"/>
  <c r="AA12" i="13" s="1"/>
  <c r="AE12" i="13" s="1"/>
  <c r="V12" i="13"/>
  <c r="D12" i="13"/>
  <c r="Y438" i="12"/>
  <c r="X438" i="12"/>
  <c r="W438" i="12"/>
  <c r="V438" i="12"/>
  <c r="Y437" i="12"/>
  <c r="X437" i="12"/>
  <c r="W437" i="12"/>
  <c r="V437" i="12"/>
  <c r="Y436" i="12"/>
  <c r="X436" i="12"/>
  <c r="W436" i="12"/>
  <c r="V436" i="12"/>
  <c r="Y435" i="12"/>
  <c r="X435" i="12"/>
  <c r="W435" i="12"/>
  <c r="AA435" i="12" s="1"/>
  <c r="AE435" i="12" s="1"/>
  <c r="AI435" i="12" s="1"/>
  <c r="V435" i="12"/>
  <c r="Z435" i="12" s="1"/>
  <c r="AD435" i="12" s="1"/>
  <c r="AH435" i="12" s="1"/>
  <c r="D435" i="12"/>
  <c r="Y434" i="12"/>
  <c r="X434" i="12"/>
  <c r="W434" i="12"/>
  <c r="V434" i="12"/>
  <c r="Y433" i="12"/>
  <c r="X433" i="12"/>
  <c r="W433" i="12"/>
  <c r="V433" i="12"/>
  <c r="Y432" i="12"/>
  <c r="X432" i="12"/>
  <c r="W432" i="12"/>
  <c r="V432" i="12"/>
  <c r="Y431" i="12"/>
  <c r="X431" i="12"/>
  <c r="W431" i="12"/>
  <c r="V431" i="12"/>
  <c r="Y430" i="12"/>
  <c r="X430" i="12"/>
  <c r="W430" i="12"/>
  <c r="V430" i="12"/>
  <c r="Y429" i="12"/>
  <c r="X429" i="12"/>
  <c r="W429" i="12"/>
  <c r="V429" i="12"/>
  <c r="Y428" i="12"/>
  <c r="X428" i="12"/>
  <c r="W428" i="12"/>
  <c r="V428" i="12"/>
  <c r="Y427" i="12"/>
  <c r="AC427" i="12" s="1"/>
  <c r="AG427" i="12" s="1"/>
  <c r="X427" i="12"/>
  <c r="W427" i="12"/>
  <c r="V427" i="12"/>
  <c r="Y426" i="12"/>
  <c r="X426" i="12"/>
  <c r="W426" i="12"/>
  <c r="V426" i="12"/>
  <c r="Y425" i="12"/>
  <c r="X425" i="12"/>
  <c r="W425" i="12"/>
  <c r="V425" i="12"/>
  <c r="Y424" i="12"/>
  <c r="X424" i="12"/>
  <c r="W424" i="12"/>
  <c r="V424" i="12"/>
  <c r="Y423" i="12"/>
  <c r="AC423" i="12" s="1"/>
  <c r="AG423" i="12" s="1"/>
  <c r="X423" i="12"/>
  <c r="W423" i="12"/>
  <c r="V423" i="12"/>
  <c r="D423" i="12"/>
  <c r="Y422" i="12"/>
  <c r="X422" i="12"/>
  <c r="W422" i="12"/>
  <c r="V422" i="12"/>
  <c r="Y421" i="12"/>
  <c r="X421" i="12"/>
  <c r="W421" i="12"/>
  <c r="V421" i="12"/>
  <c r="Y420" i="12"/>
  <c r="X420" i="12"/>
  <c r="W420" i="12"/>
  <c r="V420" i="12"/>
  <c r="Y419" i="12"/>
  <c r="X419" i="12"/>
  <c r="AB419" i="12" s="1"/>
  <c r="AF419" i="12" s="1"/>
  <c r="AJ419" i="12" s="1"/>
  <c r="W419" i="12"/>
  <c r="AA419" i="12" s="1"/>
  <c r="AE419" i="12" s="1"/>
  <c r="AI419" i="12" s="1"/>
  <c r="V419" i="12"/>
  <c r="D419" i="12"/>
  <c r="Y418" i="12"/>
  <c r="X418" i="12"/>
  <c r="W418" i="12"/>
  <c r="V418" i="12"/>
  <c r="Y417" i="12"/>
  <c r="X417" i="12"/>
  <c r="W417" i="12"/>
  <c r="V417" i="12"/>
  <c r="Y416" i="12"/>
  <c r="X416" i="12"/>
  <c r="W416" i="12"/>
  <c r="V416" i="12"/>
  <c r="Y415" i="12"/>
  <c r="X415" i="12"/>
  <c r="W415" i="12"/>
  <c r="AA415" i="12" s="1"/>
  <c r="AE415" i="12" s="1"/>
  <c r="AI415" i="12" s="1"/>
  <c r="V415" i="12"/>
  <c r="Z415" i="12" s="1"/>
  <c r="AD415" i="12" s="1"/>
  <c r="D415" i="12"/>
  <c r="Y414" i="12"/>
  <c r="X414" i="12"/>
  <c r="W414" i="12"/>
  <c r="V414" i="12"/>
  <c r="Y413" i="12"/>
  <c r="X413" i="12"/>
  <c r="W413" i="12"/>
  <c r="V413" i="12"/>
  <c r="Y412" i="12"/>
  <c r="X412" i="12"/>
  <c r="W412" i="12"/>
  <c r="V412" i="12"/>
  <c r="Y411" i="12"/>
  <c r="X411" i="12"/>
  <c r="W411" i="12"/>
  <c r="V411" i="12"/>
  <c r="Z411" i="12" s="1"/>
  <c r="AD411" i="12" s="1"/>
  <c r="AH411" i="12" s="1"/>
  <c r="D411" i="12"/>
  <c r="Y410" i="12"/>
  <c r="X410" i="12"/>
  <c r="W410" i="12"/>
  <c r="V410" i="12"/>
  <c r="Y409" i="12"/>
  <c r="X409" i="12"/>
  <c r="W409" i="12"/>
  <c r="V409" i="12"/>
  <c r="Y408" i="12"/>
  <c r="X408" i="12"/>
  <c r="W408" i="12"/>
  <c r="V408" i="12"/>
  <c r="Y407" i="12"/>
  <c r="X407" i="12"/>
  <c r="W407" i="12"/>
  <c r="V407" i="12"/>
  <c r="D407" i="12"/>
  <c r="Y406" i="12"/>
  <c r="X406" i="12"/>
  <c r="W406" i="12"/>
  <c r="V406" i="12"/>
  <c r="Y405" i="12"/>
  <c r="X405" i="12"/>
  <c r="W405" i="12"/>
  <c r="V405" i="12"/>
  <c r="Y404" i="12"/>
  <c r="X404" i="12"/>
  <c r="W404" i="12"/>
  <c r="V404" i="12"/>
  <c r="Y403" i="12"/>
  <c r="AC403" i="12" s="1"/>
  <c r="AG403" i="12" s="1"/>
  <c r="X403" i="12"/>
  <c r="W403" i="12"/>
  <c r="V403" i="12"/>
  <c r="D403" i="12"/>
  <c r="Y402" i="12"/>
  <c r="X402" i="12"/>
  <c r="W402" i="12"/>
  <c r="V402" i="12"/>
  <c r="Y401" i="12"/>
  <c r="X401" i="12"/>
  <c r="W401" i="12"/>
  <c r="V401" i="12"/>
  <c r="Y400" i="12"/>
  <c r="X400" i="12"/>
  <c r="W400" i="12"/>
  <c r="V400" i="12"/>
  <c r="Y399" i="12"/>
  <c r="AC399" i="12" s="1"/>
  <c r="AG399" i="12" s="1"/>
  <c r="X399" i="12"/>
  <c r="AB399" i="12" s="1"/>
  <c r="AF399" i="12" s="1"/>
  <c r="AJ399" i="12" s="1"/>
  <c r="W399" i="12"/>
  <c r="V399" i="12"/>
  <c r="D399" i="12"/>
  <c r="Y398" i="12"/>
  <c r="X398" i="12"/>
  <c r="W398" i="12"/>
  <c r="V398" i="12"/>
  <c r="Y397" i="12"/>
  <c r="X397" i="12"/>
  <c r="W397" i="12"/>
  <c r="V397" i="12"/>
  <c r="Y396" i="12"/>
  <c r="X396" i="12"/>
  <c r="W396" i="12"/>
  <c r="V396" i="12"/>
  <c r="Y395" i="12"/>
  <c r="X395" i="12"/>
  <c r="AB395" i="12" s="1"/>
  <c r="AF395" i="12" s="1"/>
  <c r="AJ395" i="12" s="1"/>
  <c r="W395" i="12"/>
  <c r="V395" i="12"/>
  <c r="D395" i="12"/>
  <c r="Y394" i="12"/>
  <c r="X394" i="12"/>
  <c r="W394" i="12"/>
  <c r="V394" i="12"/>
  <c r="Y393" i="12"/>
  <c r="X393" i="12"/>
  <c r="W393" i="12"/>
  <c r="V393" i="12"/>
  <c r="Y392" i="12"/>
  <c r="X392" i="12"/>
  <c r="W392" i="12"/>
  <c r="V392" i="12"/>
  <c r="Y391" i="12"/>
  <c r="X391" i="12"/>
  <c r="W391" i="12"/>
  <c r="V391" i="12"/>
  <c r="Y390" i="12"/>
  <c r="X390" i="12"/>
  <c r="W390" i="12"/>
  <c r="V390" i="12"/>
  <c r="Y389" i="12"/>
  <c r="X389" i="12"/>
  <c r="W389" i="12"/>
  <c r="V389" i="12"/>
  <c r="Y388" i="12"/>
  <c r="X388" i="12"/>
  <c r="W388" i="12"/>
  <c r="V388" i="12"/>
  <c r="Y387" i="12"/>
  <c r="X387" i="12"/>
  <c r="W387" i="12"/>
  <c r="V387" i="12"/>
  <c r="Y386" i="12"/>
  <c r="X386" i="12"/>
  <c r="W386" i="12"/>
  <c r="V386" i="12"/>
  <c r="Y385" i="12"/>
  <c r="X385" i="12"/>
  <c r="W385" i="12"/>
  <c r="V385" i="12"/>
  <c r="Y384" i="12"/>
  <c r="X384" i="12"/>
  <c r="W384" i="12"/>
  <c r="V384" i="12"/>
  <c r="Y383" i="12"/>
  <c r="X383" i="12"/>
  <c r="W383" i="12"/>
  <c r="V383" i="12"/>
  <c r="Y382" i="12"/>
  <c r="X382" i="12"/>
  <c r="W382" i="12"/>
  <c r="V382" i="12"/>
  <c r="Y381" i="12"/>
  <c r="X381" i="12"/>
  <c r="W381" i="12"/>
  <c r="V381" i="12"/>
  <c r="Y380" i="12"/>
  <c r="X380" i="12"/>
  <c r="W380" i="12"/>
  <c r="V380" i="12"/>
  <c r="Y379" i="12"/>
  <c r="X379" i="12"/>
  <c r="W379" i="12"/>
  <c r="V379" i="12"/>
  <c r="Y378" i="12"/>
  <c r="X378" i="12"/>
  <c r="W378" i="12"/>
  <c r="V378" i="12"/>
  <c r="Y377" i="12"/>
  <c r="X377" i="12"/>
  <c r="W377" i="12"/>
  <c r="V377" i="12"/>
  <c r="Y376" i="12"/>
  <c r="X376" i="12"/>
  <c r="W376" i="12"/>
  <c r="V376" i="12"/>
  <c r="Y375" i="12"/>
  <c r="X375" i="12"/>
  <c r="W375" i="12"/>
  <c r="V375" i="12"/>
  <c r="Y374" i="12"/>
  <c r="X374" i="12"/>
  <c r="W374" i="12"/>
  <c r="V374" i="12"/>
  <c r="Y373" i="12"/>
  <c r="X373" i="12"/>
  <c r="W373" i="12"/>
  <c r="V373" i="12"/>
  <c r="Y372" i="12"/>
  <c r="X372" i="12"/>
  <c r="W372" i="12"/>
  <c r="V372" i="12"/>
  <c r="Y371" i="12"/>
  <c r="X371" i="12"/>
  <c r="W371" i="12"/>
  <c r="V371" i="12"/>
  <c r="Y370" i="12"/>
  <c r="X370" i="12"/>
  <c r="W370" i="12"/>
  <c r="V370" i="12"/>
  <c r="Y369" i="12"/>
  <c r="X369" i="12"/>
  <c r="W369" i="12"/>
  <c r="V369" i="12"/>
  <c r="Y368" i="12"/>
  <c r="X368" i="12"/>
  <c r="W368" i="12"/>
  <c r="V368" i="12"/>
  <c r="Y367" i="12"/>
  <c r="X367" i="12"/>
  <c r="W367" i="12"/>
  <c r="V367" i="12"/>
  <c r="Y366" i="12"/>
  <c r="X366" i="12"/>
  <c r="W366" i="12"/>
  <c r="V366" i="12"/>
  <c r="Y365" i="12"/>
  <c r="X365" i="12"/>
  <c r="W365" i="12"/>
  <c r="V365" i="12"/>
  <c r="Y364" i="12"/>
  <c r="X364" i="12"/>
  <c r="W364" i="12"/>
  <c r="V364" i="12"/>
  <c r="Y363" i="12"/>
  <c r="X363" i="12"/>
  <c r="W363" i="12"/>
  <c r="V363" i="12"/>
  <c r="Y362" i="12"/>
  <c r="X362" i="12"/>
  <c r="W362" i="12"/>
  <c r="V362" i="12"/>
  <c r="Y361" i="12"/>
  <c r="X361" i="12"/>
  <c r="W361" i="12"/>
  <c r="V361" i="12"/>
  <c r="Y360" i="12"/>
  <c r="X360" i="12"/>
  <c r="W360" i="12"/>
  <c r="V360" i="12"/>
  <c r="Y359" i="12"/>
  <c r="X359" i="12"/>
  <c r="W359" i="12"/>
  <c r="V359" i="12"/>
  <c r="Y358" i="12"/>
  <c r="X358" i="12"/>
  <c r="W358" i="12"/>
  <c r="V358" i="12"/>
  <c r="Y357" i="12"/>
  <c r="X357" i="12"/>
  <c r="W357" i="12"/>
  <c r="V357" i="12"/>
  <c r="Y356" i="12"/>
  <c r="X356" i="12"/>
  <c r="W356" i="12"/>
  <c r="V356" i="12"/>
  <c r="Y355" i="12"/>
  <c r="X355" i="12"/>
  <c r="AB355" i="12" s="1"/>
  <c r="AF355" i="12" s="1"/>
  <c r="W355" i="12"/>
  <c r="V355" i="12"/>
  <c r="Y348" i="12"/>
  <c r="X348" i="12"/>
  <c r="W348" i="12"/>
  <c r="V348" i="12"/>
  <c r="Y347" i="12"/>
  <c r="X347" i="12"/>
  <c r="W347" i="12"/>
  <c r="V347" i="12"/>
  <c r="Y346" i="12"/>
  <c r="X346" i="12"/>
  <c r="W346" i="12"/>
  <c r="V346" i="12"/>
  <c r="Y345" i="12"/>
  <c r="X345" i="12"/>
  <c r="W345" i="12"/>
  <c r="V345" i="12"/>
  <c r="Y344" i="12"/>
  <c r="X344" i="12"/>
  <c r="W344" i="12"/>
  <c r="V344" i="12"/>
  <c r="Y343" i="12"/>
  <c r="X343" i="12"/>
  <c r="W343" i="12"/>
  <c r="V343" i="12"/>
  <c r="Y342" i="12"/>
  <c r="X342" i="12"/>
  <c r="W342" i="12"/>
  <c r="V342" i="12"/>
  <c r="Y341" i="12"/>
  <c r="X341" i="12"/>
  <c r="W341" i="12"/>
  <c r="V341" i="12"/>
  <c r="Y340" i="12"/>
  <c r="X340" i="12"/>
  <c r="W340" i="12"/>
  <c r="V340" i="12"/>
  <c r="Y339" i="12"/>
  <c r="X339" i="12"/>
  <c r="W339" i="12"/>
  <c r="V339" i="12"/>
  <c r="Y338" i="12"/>
  <c r="X338" i="12"/>
  <c r="W338" i="12"/>
  <c r="V338" i="12"/>
  <c r="Y337" i="12"/>
  <c r="X337" i="12"/>
  <c r="W337" i="12"/>
  <c r="V337" i="12"/>
  <c r="Y336" i="12"/>
  <c r="X336" i="12"/>
  <c r="W336" i="12"/>
  <c r="V336" i="12"/>
  <c r="Y335" i="12"/>
  <c r="X335" i="12"/>
  <c r="W335" i="12"/>
  <c r="V335" i="12"/>
  <c r="Y334" i="12"/>
  <c r="X334" i="12"/>
  <c r="W334" i="12"/>
  <c r="V334" i="12"/>
  <c r="Y333" i="12"/>
  <c r="X333" i="12"/>
  <c r="W333" i="12"/>
  <c r="V333" i="12"/>
  <c r="Y332" i="12"/>
  <c r="X332" i="12"/>
  <c r="W332" i="12"/>
  <c r="V332" i="12"/>
  <c r="Y331" i="12"/>
  <c r="X331" i="12"/>
  <c r="W331" i="12"/>
  <c r="V331" i="12"/>
  <c r="Y330" i="12"/>
  <c r="X330" i="12"/>
  <c r="W330" i="12"/>
  <c r="V330" i="12"/>
  <c r="Y329" i="12"/>
  <c r="X329" i="12"/>
  <c r="W329" i="12"/>
  <c r="V329" i="12"/>
  <c r="Y328" i="12"/>
  <c r="X328" i="12"/>
  <c r="W328" i="12"/>
  <c r="V328" i="12"/>
  <c r="Y327" i="12"/>
  <c r="X327" i="12"/>
  <c r="W327" i="12"/>
  <c r="V327" i="12"/>
  <c r="Y326" i="12"/>
  <c r="X326" i="12"/>
  <c r="W326" i="12"/>
  <c r="V326" i="12"/>
  <c r="Y325" i="12"/>
  <c r="X325" i="12"/>
  <c r="W325" i="12"/>
  <c r="V325" i="12"/>
  <c r="Y324" i="12"/>
  <c r="X324" i="12"/>
  <c r="W324" i="12"/>
  <c r="V324" i="12"/>
  <c r="Y323" i="12"/>
  <c r="X323" i="12"/>
  <c r="W323" i="12"/>
  <c r="V323" i="12"/>
  <c r="Y322" i="12"/>
  <c r="X322" i="12"/>
  <c r="W322" i="12"/>
  <c r="V322" i="12"/>
  <c r="Y321" i="12"/>
  <c r="X321" i="12"/>
  <c r="W321" i="12"/>
  <c r="V321" i="12"/>
  <c r="Y320" i="12"/>
  <c r="X320" i="12"/>
  <c r="W320" i="12"/>
  <c r="V320" i="12"/>
  <c r="Y319" i="12"/>
  <c r="X319" i="12"/>
  <c r="W319" i="12"/>
  <c r="V319" i="12"/>
  <c r="Y318" i="12"/>
  <c r="X318" i="12"/>
  <c r="W318" i="12"/>
  <c r="V318" i="12"/>
  <c r="Y317" i="12"/>
  <c r="X317" i="12"/>
  <c r="W317" i="12"/>
  <c r="V317" i="12"/>
  <c r="Y316" i="12"/>
  <c r="X316" i="12"/>
  <c r="W316" i="12"/>
  <c r="V316" i="12"/>
  <c r="Y315" i="12"/>
  <c r="X315" i="12"/>
  <c r="W315" i="12"/>
  <c r="V315" i="12"/>
  <c r="Y303" i="12"/>
  <c r="X303" i="12"/>
  <c r="W303" i="12"/>
  <c r="V303" i="12"/>
  <c r="Y302" i="12"/>
  <c r="X302" i="12"/>
  <c r="W302" i="12"/>
  <c r="V302" i="12"/>
  <c r="Y301" i="12"/>
  <c r="X301" i="12"/>
  <c r="W301" i="12"/>
  <c r="V301" i="12"/>
  <c r="Y300" i="12"/>
  <c r="X300" i="12"/>
  <c r="W300" i="12"/>
  <c r="V300" i="12"/>
  <c r="Y299" i="12"/>
  <c r="X299" i="12"/>
  <c r="W299" i="12"/>
  <c r="V299" i="12"/>
  <c r="Y298" i="12"/>
  <c r="X298" i="12"/>
  <c r="W298" i="12"/>
  <c r="V298" i="12"/>
  <c r="Y297" i="12"/>
  <c r="X297" i="12"/>
  <c r="W297" i="12"/>
  <c r="V297" i="12"/>
  <c r="Y296" i="12"/>
  <c r="X296" i="12"/>
  <c r="W296" i="12"/>
  <c r="V296" i="12"/>
  <c r="Y295" i="12"/>
  <c r="X295" i="12"/>
  <c r="W295" i="12"/>
  <c r="V295" i="12"/>
  <c r="Y294" i="12"/>
  <c r="X294" i="12"/>
  <c r="W294" i="12"/>
  <c r="V294" i="12"/>
  <c r="Y293" i="12"/>
  <c r="X293" i="12"/>
  <c r="W293" i="12"/>
  <c r="V293" i="12"/>
  <c r="Y292" i="12"/>
  <c r="X292" i="12"/>
  <c r="W292" i="12"/>
  <c r="V292" i="12"/>
  <c r="Y291" i="12"/>
  <c r="X291" i="12"/>
  <c r="W291" i="12"/>
  <c r="V291" i="12"/>
  <c r="Y290" i="12"/>
  <c r="X290" i="12"/>
  <c r="W290" i="12"/>
  <c r="V290" i="12"/>
  <c r="Y289" i="12"/>
  <c r="X289" i="12"/>
  <c r="W289" i="12"/>
  <c r="V289" i="12"/>
  <c r="Y288" i="12"/>
  <c r="X288" i="12"/>
  <c r="W288" i="12"/>
  <c r="V288" i="12"/>
  <c r="Y287" i="12"/>
  <c r="X287" i="12"/>
  <c r="W287" i="12"/>
  <c r="V287" i="12"/>
  <c r="Y286" i="12"/>
  <c r="X286" i="12"/>
  <c r="W286" i="12"/>
  <c r="V286" i="12"/>
  <c r="Y285" i="12"/>
  <c r="X285" i="12"/>
  <c r="W285" i="12"/>
  <c r="V285" i="12"/>
  <c r="Y284" i="12"/>
  <c r="X284" i="12"/>
  <c r="W284" i="12"/>
  <c r="V284" i="12"/>
  <c r="D284" i="12"/>
  <c r="Y283" i="12"/>
  <c r="X283" i="12"/>
  <c r="W283" i="12"/>
  <c r="V283" i="12"/>
  <c r="Y282" i="12"/>
  <c r="X282" i="12"/>
  <c r="W282" i="12"/>
  <c r="V282" i="12"/>
  <c r="Y281" i="12"/>
  <c r="X281" i="12"/>
  <c r="W281" i="12"/>
  <c r="V281" i="12"/>
  <c r="Y280" i="12"/>
  <c r="X280" i="12"/>
  <c r="W280" i="12"/>
  <c r="V280" i="12"/>
  <c r="Y279" i="12"/>
  <c r="X279" i="12"/>
  <c r="W279" i="12"/>
  <c r="V279" i="12"/>
  <c r="Y278" i="12"/>
  <c r="X278" i="12"/>
  <c r="W278" i="12"/>
  <c r="V278" i="12"/>
  <c r="Y277" i="12"/>
  <c r="X277" i="12"/>
  <c r="W277" i="12"/>
  <c r="V277" i="12"/>
  <c r="Y276" i="12"/>
  <c r="X276" i="12"/>
  <c r="W276" i="12"/>
  <c r="V276" i="12"/>
  <c r="Y275" i="12"/>
  <c r="X275" i="12"/>
  <c r="W275" i="12"/>
  <c r="V275" i="12"/>
  <c r="Y274" i="12"/>
  <c r="X274" i="12"/>
  <c r="W274" i="12"/>
  <c r="V274" i="12"/>
  <c r="Y273" i="12"/>
  <c r="X273" i="12"/>
  <c r="W273" i="12"/>
  <c r="V273" i="12"/>
  <c r="Y272" i="12"/>
  <c r="X272" i="12"/>
  <c r="W272" i="12"/>
  <c r="V272" i="12"/>
  <c r="Y271" i="12"/>
  <c r="X271" i="12"/>
  <c r="W271" i="12"/>
  <c r="V271" i="12"/>
  <c r="Y270" i="12"/>
  <c r="X270" i="12"/>
  <c r="W270" i="12"/>
  <c r="V270" i="12"/>
  <c r="Y269" i="12"/>
  <c r="X269" i="12"/>
  <c r="W269" i="12"/>
  <c r="V269" i="12"/>
  <c r="Y268" i="12"/>
  <c r="X268" i="12"/>
  <c r="W268" i="12"/>
  <c r="V268" i="12"/>
  <c r="Y267" i="12"/>
  <c r="X267" i="12"/>
  <c r="W267" i="12"/>
  <c r="V267" i="12"/>
  <c r="Y266" i="12"/>
  <c r="X266" i="12"/>
  <c r="W266" i="12"/>
  <c r="V266" i="12"/>
  <c r="Y265" i="12"/>
  <c r="X265" i="12"/>
  <c r="W265" i="12"/>
  <c r="V265" i="12"/>
  <c r="Y264" i="12"/>
  <c r="X264" i="12"/>
  <c r="AB264" i="12" s="1"/>
  <c r="AF264" i="12" s="1"/>
  <c r="W264" i="12"/>
  <c r="AA264" i="12" s="1"/>
  <c r="AE264" i="12" s="1"/>
  <c r="V264" i="12"/>
  <c r="D264" i="12"/>
  <c r="Y263" i="12"/>
  <c r="X263" i="12"/>
  <c r="W263" i="12"/>
  <c r="V263" i="12"/>
  <c r="Y262" i="12"/>
  <c r="X262" i="12"/>
  <c r="W262" i="12"/>
  <c r="V262" i="12"/>
  <c r="Y261" i="12"/>
  <c r="X261" i="12"/>
  <c r="W261" i="12"/>
  <c r="V261" i="12"/>
  <c r="Y260" i="12"/>
  <c r="X260" i="12"/>
  <c r="W260" i="12"/>
  <c r="V260" i="12"/>
  <c r="Y259" i="12"/>
  <c r="X259" i="12"/>
  <c r="W259" i="12"/>
  <c r="V259" i="12"/>
  <c r="Y258" i="12"/>
  <c r="X258" i="12"/>
  <c r="W258" i="12"/>
  <c r="V258" i="12"/>
  <c r="Y257" i="12"/>
  <c r="X257" i="12"/>
  <c r="W257" i="12"/>
  <c r="V257" i="12"/>
  <c r="Y256" i="12"/>
  <c r="X256" i="12"/>
  <c r="W256" i="12"/>
  <c r="V256" i="12"/>
  <c r="Y255" i="12"/>
  <c r="X255" i="12"/>
  <c r="W255" i="12"/>
  <c r="V255" i="12"/>
  <c r="Y254" i="12"/>
  <c r="X254" i="12"/>
  <c r="W254" i="12"/>
  <c r="V254" i="12"/>
  <c r="Y253" i="12"/>
  <c r="X253" i="12"/>
  <c r="W253" i="12"/>
  <c r="V253" i="12"/>
  <c r="Y252" i="12"/>
  <c r="X252" i="12"/>
  <c r="W252" i="12"/>
  <c r="V252" i="12"/>
  <c r="Y251" i="12"/>
  <c r="X251" i="12"/>
  <c r="W251" i="12"/>
  <c r="V251" i="12"/>
  <c r="Y250" i="12"/>
  <c r="X250" i="12"/>
  <c r="W250" i="12"/>
  <c r="V250" i="12"/>
  <c r="Y249" i="12"/>
  <c r="X249" i="12"/>
  <c r="W249" i="12"/>
  <c r="V249" i="12"/>
  <c r="Y248" i="12"/>
  <c r="X248" i="12"/>
  <c r="W248" i="12"/>
  <c r="V248" i="12"/>
  <c r="Y247" i="12"/>
  <c r="X247" i="12"/>
  <c r="W247" i="12"/>
  <c r="V247" i="12"/>
  <c r="Y246" i="12"/>
  <c r="X246" i="12"/>
  <c r="W246" i="12"/>
  <c r="V246" i="12"/>
  <c r="Y245" i="12"/>
  <c r="X245" i="12"/>
  <c r="W245" i="12"/>
  <c r="V245" i="12"/>
  <c r="Y244" i="12"/>
  <c r="X244" i="12"/>
  <c r="W244" i="12"/>
  <c r="V244" i="12"/>
  <c r="D244" i="12"/>
  <c r="Y243" i="12"/>
  <c r="X243" i="12"/>
  <c r="W243" i="12"/>
  <c r="V243" i="12"/>
  <c r="Y242" i="12"/>
  <c r="X242" i="12"/>
  <c r="W242" i="12"/>
  <c r="V242" i="12"/>
  <c r="Y241" i="12"/>
  <c r="X241" i="12"/>
  <c r="W241" i="12"/>
  <c r="V241" i="12"/>
  <c r="Y240" i="12"/>
  <c r="X240" i="12"/>
  <c r="W240" i="12"/>
  <c r="V240" i="12"/>
  <c r="Y239" i="12"/>
  <c r="X239" i="12"/>
  <c r="W239" i="12"/>
  <c r="V239" i="12"/>
  <c r="Y238" i="12"/>
  <c r="X238" i="12"/>
  <c r="W238" i="12"/>
  <c r="V238" i="12"/>
  <c r="Y237" i="12"/>
  <c r="X237" i="12"/>
  <c r="W237" i="12"/>
  <c r="V237" i="12"/>
  <c r="Y236" i="12"/>
  <c r="X236" i="12"/>
  <c r="W236" i="12"/>
  <c r="V236" i="12"/>
  <c r="Y235" i="12"/>
  <c r="X235" i="12"/>
  <c r="W235" i="12"/>
  <c r="V235" i="12"/>
  <c r="Y234" i="12"/>
  <c r="X234" i="12"/>
  <c r="W234" i="12"/>
  <c r="V234" i="12"/>
  <c r="Y233" i="12"/>
  <c r="X233" i="12"/>
  <c r="W233" i="12"/>
  <c r="V233" i="12"/>
  <c r="Y232" i="12"/>
  <c r="X232" i="12"/>
  <c r="W232" i="12"/>
  <c r="V232" i="12"/>
  <c r="Y231" i="12"/>
  <c r="X231" i="12"/>
  <c r="W231" i="12"/>
  <c r="V231" i="12"/>
  <c r="Y230" i="12"/>
  <c r="X230" i="12"/>
  <c r="W230" i="12"/>
  <c r="V230" i="12"/>
  <c r="Y229" i="12"/>
  <c r="X229" i="12"/>
  <c r="W229" i="12"/>
  <c r="V229" i="12"/>
  <c r="Y228" i="12"/>
  <c r="X228" i="12"/>
  <c r="W228" i="12"/>
  <c r="V228" i="12"/>
  <c r="Y227" i="12"/>
  <c r="X227" i="12"/>
  <c r="W227" i="12"/>
  <c r="V227" i="12"/>
  <c r="Y226" i="12"/>
  <c r="X226" i="12"/>
  <c r="W226" i="12"/>
  <c r="V226" i="12"/>
  <c r="Y225" i="12"/>
  <c r="X225" i="12"/>
  <c r="W225" i="12"/>
  <c r="V225" i="12"/>
  <c r="Y224" i="12"/>
  <c r="X224" i="12"/>
  <c r="AB224" i="12" s="1"/>
  <c r="AF224" i="12" s="1"/>
  <c r="W224" i="12"/>
  <c r="V224" i="12"/>
  <c r="Z224" i="12" s="1"/>
  <c r="D224" i="12"/>
  <c r="Y223" i="12"/>
  <c r="X223" i="12"/>
  <c r="W223" i="12"/>
  <c r="V223" i="12"/>
  <c r="Y222" i="12"/>
  <c r="X222" i="12"/>
  <c r="W222" i="12"/>
  <c r="V222" i="12"/>
  <c r="Y221" i="12"/>
  <c r="X221" i="12"/>
  <c r="W221" i="12"/>
  <c r="V221" i="12"/>
  <c r="Y220" i="12"/>
  <c r="X220" i="12"/>
  <c r="W220" i="12"/>
  <c r="V220" i="12"/>
  <c r="Y219" i="12"/>
  <c r="X219" i="12"/>
  <c r="W219" i="12"/>
  <c r="V219" i="12"/>
  <c r="Y218" i="12"/>
  <c r="X218" i="12"/>
  <c r="W218" i="12"/>
  <c r="V218" i="12"/>
  <c r="Y217" i="12"/>
  <c r="X217" i="12"/>
  <c r="W217" i="12"/>
  <c r="V217" i="12"/>
  <c r="Y216" i="12"/>
  <c r="X216" i="12"/>
  <c r="W216" i="12"/>
  <c r="V216" i="12"/>
  <c r="Y215" i="12"/>
  <c r="X215" i="12"/>
  <c r="W215" i="12"/>
  <c r="V215" i="12"/>
  <c r="Y214" i="12"/>
  <c r="X214" i="12"/>
  <c r="W214" i="12"/>
  <c r="V214" i="12"/>
  <c r="Y213" i="12"/>
  <c r="X213" i="12"/>
  <c r="W213" i="12"/>
  <c r="V213" i="12"/>
  <c r="Y212" i="12"/>
  <c r="X212" i="12"/>
  <c r="W212" i="12"/>
  <c r="V212" i="12"/>
  <c r="Y211" i="12"/>
  <c r="X211" i="12"/>
  <c r="W211" i="12"/>
  <c r="V211" i="12"/>
  <c r="Y210" i="12"/>
  <c r="X210" i="12"/>
  <c r="W210" i="12"/>
  <c r="V210" i="12"/>
  <c r="Y209" i="12"/>
  <c r="X209" i="12"/>
  <c r="W209" i="12"/>
  <c r="V209" i="12"/>
  <c r="Y208" i="12"/>
  <c r="X208" i="12"/>
  <c r="W208" i="12"/>
  <c r="V208" i="12"/>
  <c r="Y207" i="12"/>
  <c r="X207" i="12"/>
  <c r="W207" i="12"/>
  <c r="V207" i="12"/>
  <c r="Y206" i="12"/>
  <c r="X206" i="12"/>
  <c r="W206" i="12"/>
  <c r="V206" i="12"/>
  <c r="Y205" i="12"/>
  <c r="X205" i="12"/>
  <c r="W205" i="12"/>
  <c r="V205" i="12"/>
  <c r="Y204" i="12"/>
  <c r="AC204" i="12" s="1"/>
  <c r="AG204" i="12" s="1"/>
  <c r="X204" i="12"/>
  <c r="W204" i="12"/>
  <c r="AA204" i="12" s="1"/>
  <c r="AE204" i="12" s="1"/>
  <c r="V204" i="12"/>
  <c r="D204" i="12"/>
  <c r="Y203" i="12"/>
  <c r="X203" i="12"/>
  <c r="W203" i="12"/>
  <c r="V203" i="12"/>
  <c r="Y202" i="12"/>
  <c r="X202" i="12"/>
  <c r="W202" i="12"/>
  <c r="V202" i="12"/>
  <c r="Y201" i="12"/>
  <c r="X201" i="12"/>
  <c r="W201" i="12"/>
  <c r="V201" i="12"/>
  <c r="Y200" i="12"/>
  <c r="X200" i="12"/>
  <c r="W200" i="12"/>
  <c r="V200" i="12"/>
  <c r="Y199" i="12"/>
  <c r="X199" i="12"/>
  <c r="W199" i="12"/>
  <c r="V199" i="12"/>
  <c r="Y198" i="12"/>
  <c r="X198" i="12"/>
  <c r="W198" i="12"/>
  <c r="V198" i="12"/>
  <c r="Y197" i="12"/>
  <c r="X197" i="12"/>
  <c r="W197" i="12"/>
  <c r="V197" i="12"/>
  <c r="Y196" i="12"/>
  <c r="X196" i="12"/>
  <c r="W196" i="12"/>
  <c r="V196" i="12"/>
  <c r="Y195" i="12"/>
  <c r="X195" i="12"/>
  <c r="W195" i="12"/>
  <c r="V195" i="12"/>
  <c r="Y194" i="12"/>
  <c r="X194" i="12"/>
  <c r="W194" i="12"/>
  <c r="V194" i="12"/>
  <c r="Y193" i="12"/>
  <c r="X193" i="12"/>
  <c r="W193" i="12"/>
  <c r="V193" i="12"/>
  <c r="Y192" i="12"/>
  <c r="X192" i="12"/>
  <c r="W192" i="12"/>
  <c r="V192" i="12"/>
  <c r="Y191" i="12"/>
  <c r="X191" i="12"/>
  <c r="W191" i="12"/>
  <c r="V191" i="12"/>
  <c r="Y190" i="12"/>
  <c r="X190" i="12"/>
  <c r="W190" i="12"/>
  <c r="V190" i="12"/>
  <c r="Y189" i="12"/>
  <c r="X189" i="12"/>
  <c r="W189" i="12"/>
  <c r="V189" i="12"/>
  <c r="Y188" i="12"/>
  <c r="X188" i="12"/>
  <c r="W188" i="12"/>
  <c r="V188" i="12"/>
  <c r="Y187" i="12"/>
  <c r="X187" i="12"/>
  <c r="W187" i="12"/>
  <c r="V187" i="12"/>
  <c r="Y186" i="12"/>
  <c r="X186" i="12"/>
  <c r="W186" i="12"/>
  <c r="V186" i="12"/>
  <c r="Y185" i="12"/>
  <c r="X185" i="12"/>
  <c r="W185" i="12"/>
  <c r="V185" i="12"/>
  <c r="Y184" i="12"/>
  <c r="X184" i="12"/>
  <c r="AB184" i="12" s="1"/>
  <c r="AF184" i="12" s="1"/>
  <c r="W184" i="12"/>
  <c r="AA184" i="12" s="1"/>
  <c r="AE184" i="12" s="1"/>
  <c r="V184" i="12"/>
  <c r="D184" i="12"/>
  <c r="Y183" i="12"/>
  <c r="X183" i="12"/>
  <c r="W183" i="12"/>
  <c r="V183" i="12"/>
  <c r="Y182" i="12"/>
  <c r="X182" i="12"/>
  <c r="W182" i="12"/>
  <c r="V182" i="12"/>
  <c r="Y181" i="12"/>
  <c r="X181" i="12"/>
  <c r="W181" i="12"/>
  <c r="V181" i="12"/>
  <c r="Y180" i="12"/>
  <c r="X180" i="12"/>
  <c r="W180" i="12"/>
  <c r="V180" i="12"/>
  <c r="Y179" i="12"/>
  <c r="X179" i="12"/>
  <c r="W179" i="12"/>
  <c r="V179" i="12"/>
  <c r="Y178" i="12"/>
  <c r="X178" i="12"/>
  <c r="W178" i="12"/>
  <c r="V178" i="12"/>
  <c r="Y177" i="12"/>
  <c r="X177" i="12"/>
  <c r="W177" i="12"/>
  <c r="V177" i="12"/>
  <c r="Y176" i="12"/>
  <c r="X176" i="12"/>
  <c r="W176" i="12"/>
  <c r="V176" i="12"/>
  <c r="Y175" i="12"/>
  <c r="X175" i="12"/>
  <c r="W175" i="12"/>
  <c r="V175" i="12"/>
  <c r="Y174" i="12"/>
  <c r="X174" i="12"/>
  <c r="W174" i="12"/>
  <c r="V174" i="12"/>
  <c r="Y173" i="12"/>
  <c r="X173" i="12"/>
  <c r="W173" i="12"/>
  <c r="V173" i="12"/>
  <c r="Y172" i="12"/>
  <c r="X172" i="12"/>
  <c r="W172" i="12"/>
  <c r="V172" i="12"/>
  <c r="Y171" i="12"/>
  <c r="X171" i="12"/>
  <c r="W171" i="12"/>
  <c r="V171" i="12"/>
  <c r="Y170" i="12"/>
  <c r="X170" i="12"/>
  <c r="W170" i="12"/>
  <c r="V170" i="12"/>
  <c r="Y169" i="12"/>
  <c r="X169" i="12"/>
  <c r="W169" i="12"/>
  <c r="V169" i="12"/>
  <c r="Y168" i="12"/>
  <c r="X168" i="12"/>
  <c r="W168" i="12"/>
  <c r="V168" i="12"/>
  <c r="Y167" i="12"/>
  <c r="X167" i="12"/>
  <c r="W167" i="12"/>
  <c r="V167" i="12"/>
  <c r="Y166" i="12"/>
  <c r="X166" i="12"/>
  <c r="W166" i="12"/>
  <c r="V166" i="12"/>
  <c r="Y165" i="12"/>
  <c r="X165" i="12"/>
  <c r="W165" i="12"/>
  <c r="V165" i="12"/>
  <c r="Y164" i="12"/>
  <c r="AC164" i="12" s="1"/>
  <c r="AG164" i="12" s="1"/>
  <c r="X164" i="12"/>
  <c r="W164" i="12"/>
  <c r="AA164" i="12" s="1"/>
  <c r="AE164" i="12" s="1"/>
  <c r="V164" i="12"/>
  <c r="D164" i="12"/>
  <c r="Y163" i="12"/>
  <c r="X163" i="12"/>
  <c r="W163" i="12"/>
  <c r="V163" i="12"/>
  <c r="Y162" i="12"/>
  <c r="X162" i="12"/>
  <c r="W162" i="12"/>
  <c r="V162" i="12"/>
  <c r="Y161" i="12"/>
  <c r="X161" i="12"/>
  <c r="W161" i="12"/>
  <c r="V161" i="12"/>
  <c r="Y160" i="12"/>
  <c r="X160" i="12"/>
  <c r="W160" i="12"/>
  <c r="V160" i="12"/>
  <c r="Y159" i="12"/>
  <c r="X159" i="12"/>
  <c r="W159" i="12"/>
  <c r="V159" i="12"/>
  <c r="Y158" i="12"/>
  <c r="X158" i="12"/>
  <c r="W158" i="12"/>
  <c r="V158" i="12"/>
  <c r="Y157" i="12"/>
  <c r="X157" i="12"/>
  <c r="W157" i="12"/>
  <c r="V157" i="12"/>
  <c r="Y156" i="12"/>
  <c r="X156" i="12"/>
  <c r="W156" i="12"/>
  <c r="V156" i="12"/>
  <c r="Y155" i="12"/>
  <c r="X155" i="12"/>
  <c r="W155" i="12"/>
  <c r="V155" i="12"/>
  <c r="Y154" i="12"/>
  <c r="X154" i="12"/>
  <c r="W154" i="12"/>
  <c r="V154" i="12"/>
  <c r="Y153" i="12"/>
  <c r="X153" i="12"/>
  <c r="W153" i="12"/>
  <c r="V153" i="12"/>
  <c r="Y152" i="12"/>
  <c r="X152" i="12"/>
  <c r="W152" i="12"/>
  <c r="V152" i="12"/>
  <c r="Y151" i="12"/>
  <c r="X151" i="12"/>
  <c r="W151" i="12"/>
  <c r="V151" i="12"/>
  <c r="Y150" i="12"/>
  <c r="X150" i="12"/>
  <c r="W150" i="12"/>
  <c r="V150" i="12"/>
  <c r="Y149" i="12"/>
  <c r="X149" i="12"/>
  <c r="W149" i="12"/>
  <c r="V149" i="12"/>
  <c r="Y148" i="12"/>
  <c r="X148" i="12"/>
  <c r="W148" i="12"/>
  <c r="V148" i="12"/>
  <c r="Y147" i="12"/>
  <c r="X147" i="12"/>
  <c r="W147" i="12"/>
  <c r="V147" i="12"/>
  <c r="Y146" i="12"/>
  <c r="X146" i="12"/>
  <c r="W146" i="12"/>
  <c r="V146" i="12"/>
  <c r="Y145" i="12"/>
  <c r="X145" i="12"/>
  <c r="W145" i="12"/>
  <c r="V145" i="12"/>
  <c r="Y144" i="12"/>
  <c r="X144" i="12"/>
  <c r="AB144" i="12" s="1"/>
  <c r="AF144" i="12" s="1"/>
  <c r="W144" i="12"/>
  <c r="V144" i="12"/>
  <c r="D144" i="12"/>
  <c r="Y143" i="12"/>
  <c r="X143" i="12"/>
  <c r="W143" i="12"/>
  <c r="V143" i="12"/>
  <c r="Y142" i="12"/>
  <c r="X142" i="12"/>
  <c r="W142" i="12"/>
  <c r="V142" i="12"/>
  <c r="Y141" i="12"/>
  <c r="X141" i="12"/>
  <c r="W141" i="12"/>
  <c r="V141" i="12"/>
  <c r="Y140" i="12"/>
  <c r="X140" i="12"/>
  <c r="W140" i="12"/>
  <c r="V140" i="12"/>
  <c r="Y139" i="12"/>
  <c r="X139" i="12"/>
  <c r="W139" i="12"/>
  <c r="V139" i="12"/>
  <c r="Y138" i="12"/>
  <c r="X138" i="12"/>
  <c r="W138" i="12"/>
  <c r="V138" i="12"/>
  <c r="Y137" i="12"/>
  <c r="X137" i="12"/>
  <c r="W137" i="12"/>
  <c r="V137" i="12"/>
  <c r="Y136" i="12"/>
  <c r="X136" i="12"/>
  <c r="W136" i="12"/>
  <c r="V136" i="12"/>
  <c r="Y135" i="12"/>
  <c r="X135" i="12"/>
  <c r="W135" i="12"/>
  <c r="V135" i="12"/>
  <c r="Y134" i="12"/>
  <c r="X134" i="12"/>
  <c r="W134" i="12"/>
  <c r="V134" i="12"/>
  <c r="Y133" i="12"/>
  <c r="X133" i="12"/>
  <c r="W133" i="12"/>
  <c r="V133" i="12"/>
  <c r="Y132" i="12"/>
  <c r="X132" i="12"/>
  <c r="W132" i="12"/>
  <c r="V132" i="12"/>
  <c r="Y131" i="12"/>
  <c r="X131" i="12"/>
  <c r="W131" i="12"/>
  <c r="V131" i="12"/>
  <c r="Y130" i="12"/>
  <c r="X130" i="12"/>
  <c r="W130" i="12"/>
  <c r="V130" i="12"/>
  <c r="Y129" i="12"/>
  <c r="X129" i="12"/>
  <c r="W129" i="12"/>
  <c r="V129" i="12"/>
  <c r="Y128" i="12"/>
  <c r="X128" i="12"/>
  <c r="W128" i="12"/>
  <c r="V128" i="12"/>
  <c r="Y127" i="12"/>
  <c r="X127" i="12"/>
  <c r="W127" i="12"/>
  <c r="V127" i="12"/>
  <c r="Y126" i="12"/>
  <c r="X126" i="12"/>
  <c r="W126" i="12"/>
  <c r="V126" i="12"/>
  <c r="Y125" i="12"/>
  <c r="X125" i="12"/>
  <c r="W125" i="12"/>
  <c r="V125" i="12"/>
  <c r="Y124" i="12"/>
  <c r="X124" i="12"/>
  <c r="W124" i="12"/>
  <c r="V124" i="12"/>
  <c r="D124" i="12"/>
  <c r="Y123" i="12"/>
  <c r="X123" i="12"/>
  <c r="W123" i="12"/>
  <c r="V123" i="12"/>
  <c r="Y122" i="12"/>
  <c r="X122" i="12"/>
  <c r="W122" i="12"/>
  <c r="V122" i="12"/>
  <c r="Y121" i="12"/>
  <c r="X121" i="12"/>
  <c r="W121" i="12"/>
  <c r="V121" i="12"/>
  <c r="Y120" i="12"/>
  <c r="X120" i="12"/>
  <c r="W120" i="12"/>
  <c r="V120" i="12"/>
  <c r="Y119" i="12"/>
  <c r="X119" i="12"/>
  <c r="W119" i="12"/>
  <c r="V119" i="12"/>
  <c r="Y118" i="12"/>
  <c r="X118" i="12"/>
  <c r="W118" i="12"/>
  <c r="V118" i="12"/>
  <c r="Y117" i="12"/>
  <c r="X117" i="12"/>
  <c r="W117" i="12"/>
  <c r="V117" i="12"/>
  <c r="Y116" i="12"/>
  <c r="X116" i="12"/>
  <c r="W116" i="12"/>
  <c r="V116" i="12"/>
  <c r="Y115" i="12"/>
  <c r="X115" i="12"/>
  <c r="W115" i="12"/>
  <c r="V115" i="12"/>
  <c r="Y114" i="12"/>
  <c r="X114" i="12"/>
  <c r="W114" i="12"/>
  <c r="V114" i="12"/>
  <c r="Y113" i="12"/>
  <c r="X113" i="12"/>
  <c r="W113" i="12"/>
  <c r="V113" i="12"/>
  <c r="Y112" i="12"/>
  <c r="X112" i="12"/>
  <c r="W112" i="12"/>
  <c r="V112" i="12"/>
  <c r="Y111" i="12"/>
  <c r="X111" i="12"/>
  <c r="W111" i="12"/>
  <c r="V111" i="12"/>
  <c r="Y110" i="12"/>
  <c r="X110" i="12"/>
  <c r="W110" i="12"/>
  <c r="V110" i="12"/>
  <c r="Y109" i="12"/>
  <c r="X109" i="12"/>
  <c r="W109" i="12"/>
  <c r="V109" i="12"/>
  <c r="Y108" i="12"/>
  <c r="X108" i="12"/>
  <c r="W108" i="12"/>
  <c r="V108" i="12"/>
  <c r="Y107" i="12"/>
  <c r="X107" i="12"/>
  <c r="W107" i="12"/>
  <c r="V107" i="12"/>
  <c r="Y106" i="12"/>
  <c r="X106" i="12"/>
  <c r="W106" i="12"/>
  <c r="V106" i="12"/>
  <c r="Y105" i="12"/>
  <c r="X105" i="12"/>
  <c r="W105" i="12"/>
  <c r="V105" i="12"/>
  <c r="Y104" i="12"/>
  <c r="X104" i="12"/>
  <c r="W104" i="12"/>
  <c r="V104" i="12"/>
  <c r="D104" i="12"/>
  <c r="Y103" i="12"/>
  <c r="X103" i="12"/>
  <c r="W103" i="12"/>
  <c r="V103" i="12"/>
  <c r="Y102" i="12"/>
  <c r="X102" i="12"/>
  <c r="W102" i="12"/>
  <c r="V102" i="12"/>
  <c r="Y101" i="12"/>
  <c r="X101" i="12"/>
  <c r="W101" i="12"/>
  <c r="V101" i="12"/>
  <c r="Y100" i="12"/>
  <c r="X100" i="12"/>
  <c r="W100" i="12"/>
  <c r="V100" i="12"/>
  <c r="Y99" i="12"/>
  <c r="X99" i="12"/>
  <c r="W99" i="12"/>
  <c r="V99" i="12"/>
  <c r="Y98" i="12"/>
  <c r="X98" i="12"/>
  <c r="W98" i="12"/>
  <c r="V98" i="12"/>
  <c r="Y97" i="12"/>
  <c r="X97" i="12"/>
  <c r="W97" i="12"/>
  <c r="V97" i="12"/>
  <c r="Y96" i="12"/>
  <c r="X96" i="12"/>
  <c r="W96" i="12"/>
  <c r="V96" i="12"/>
  <c r="Y95" i="12"/>
  <c r="X95" i="12"/>
  <c r="W95" i="12"/>
  <c r="V95" i="12"/>
  <c r="Y94" i="12"/>
  <c r="X94" i="12"/>
  <c r="W94" i="12"/>
  <c r="V94" i="12"/>
  <c r="Y93" i="12"/>
  <c r="X93" i="12"/>
  <c r="W93" i="12"/>
  <c r="V93" i="12"/>
  <c r="Y92" i="12"/>
  <c r="X92" i="12"/>
  <c r="W92" i="12"/>
  <c r="V92" i="12"/>
  <c r="Y91" i="12"/>
  <c r="X91" i="12"/>
  <c r="W91" i="12"/>
  <c r="V91" i="12"/>
  <c r="Y90" i="12"/>
  <c r="X90" i="12"/>
  <c r="W90" i="12"/>
  <c r="V90" i="12"/>
  <c r="Y89" i="12"/>
  <c r="X89" i="12"/>
  <c r="W89" i="12"/>
  <c r="V89" i="12"/>
  <c r="Y88" i="12"/>
  <c r="X88" i="12"/>
  <c r="W88" i="12"/>
  <c r="V88" i="12"/>
  <c r="Y87" i="12"/>
  <c r="X87" i="12"/>
  <c r="W87" i="12"/>
  <c r="V87" i="12"/>
  <c r="Y86" i="12"/>
  <c r="X86" i="12"/>
  <c r="W86" i="12"/>
  <c r="V86" i="12"/>
  <c r="Y85" i="12"/>
  <c r="X85" i="12"/>
  <c r="W85" i="12"/>
  <c r="V85" i="12"/>
  <c r="Y84" i="12"/>
  <c r="X84" i="12"/>
  <c r="W84" i="12"/>
  <c r="V84" i="12"/>
  <c r="Y83" i="12"/>
  <c r="X83" i="12"/>
  <c r="W83" i="12"/>
  <c r="V83" i="12"/>
  <c r="Y82" i="12"/>
  <c r="X82" i="12"/>
  <c r="W82" i="12"/>
  <c r="V82" i="12"/>
  <c r="Y81" i="12"/>
  <c r="X81" i="12"/>
  <c r="W81" i="12"/>
  <c r="V81" i="12"/>
  <c r="Y80" i="12"/>
  <c r="X80" i="12"/>
  <c r="W80" i="12"/>
  <c r="V80" i="12"/>
  <c r="Y79" i="12"/>
  <c r="X79" i="12"/>
  <c r="W79" i="12"/>
  <c r="V79" i="12"/>
  <c r="Y78" i="12"/>
  <c r="X78" i="12"/>
  <c r="W78" i="12"/>
  <c r="V78" i="12"/>
  <c r="Y77" i="12"/>
  <c r="X77" i="12"/>
  <c r="W77" i="12"/>
  <c r="V77" i="12"/>
  <c r="Y76" i="12"/>
  <c r="X76" i="12"/>
  <c r="W76" i="12"/>
  <c r="V76" i="12"/>
  <c r="Y75" i="12"/>
  <c r="X75" i="12"/>
  <c r="W75" i="12"/>
  <c r="V75" i="12"/>
  <c r="Y74" i="12"/>
  <c r="X74" i="12"/>
  <c r="W74" i="12"/>
  <c r="V74" i="12"/>
  <c r="Y73" i="12"/>
  <c r="X73" i="12"/>
  <c r="W73" i="12"/>
  <c r="V73" i="12"/>
  <c r="Y72" i="12"/>
  <c r="X72" i="12"/>
  <c r="W72" i="12"/>
  <c r="V72" i="12"/>
  <c r="Y71" i="12"/>
  <c r="X71" i="12"/>
  <c r="W71" i="12"/>
  <c r="V71" i="12"/>
  <c r="Y70" i="12"/>
  <c r="X70" i="12"/>
  <c r="W70" i="12"/>
  <c r="V70" i="12"/>
  <c r="Y69" i="12"/>
  <c r="X69" i="12"/>
  <c r="W69" i="12"/>
  <c r="V69" i="12"/>
  <c r="Y68" i="12"/>
  <c r="X68" i="12"/>
  <c r="W68" i="12"/>
  <c r="V68" i="12"/>
  <c r="Y67" i="12"/>
  <c r="X67" i="12"/>
  <c r="W67" i="12"/>
  <c r="V67" i="12"/>
  <c r="Y66" i="12"/>
  <c r="X66" i="12"/>
  <c r="W66" i="12"/>
  <c r="V66" i="12"/>
  <c r="Y65" i="12"/>
  <c r="X65" i="12"/>
  <c r="W65" i="12"/>
  <c r="V65" i="12"/>
  <c r="Y64" i="12"/>
  <c r="X64" i="12"/>
  <c r="W64" i="12"/>
  <c r="V64" i="12"/>
  <c r="D64" i="12"/>
  <c r="Y63" i="12"/>
  <c r="X63" i="12"/>
  <c r="W63" i="12"/>
  <c r="V63" i="12"/>
  <c r="Y62" i="12"/>
  <c r="X62" i="12"/>
  <c r="W62" i="12"/>
  <c r="V62" i="12"/>
  <c r="Y61" i="12"/>
  <c r="X61" i="12"/>
  <c r="W61" i="12"/>
  <c r="V61" i="12"/>
  <c r="Y60" i="12"/>
  <c r="X60" i="12"/>
  <c r="W60" i="12"/>
  <c r="V60" i="12"/>
  <c r="Y59" i="12"/>
  <c r="X59" i="12"/>
  <c r="W59" i="12"/>
  <c r="V59" i="12"/>
  <c r="Y58" i="12"/>
  <c r="X58" i="12"/>
  <c r="W58" i="12"/>
  <c r="V58" i="12"/>
  <c r="Y57" i="12"/>
  <c r="X57" i="12"/>
  <c r="W57" i="12"/>
  <c r="V57" i="12"/>
  <c r="Y56" i="12"/>
  <c r="X56" i="12"/>
  <c r="W56" i="12"/>
  <c r="V56" i="12"/>
  <c r="Y55" i="12"/>
  <c r="X55" i="12"/>
  <c r="W55" i="12"/>
  <c r="V55" i="12"/>
  <c r="Y54" i="12"/>
  <c r="X54" i="12"/>
  <c r="W54" i="12"/>
  <c r="V54" i="12"/>
  <c r="Y53" i="12"/>
  <c r="X53" i="12"/>
  <c r="W53" i="12"/>
  <c r="V53" i="12"/>
  <c r="Y52" i="12"/>
  <c r="X52" i="12"/>
  <c r="W52" i="12"/>
  <c r="V52" i="12"/>
  <c r="Y51" i="12"/>
  <c r="X51" i="12"/>
  <c r="W51" i="12"/>
  <c r="V51" i="12"/>
  <c r="Y50" i="12"/>
  <c r="X50" i="12"/>
  <c r="W50" i="12"/>
  <c r="V50" i="12"/>
  <c r="Y49" i="12"/>
  <c r="X49" i="12"/>
  <c r="W49" i="12"/>
  <c r="V49" i="12"/>
  <c r="Y48" i="12"/>
  <c r="X48" i="12"/>
  <c r="W48" i="12"/>
  <c r="V48" i="12"/>
  <c r="Y47" i="12"/>
  <c r="X47" i="12"/>
  <c r="W47" i="12"/>
  <c r="V47" i="12"/>
  <c r="Y46" i="12"/>
  <c r="X46" i="12"/>
  <c r="W46" i="12"/>
  <c r="V46" i="12"/>
  <c r="Y45" i="12"/>
  <c r="X45" i="12"/>
  <c r="W45" i="12"/>
  <c r="V45" i="12"/>
  <c r="Y44" i="12"/>
  <c r="X44" i="12"/>
  <c r="W44" i="12"/>
  <c r="V44" i="12"/>
  <c r="D44" i="12"/>
  <c r="Y43" i="12"/>
  <c r="X43" i="12"/>
  <c r="W43" i="12"/>
  <c r="V43" i="12"/>
  <c r="Y42" i="12"/>
  <c r="X42" i="12"/>
  <c r="W42" i="12"/>
  <c r="V42" i="12"/>
  <c r="Y41" i="12"/>
  <c r="X41" i="12"/>
  <c r="W41" i="12"/>
  <c r="V41" i="12"/>
  <c r="Y40" i="12"/>
  <c r="X40" i="12"/>
  <c r="W40" i="12"/>
  <c r="V40" i="12"/>
  <c r="Y39" i="12"/>
  <c r="X39" i="12"/>
  <c r="W39" i="12"/>
  <c r="V39" i="12"/>
  <c r="Y38" i="12"/>
  <c r="X38" i="12"/>
  <c r="W38" i="12"/>
  <c r="V38" i="12"/>
  <c r="Y37" i="12"/>
  <c r="X37" i="12"/>
  <c r="W37" i="12"/>
  <c r="V37" i="12"/>
  <c r="Y36" i="12"/>
  <c r="X36" i="12"/>
  <c r="W36" i="12"/>
  <c r="V36" i="12"/>
  <c r="Y35" i="12"/>
  <c r="X35" i="12"/>
  <c r="W35" i="12"/>
  <c r="V35" i="12"/>
  <c r="Y34" i="12"/>
  <c r="X34" i="12"/>
  <c r="W34" i="12"/>
  <c r="V34" i="12"/>
  <c r="Y33" i="12"/>
  <c r="X33" i="12"/>
  <c r="W33" i="12"/>
  <c r="V33" i="12"/>
  <c r="Y32" i="12"/>
  <c r="X32" i="12"/>
  <c r="W32" i="12"/>
  <c r="V32" i="12"/>
  <c r="Y31" i="12"/>
  <c r="X31" i="12"/>
  <c r="W31" i="12"/>
  <c r="V31" i="12"/>
  <c r="Y30" i="12"/>
  <c r="X30" i="12"/>
  <c r="W30" i="12"/>
  <c r="V30" i="12"/>
  <c r="Y29" i="12"/>
  <c r="X29" i="12"/>
  <c r="W29" i="12"/>
  <c r="V29" i="12"/>
  <c r="Y28" i="12"/>
  <c r="X28" i="12"/>
  <c r="W28" i="12"/>
  <c r="V28" i="12"/>
  <c r="Y27" i="12"/>
  <c r="X27" i="12"/>
  <c r="W27" i="12"/>
  <c r="V27" i="12"/>
  <c r="Y26" i="12"/>
  <c r="X26" i="12"/>
  <c r="W26" i="12"/>
  <c r="V26" i="12"/>
  <c r="Y25" i="12"/>
  <c r="X25" i="12"/>
  <c r="W25" i="12"/>
  <c r="V25" i="12"/>
  <c r="Y24" i="12"/>
  <c r="X24" i="12"/>
  <c r="W24" i="12"/>
  <c r="V24" i="12"/>
  <c r="D24" i="12"/>
  <c r="Y23" i="12"/>
  <c r="X23" i="12"/>
  <c r="W23" i="12"/>
  <c r="V23" i="12"/>
  <c r="Y22" i="12"/>
  <c r="X22" i="12"/>
  <c r="W22" i="12"/>
  <c r="V22" i="12"/>
  <c r="Y21" i="12"/>
  <c r="X21" i="12"/>
  <c r="W21" i="12"/>
  <c r="V21" i="12"/>
  <c r="Y20" i="12"/>
  <c r="X20" i="12"/>
  <c r="W20" i="12"/>
  <c r="V20" i="12"/>
  <c r="Y19" i="12"/>
  <c r="X19" i="12"/>
  <c r="W19" i="12"/>
  <c r="V19" i="12"/>
  <c r="Y18" i="12"/>
  <c r="X18" i="12"/>
  <c r="W18" i="12"/>
  <c r="V18" i="12"/>
  <c r="Y17" i="12"/>
  <c r="X17" i="12"/>
  <c r="W17" i="12"/>
  <c r="V17" i="12"/>
  <c r="Y16" i="12"/>
  <c r="X16" i="12"/>
  <c r="W16" i="12"/>
  <c r="V16" i="12"/>
  <c r="Y15" i="12"/>
  <c r="X15" i="12"/>
  <c r="W15" i="12"/>
  <c r="V15" i="12"/>
  <c r="Y14" i="12"/>
  <c r="X14" i="12"/>
  <c r="W14" i="12"/>
  <c r="V14" i="12"/>
  <c r="Y13" i="12"/>
  <c r="X13" i="12"/>
  <c r="W13" i="12"/>
  <c r="V13" i="12"/>
  <c r="Y12" i="12"/>
  <c r="X12" i="12"/>
  <c r="W12" i="12"/>
  <c r="V12" i="12"/>
  <c r="D12" i="12"/>
  <c r="Z12" i="14" l="1"/>
  <c r="AB104" i="12"/>
  <c r="AF104" i="12" s="1"/>
  <c r="AB315" i="12"/>
  <c r="AF315" i="12" s="1"/>
  <c r="Z184" i="12"/>
  <c r="AC56" i="13"/>
  <c r="AG56" i="13" s="1"/>
  <c r="AB41" i="13"/>
  <c r="AF41" i="13" s="1"/>
  <c r="Z12" i="13"/>
  <c r="AD12" i="13" s="1"/>
  <c r="AA355" i="12"/>
  <c r="AE355" i="12" s="1"/>
  <c r="AA12" i="12"/>
  <c r="AE12" i="12" s="1"/>
  <c r="Z24" i="12"/>
  <c r="AD24" i="12" s="1"/>
  <c r="AC44" i="12"/>
  <c r="AG44" i="12" s="1"/>
  <c r="Z64" i="12"/>
  <c r="Z144" i="12"/>
  <c r="AD144" i="12" s="1"/>
  <c r="AB12" i="12"/>
  <c r="AF12" i="12" s="1"/>
  <c r="AA24" i="12"/>
  <c r="AE24" i="12" s="1"/>
  <c r="AA104" i="12"/>
  <c r="AE104" i="12" s="1"/>
  <c r="AC12" i="12"/>
  <c r="AG12" i="12" s="1"/>
  <c r="AB24" i="12"/>
  <c r="AF24" i="12" s="1"/>
  <c r="AB64" i="12"/>
  <c r="AF64" i="12" s="1"/>
  <c r="AA124" i="12"/>
  <c r="AE124" i="12" s="1"/>
  <c r="AC84" i="12"/>
  <c r="AG84" i="12" s="1"/>
  <c r="Z104" i="12"/>
  <c r="AD104" i="12" s="1"/>
  <c r="AC124" i="12"/>
  <c r="AG124" i="12" s="1"/>
  <c r="AH415" i="12"/>
  <c r="Z74" i="13"/>
  <c r="AD74" i="13" s="1"/>
  <c r="Z44" i="12"/>
  <c r="AD44" i="12" s="1"/>
  <c r="Z84" i="12"/>
  <c r="AD84" i="12" s="1"/>
  <c r="AC104" i="12"/>
  <c r="AG104" i="12" s="1"/>
  <c r="Z124" i="12"/>
  <c r="AC144" i="12"/>
  <c r="AG144" i="12" s="1"/>
  <c r="Z164" i="12"/>
  <c r="Z204" i="12"/>
  <c r="AC224" i="12"/>
  <c r="AG224" i="12" s="1"/>
  <c r="Z244" i="12"/>
  <c r="AD244" i="12" s="1"/>
  <c r="AC264" i="12"/>
  <c r="AG264" i="12" s="1"/>
  <c r="Z284" i="12"/>
  <c r="AC315" i="12"/>
  <c r="AG315" i="12" s="1"/>
  <c r="Z375" i="12"/>
  <c r="AD375" i="12" s="1"/>
  <c r="AC395" i="12"/>
  <c r="AG395" i="12" s="1"/>
  <c r="Z407" i="12"/>
  <c r="AD407" i="12" s="1"/>
  <c r="AH407" i="12" s="1"/>
  <c r="AB415" i="12"/>
  <c r="AF415" i="12" s="1"/>
  <c r="AJ415" i="12" s="1"/>
  <c r="AB12" i="13"/>
  <c r="AF12" i="13" s="1"/>
  <c r="AB18" i="13"/>
  <c r="AF18" i="13" s="1"/>
  <c r="Z53" i="13"/>
  <c r="AD53" i="13" s="1"/>
  <c r="AB64" i="13"/>
  <c r="AF64" i="13" s="1"/>
  <c r="Z70" i="13"/>
  <c r="AB25" i="14"/>
  <c r="AF25" i="14" s="1"/>
  <c r="AA44" i="12"/>
  <c r="AE44" i="12" s="1"/>
  <c r="AA84" i="12"/>
  <c r="AE84" i="12" s="1"/>
  <c r="AA244" i="12"/>
  <c r="AE244" i="12" s="1"/>
  <c r="AA284" i="12"/>
  <c r="AE284" i="12" s="1"/>
  <c r="AA335" i="12"/>
  <c r="AE335" i="12" s="1"/>
  <c r="AA375" i="12"/>
  <c r="AE375" i="12" s="1"/>
  <c r="Z403" i="12"/>
  <c r="AD403" i="12" s="1"/>
  <c r="AH403" i="12" s="1"/>
  <c r="AA407" i="12"/>
  <c r="AE407" i="12" s="1"/>
  <c r="AI407" i="12" s="1"/>
  <c r="AB411" i="12"/>
  <c r="AF411" i="12" s="1"/>
  <c r="AJ411" i="12" s="1"/>
  <c r="AC415" i="12"/>
  <c r="AG415" i="12" s="1"/>
  <c r="Z427" i="12"/>
  <c r="AD427" i="12" s="1"/>
  <c r="AH427" i="12" s="1"/>
  <c r="AA431" i="12"/>
  <c r="AE431" i="12" s="1"/>
  <c r="AI431" i="12" s="1"/>
  <c r="AB435" i="12"/>
  <c r="AF435" i="12" s="1"/>
  <c r="AJ435" i="12" s="1"/>
  <c r="AC12" i="13"/>
  <c r="AG12" i="13" s="1"/>
  <c r="AC18" i="13"/>
  <c r="AG18" i="13" s="1"/>
  <c r="AB49" i="13"/>
  <c r="AF49" i="13" s="1"/>
  <c r="AA53" i="13"/>
  <c r="AE53" i="13" s="1"/>
  <c r="Z56" i="13"/>
  <c r="AD56" i="13" s="1"/>
  <c r="AC64" i="13"/>
  <c r="AG64" i="13" s="1"/>
  <c r="AA70" i="13"/>
  <c r="AE70" i="13" s="1"/>
  <c r="AB12" i="14"/>
  <c r="AF12" i="14" s="1"/>
  <c r="AC25" i="14"/>
  <c r="AG25" i="14" s="1"/>
  <c r="Z12" i="12"/>
  <c r="AD12" i="12" s="1"/>
  <c r="AB84" i="12"/>
  <c r="AF84" i="12" s="1"/>
  <c r="AB124" i="12"/>
  <c r="AF124" i="12" s="1"/>
  <c r="AB164" i="12"/>
  <c r="AF164" i="12" s="1"/>
  <c r="AB244" i="12"/>
  <c r="AF244" i="12" s="1"/>
  <c r="AB284" i="12"/>
  <c r="AF284" i="12" s="1"/>
  <c r="AB335" i="12"/>
  <c r="AF335" i="12" s="1"/>
  <c r="AA403" i="12"/>
  <c r="AE403" i="12" s="1"/>
  <c r="AI403" i="12" s="1"/>
  <c r="AC411" i="12"/>
  <c r="AG411" i="12" s="1"/>
  <c r="Z423" i="12"/>
  <c r="AD423" i="12" s="1"/>
  <c r="AH423" i="12" s="1"/>
  <c r="AB431" i="12"/>
  <c r="AF431" i="12" s="1"/>
  <c r="AJ431" i="12" s="1"/>
  <c r="AB53" i="13"/>
  <c r="AF53" i="13" s="1"/>
  <c r="AA56" i="13"/>
  <c r="AE56" i="13" s="1"/>
  <c r="AB70" i="13"/>
  <c r="AF70" i="13" s="1"/>
  <c r="AC12" i="14"/>
  <c r="AG12" i="14" s="1"/>
  <c r="AG46" i="14" s="1"/>
  <c r="AB18" i="14"/>
  <c r="AF18" i="14" s="1"/>
  <c r="AC244" i="12"/>
  <c r="AG244" i="12" s="1"/>
  <c r="AC284" i="12"/>
  <c r="AG284" i="12" s="1"/>
  <c r="Z315" i="12"/>
  <c r="AC335" i="12"/>
  <c r="AG335" i="12" s="1"/>
  <c r="Z355" i="12"/>
  <c r="AD355" i="12" s="1"/>
  <c r="AC375" i="12"/>
  <c r="AG375" i="12" s="1"/>
  <c r="Z395" i="12"/>
  <c r="AD395" i="12" s="1"/>
  <c r="AH395" i="12" s="1"/>
  <c r="AA399" i="12"/>
  <c r="AE399" i="12" s="1"/>
  <c r="AI399" i="12" s="1"/>
  <c r="AB403" i="12"/>
  <c r="AF403" i="12" s="1"/>
  <c r="AJ403" i="12" s="1"/>
  <c r="AC407" i="12"/>
  <c r="AG407" i="12" s="1"/>
  <c r="Z419" i="12"/>
  <c r="AD419" i="12" s="1"/>
  <c r="AH419" i="12" s="1"/>
  <c r="AA423" i="12"/>
  <c r="AE423" i="12" s="1"/>
  <c r="AI423" i="12" s="1"/>
  <c r="AB427" i="12"/>
  <c r="AF427" i="12" s="1"/>
  <c r="AJ427" i="12" s="1"/>
  <c r="AC431" i="12"/>
  <c r="AG431" i="12" s="1"/>
  <c r="AA41" i="13"/>
  <c r="AE41" i="13" s="1"/>
  <c r="AC53" i="13"/>
  <c r="AG53" i="13" s="1"/>
  <c r="AB56" i="13"/>
  <c r="AF56" i="13" s="1"/>
  <c r="AC70" i="13"/>
  <c r="AG70" i="13" s="1"/>
  <c r="AC18" i="14"/>
  <c r="AG18" i="14" s="1"/>
  <c r="AA25" i="14"/>
  <c r="AE25" i="14" s="1"/>
  <c r="AA18" i="14"/>
  <c r="AE18" i="14" s="1"/>
  <c r="AA12" i="14"/>
  <c r="AE12" i="14" s="1"/>
  <c r="Z18" i="14"/>
  <c r="AD18" i="14" s="1"/>
  <c r="Z25" i="14"/>
  <c r="AD25" i="14" s="1"/>
  <c r="AC74" i="13"/>
  <c r="AG74" i="13" s="1"/>
  <c r="AB74" i="13"/>
  <c r="AF74" i="13" s="1"/>
  <c r="AC49" i="13"/>
  <c r="AG49" i="13" s="1"/>
  <c r="Z41" i="13"/>
  <c r="Z49" i="13"/>
  <c r="AA49" i="13"/>
  <c r="AE49" i="13" s="1"/>
  <c r="AA395" i="12"/>
  <c r="AE395" i="12" s="1"/>
  <c r="AI395" i="12" s="1"/>
  <c r="AC184" i="12"/>
  <c r="AG184" i="12" s="1"/>
  <c r="AB204" i="12"/>
  <c r="AF204" i="12" s="1"/>
  <c r="AC64" i="12"/>
  <c r="AG64" i="12" s="1"/>
  <c r="AC435" i="12"/>
  <c r="AG435" i="12" s="1"/>
  <c r="AB423" i="12"/>
  <c r="AF423" i="12" s="1"/>
  <c r="AJ423" i="12" s="1"/>
  <c r="AC24" i="12"/>
  <c r="AG24" i="12" s="1"/>
  <c r="AC355" i="12"/>
  <c r="AG355" i="12" s="1"/>
  <c r="AB44" i="12"/>
  <c r="AF44" i="12" s="1"/>
  <c r="AA64" i="12"/>
  <c r="AE64" i="12" s="1"/>
  <c r="AB375" i="12"/>
  <c r="AF375" i="12" s="1"/>
  <c r="Z431" i="12"/>
  <c r="AD431" i="12" s="1"/>
  <c r="AH431" i="12" s="1"/>
  <c r="AA427" i="12"/>
  <c r="AE427" i="12" s="1"/>
  <c r="AI427" i="12" s="1"/>
  <c r="AA411" i="12"/>
  <c r="AE411" i="12" s="1"/>
  <c r="AI411" i="12" s="1"/>
  <c r="Z399" i="12"/>
  <c r="AD399" i="12" s="1"/>
  <c r="AH399" i="12" s="1"/>
  <c r="AA315" i="12"/>
  <c r="AE315" i="12" s="1"/>
  <c r="Z264" i="12"/>
  <c r="AD264" i="12" s="1"/>
  <c r="AA224" i="12"/>
  <c r="AE224" i="12" s="1"/>
  <c r="AA144" i="12"/>
  <c r="AE144" i="12" s="1"/>
  <c r="AB407" i="12"/>
  <c r="AF407" i="12" s="1"/>
  <c r="AJ407" i="12" s="1"/>
  <c r="AC419" i="12"/>
  <c r="AG419" i="12" s="1"/>
  <c r="Z335" i="12"/>
  <c r="AD335" i="12" s="1"/>
  <c r="AD12" i="14"/>
  <c r="AD18" i="13"/>
  <c r="AH64" i="13"/>
  <c r="AI64" i="13" s="1"/>
  <c r="AJ64" i="13" s="1"/>
  <c r="AD64" i="13"/>
  <c r="AD64" i="12"/>
  <c r="AD184" i="12"/>
  <c r="AD224" i="12"/>
  <c r="AD315" i="12"/>
  <c r="AF46" i="14" l="1"/>
  <c r="AH184" i="12"/>
  <c r="AI184" i="12" s="1"/>
  <c r="AJ184" i="12" s="1"/>
  <c r="AH164" i="12"/>
  <c r="AI164" i="12" s="1"/>
  <c r="AJ164" i="12" s="1"/>
  <c r="AH315" i="12"/>
  <c r="AI315" i="12" s="1"/>
  <c r="AJ315" i="12" s="1"/>
  <c r="AH204" i="12"/>
  <c r="AI204" i="12" s="1"/>
  <c r="AJ204" i="12" s="1"/>
  <c r="AH104" i="12"/>
  <c r="AI104" i="12" s="1"/>
  <c r="AJ104" i="12" s="1"/>
  <c r="AH56" i="13"/>
  <c r="AI56" i="13" s="1"/>
  <c r="AJ56" i="13" s="1"/>
  <c r="AH18" i="13"/>
  <c r="AI18" i="13" s="1"/>
  <c r="AJ18" i="13" s="1"/>
  <c r="AH41" i="13"/>
  <c r="AI41" i="13" s="1"/>
  <c r="AJ41" i="13" s="1"/>
  <c r="AF86" i="13"/>
  <c r="AG86" i="13"/>
  <c r="AH284" i="12"/>
  <c r="AI284" i="12" s="1"/>
  <c r="AJ284" i="12" s="1"/>
  <c r="AH244" i="12"/>
  <c r="AI244" i="12" s="1"/>
  <c r="AJ244" i="12" s="1"/>
  <c r="AD204" i="12"/>
  <c r="AD164" i="12"/>
  <c r="AE471" i="12"/>
  <c r="AH84" i="12"/>
  <c r="AI84" i="12" s="1"/>
  <c r="AJ84" i="12" s="1"/>
  <c r="AH12" i="12"/>
  <c r="AI12" i="12" s="1"/>
  <c r="AJ12" i="12" s="1"/>
  <c r="AH124" i="12"/>
  <c r="AI124" i="12" s="1"/>
  <c r="AJ124" i="12" s="1"/>
  <c r="AG471" i="12"/>
  <c r="AH44" i="12"/>
  <c r="AI44" i="12" s="1"/>
  <c r="AJ44" i="12" s="1"/>
  <c r="AD124" i="12"/>
  <c r="AH24" i="12"/>
  <c r="AI24" i="12" s="1"/>
  <c r="AJ24" i="12" s="1"/>
  <c r="AF471" i="12"/>
  <c r="AH70" i="13"/>
  <c r="AI70" i="13" s="1"/>
  <c r="AJ70" i="13" s="1"/>
  <c r="AH53" i="13"/>
  <c r="AI53" i="13" s="1"/>
  <c r="AJ53" i="13" s="1"/>
  <c r="AH12" i="13"/>
  <c r="AI12" i="13" s="1"/>
  <c r="AJ12" i="13" s="1"/>
  <c r="AD284" i="12"/>
  <c r="AD70" i="13"/>
  <c r="AD41" i="13"/>
  <c r="AH25" i="14"/>
  <c r="AI25" i="14" s="1"/>
  <c r="AJ25" i="14" s="1"/>
  <c r="AH375" i="12"/>
  <c r="AI375" i="12" s="1"/>
  <c r="AJ375" i="12" s="1"/>
  <c r="AH49" i="13"/>
  <c r="AI49" i="13" s="1"/>
  <c r="AJ49" i="13" s="1"/>
  <c r="AH18" i="14"/>
  <c r="AI18" i="14" s="1"/>
  <c r="AJ18" i="14" s="1"/>
  <c r="AH12" i="14"/>
  <c r="AI12" i="14" s="1"/>
  <c r="AJ12" i="14" s="1"/>
  <c r="AH74" i="13"/>
  <c r="AI74" i="13" s="1"/>
  <c r="AJ74" i="13" s="1"/>
  <c r="AD49" i="13"/>
  <c r="AH355" i="12"/>
  <c r="AI355" i="12" s="1"/>
  <c r="AJ355" i="12" s="1"/>
  <c r="AH264" i="12"/>
  <c r="AI264" i="12" s="1"/>
  <c r="AJ264" i="12" s="1"/>
  <c r="AH144" i="12"/>
  <c r="AI144" i="12" s="1"/>
  <c r="AJ144" i="12" s="1"/>
  <c r="AH335" i="12"/>
  <c r="AI335" i="12" s="1"/>
  <c r="AJ335" i="12" s="1"/>
  <c r="AH224" i="12"/>
  <c r="AI224" i="12" s="1"/>
  <c r="AJ224" i="12" s="1"/>
  <c r="AH64" i="12"/>
  <c r="AI64" i="12" s="1"/>
  <c r="AJ64" i="12" s="1"/>
  <c r="Y33" i="11"/>
  <c r="X33" i="11"/>
  <c r="W33" i="11"/>
  <c r="V33" i="11"/>
  <c r="Y32" i="11"/>
  <c r="X32" i="11"/>
  <c r="AB32" i="11" s="1"/>
  <c r="AF32" i="11" s="1"/>
  <c r="W32" i="11"/>
  <c r="V32" i="11"/>
  <c r="Y31" i="11"/>
  <c r="X31" i="11"/>
  <c r="W31" i="11"/>
  <c r="V31" i="11"/>
  <c r="Y30" i="11"/>
  <c r="X30" i="11"/>
  <c r="W30" i="11"/>
  <c r="V30" i="11"/>
  <c r="Y29" i="11"/>
  <c r="X29" i="11"/>
  <c r="W29" i="11"/>
  <c r="V29" i="11"/>
  <c r="Y28" i="11"/>
  <c r="X28" i="11"/>
  <c r="W28" i="11"/>
  <c r="V28" i="11"/>
  <c r="Y27" i="11"/>
  <c r="X27" i="11"/>
  <c r="W27" i="11"/>
  <c r="V27" i="11"/>
  <c r="Y26" i="11"/>
  <c r="X26" i="11"/>
  <c r="W26" i="11"/>
  <c r="V26" i="11"/>
  <c r="Y25" i="11"/>
  <c r="X25" i="11"/>
  <c r="W25" i="11"/>
  <c r="V25" i="11"/>
  <c r="Y23" i="11"/>
  <c r="X23" i="11"/>
  <c r="W23" i="11"/>
  <c r="V23" i="11"/>
  <c r="Y22" i="11"/>
  <c r="X22" i="11"/>
  <c r="AB22" i="11" s="1"/>
  <c r="AF22" i="11" s="1"/>
  <c r="W22" i="11"/>
  <c r="AA22" i="11" s="1"/>
  <c r="AE22" i="11" s="1"/>
  <c r="V22" i="11"/>
  <c r="Y21" i="11"/>
  <c r="X21" i="11"/>
  <c r="W21" i="11"/>
  <c r="V21" i="11"/>
  <c r="Y20" i="11"/>
  <c r="X20" i="11"/>
  <c r="W20" i="11"/>
  <c r="V20" i="11"/>
  <c r="Y19" i="11"/>
  <c r="X19" i="11"/>
  <c r="W19" i="11"/>
  <c r="V19" i="11"/>
  <c r="Y18" i="11"/>
  <c r="X18" i="11"/>
  <c r="W18" i="11"/>
  <c r="V18" i="11"/>
  <c r="Y17" i="11"/>
  <c r="X17" i="11"/>
  <c r="W17" i="11"/>
  <c r="V17" i="11"/>
  <c r="Y16" i="11"/>
  <c r="X16" i="11"/>
  <c r="W16" i="11"/>
  <c r="V16" i="11"/>
  <c r="Y15" i="11"/>
  <c r="X15" i="11"/>
  <c r="W15" i="11"/>
  <c r="V15" i="11"/>
  <c r="Y14" i="11"/>
  <c r="X14" i="11"/>
  <c r="W14" i="11"/>
  <c r="V14" i="11"/>
  <c r="Y13" i="11"/>
  <c r="X13" i="11"/>
  <c r="W13" i="11"/>
  <c r="V13" i="11"/>
  <c r="Y12" i="11"/>
  <c r="X12" i="11"/>
  <c r="W12" i="11"/>
  <c r="AA12" i="11" s="1"/>
  <c r="AE12" i="11" s="1"/>
  <c r="V12" i="11"/>
  <c r="Y159" i="10"/>
  <c r="X159" i="10"/>
  <c r="W159" i="10"/>
  <c r="V159" i="10"/>
  <c r="Y158" i="10"/>
  <c r="X158" i="10"/>
  <c r="W158" i="10"/>
  <c r="V158" i="10"/>
  <c r="Y157" i="10"/>
  <c r="X157" i="10"/>
  <c r="W157" i="10"/>
  <c r="V157" i="10"/>
  <c r="Y156" i="10"/>
  <c r="X156" i="10"/>
  <c r="W156" i="10"/>
  <c r="V156" i="10"/>
  <c r="Y155" i="10"/>
  <c r="X155" i="10"/>
  <c r="W155" i="10"/>
  <c r="V155" i="10"/>
  <c r="Y154" i="10"/>
  <c r="X154" i="10"/>
  <c r="W154" i="10"/>
  <c r="V154" i="10"/>
  <c r="Y153" i="10"/>
  <c r="X153" i="10"/>
  <c r="W153" i="10"/>
  <c r="V153" i="10"/>
  <c r="Y152" i="10"/>
  <c r="X152" i="10"/>
  <c r="W152" i="10"/>
  <c r="V152" i="10"/>
  <c r="Y151" i="10"/>
  <c r="X151" i="10"/>
  <c r="W151" i="10"/>
  <c r="V151" i="10"/>
  <c r="Y150" i="10"/>
  <c r="X150" i="10"/>
  <c r="W150" i="10"/>
  <c r="V150" i="10"/>
  <c r="Y149" i="10"/>
  <c r="X149" i="10"/>
  <c r="W149" i="10"/>
  <c r="V149" i="10"/>
  <c r="Y148" i="10"/>
  <c r="X148" i="10"/>
  <c r="W148" i="10"/>
  <c r="V148" i="10"/>
  <c r="Y147" i="10"/>
  <c r="X147" i="10"/>
  <c r="W147" i="10"/>
  <c r="V147" i="10"/>
  <c r="Y146" i="10"/>
  <c r="X146" i="10"/>
  <c r="W146" i="10"/>
  <c r="V146" i="10"/>
  <c r="Y145" i="10"/>
  <c r="X145" i="10"/>
  <c r="W145" i="10"/>
  <c r="V145" i="10"/>
  <c r="Y144" i="10"/>
  <c r="X144" i="10"/>
  <c r="W144" i="10"/>
  <c r="V144" i="10"/>
  <c r="Y143" i="10"/>
  <c r="X143" i="10"/>
  <c r="W143" i="10"/>
  <c r="V143" i="10"/>
  <c r="Y142" i="10"/>
  <c r="X142" i="10"/>
  <c r="W142" i="10"/>
  <c r="V142" i="10"/>
  <c r="Y141" i="10"/>
  <c r="X141" i="10"/>
  <c r="W141" i="10"/>
  <c r="V141" i="10"/>
  <c r="Y140" i="10"/>
  <c r="X140" i="10"/>
  <c r="W140" i="10"/>
  <c r="V140" i="10"/>
  <c r="Y139" i="10"/>
  <c r="X139" i="10"/>
  <c r="W139" i="10"/>
  <c r="V139" i="10"/>
  <c r="Y138" i="10"/>
  <c r="X138" i="10"/>
  <c r="W138" i="10"/>
  <c r="V138" i="10"/>
  <c r="Y137" i="10"/>
  <c r="X137" i="10"/>
  <c r="W137" i="10"/>
  <c r="V137" i="10"/>
  <c r="Y136" i="10"/>
  <c r="X136" i="10"/>
  <c r="W136" i="10"/>
  <c r="V136" i="10"/>
  <c r="Y135" i="10"/>
  <c r="X135" i="10"/>
  <c r="W135" i="10"/>
  <c r="V135" i="10"/>
  <c r="Y134" i="10"/>
  <c r="X134" i="10"/>
  <c r="W134" i="10"/>
  <c r="V134" i="10"/>
  <c r="Y133" i="10"/>
  <c r="X133" i="10"/>
  <c r="W133" i="10"/>
  <c r="V133" i="10"/>
  <c r="Y132" i="10"/>
  <c r="X132" i="10"/>
  <c r="W132" i="10"/>
  <c r="V132" i="10"/>
  <c r="Y131" i="10"/>
  <c r="X131" i="10"/>
  <c r="W131" i="10"/>
  <c r="V131" i="10"/>
  <c r="Y130" i="10"/>
  <c r="X130" i="10"/>
  <c r="W130" i="10"/>
  <c r="V130" i="10"/>
  <c r="Y129" i="10"/>
  <c r="X129" i="10"/>
  <c r="W129" i="10"/>
  <c r="V129" i="10"/>
  <c r="Y128" i="10"/>
  <c r="X128" i="10"/>
  <c r="W128" i="10"/>
  <c r="V128" i="10"/>
  <c r="Y127" i="10"/>
  <c r="X127" i="10"/>
  <c r="W127" i="10"/>
  <c r="V127" i="10"/>
  <c r="Y126" i="10"/>
  <c r="X126" i="10"/>
  <c r="W126" i="10"/>
  <c r="V126" i="10"/>
  <c r="Y125" i="10"/>
  <c r="X125" i="10"/>
  <c r="W125" i="10"/>
  <c r="V125" i="10"/>
  <c r="Y124" i="10"/>
  <c r="X124" i="10"/>
  <c r="W124" i="10"/>
  <c r="V124" i="10"/>
  <c r="Y123" i="10"/>
  <c r="X123" i="10"/>
  <c r="W123" i="10"/>
  <c r="V123" i="10"/>
  <c r="Y122" i="10"/>
  <c r="X122" i="10"/>
  <c r="W122" i="10"/>
  <c r="V122" i="10"/>
  <c r="Y121" i="10"/>
  <c r="X121" i="10"/>
  <c r="W121" i="10"/>
  <c r="V121" i="10"/>
  <c r="Y120" i="10"/>
  <c r="X120" i="10"/>
  <c r="W120" i="10"/>
  <c r="V120" i="10"/>
  <c r="Y119" i="10"/>
  <c r="X119" i="10"/>
  <c r="W119" i="10"/>
  <c r="V119" i="10"/>
  <c r="Y118" i="10"/>
  <c r="X118" i="10"/>
  <c r="W118" i="10"/>
  <c r="V118" i="10"/>
  <c r="Y117" i="10"/>
  <c r="X117" i="10"/>
  <c r="W117" i="10"/>
  <c r="V117" i="10"/>
  <c r="Y116" i="10"/>
  <c r="X116" i="10"/>
  <c r="W116" i="10"/>
  <c r="V116" i="10"/>
  <c r="Y115" i="10"/>
  <c r="X115" i="10"/>
  <c r="W115" i="10"/>
  <c r="V115" i="10"/>
  <c r="Y114" i="10"/>
  <c r="X114" i="10"/>
  <c r="W114" i="10"/>
  <c r="V114" i="10"/>
  <c r="Y113" i="10"/>
  <c r="X113" i="10"/>
  <c r="W113" i="10"/>
  <c r="V113" i="10"/>
  <c r="Y112" i="10"/>
  <c r="X112" i="10"/>
  <c r="W112" i="10"/>
  <c r="V112" i="10"/>
  <c r="Y111" i="10"/>
  <c r="X111" i="10"/>
  <c r="W111" i="10"/>
  <c r="V111" i="10"/>
  <c r="Y110" i="10"/>
  <c r="X110" i="10"/>
  <c r="W110" i="10"/>
  <c r="V110" i="10"/>
  <c r="Y109" i="10"/>
  <c r="X109" i="10"/>
  <c r="W109" i="10"/>
  <c r="V109" i="10"/>
  <c r="Y108" i="10"/>
  <c r="X108" i="10"/>
  <c r="W108" i="10"/>
  <c r="V108" i="10"/>
  <c r="Y107" i="10"/>
  <c r="X107" i="10"/>
  <c r="W107" i="10"/>
  <c r="V107" i="10"/>
  <c r="Y106" i="10"/>
  <c r="X106" i="10"/>
  <c r="W106" i="10"/>
  <c r="V106" i="10"/>
  <c r="Y105" i="10"/>
  <c r="X105" i="10"/>
  <c r="W105" i="10"/>
  <c r="V105" i="10"/>
  <c r="Y104" i="10"/>
  <c r="X104" i="10"/>
  <c r="W104" i="10"/>
  <c r="V104" i="10"/>
  <c r="Y103" i="10"/>
  <c r="X103" i="10"/>
  <c r="W103" i="10"/>
  <c r="V103" i="10"/>
  <c r="Y102" i="10"/>
  <c r="X102" i="10"/>
  <c r="W102" i="10"/>
  <c r="V102" i="10"/>
  <c r="Y101" i="10"/>
  <c r="X101" i="10"/>
  <c r="W101" i="10"/>
  <c r="V101" i="10"/>
  <c r="Y100" i="10"/>
  <c r="X100" i="10"/>
  <c r="W100" i="10"/>
  <c r="V100" i="10"/>
  <c r="Y99" i="10"/>
  <c r="X99" i="10"/>
  <c r="W99" i="10"/>
  <c r="V99" i="10"/>
  <c r="Y98" i="10"/>
  <c r="X98" i="10"/>
  <c r="W98" i="10"/>
  <c r="V98" i="10"/>
  <c r="Y97" i="10"/>
  <c r="X97" i="10"/>
  <c r="W97" i="10"/>
  <c r="V97" i="10"/>
  <c r="Y96" i="10"/>
  <c r="X96" i="10"/>
  <c r="W96" i="10"/>
  <c r="V96" i="10"/>
  <c r="Y95" i="10"/>
  <c r="X95" i="10"/>
  <c r="W95" i="10"/>
  <c r="V95" i="10"/>
  <c r="Y94" i="10"/>
  <c r="X94" i="10"/>
  <c r="W94" i="10"/>
  <c r="V94" i="10"/>
  <c r="Y93" i="10"/>
  <c r="X93" i="10"/>
  <c r="W93" i="10"/>
  <c r="V93" i="10"/>
  <c r="Y92" i="10"/>
  <c r="X92" i="10"/>
  <c r="W92" i="10"/>
  <c r="V92" i="10"/>
  <c r="Y91" i="10"/>
  <c r="X91" i="10"/>
  <c r="W91" i="10"/>
  <c r="V91" i="10"/>
  <c r="Y90" i="10"/>
  <c r="X90" i="10"/>
  <c r="W90" i="10"/>
  <c r="V90" i="10"/>
  <c r="Y89" i="10"/>
  <c r="X89" i="10"/>
  <c r="W89" i="10"/>
  <c r="V89" i="10"/>
  <c r="Y88" i="10"/>
  <c r="X88" i="10"/>
  <c r="W88" i="10"/>
  <c r="V88" i="10"/>
  <c r="Y87" i="10"/>
  <c r="X87" i="10"/>
  <c r="W87" i="10"/>
  <c r="V87" i="10"/>
  <c r="Y86" i="10"/>
  <c r="X86" i="10"/>
  <c r="W86" i="10"/>
  <c r="V86" i="10"/>
  <c r="Y85" i="10"/>
  <c r="X85" i="10"/>
  <c r="W85" i="10"/>
  <c r="V85" i="10"/>
  <c r="Y84" i="10"/>
  <c r="X84" i="10"/>
  <c r="W84" i="10"/>
  <c r="V84" i="10"/>
  <c r="Y83" i="10"/>
  <c r="X83" i="10"/>
  <c r="W83" i="10"/>
  <c r="V83" i="10"/>
  <c r="Y82" i="10"/>
  <c r="X82" i="10"/>
  <c r="W82" i="10"/>
  <c r="V82" i="10"/>
  <c r="Y81" i="10"/>
  <c r="X81" i="10"/>
  <c r="W81" i="10"/>
  <c r="V81" i="10"/>
  <c r="Y80" i="10"/>
  <c r="X80" i="10"/>
  <c r="W80" i="10"/>
  <c r="V80" i="10"/>
  <c r="Y79" i="10"/>
  <c r="X79" i="10"/>
  <c r="W79" i="10"/>
  <c r="V79" i="10"/>
  <c r="Y78" i="10"/>
  <c r="X78" i="10"/>
  <c r="W78" i="10"/>
  <c r="V78" i="10"/>
  <c r="Y77" i="10"/>
  <c r="X77" i="10"/>
  <c r="W77" i="10"/>
  <c r="V77" i="10"/>
  <c r="Y76" i="10"/>
  <c r="X76" i="10"/>
  <c r="W76" i="10"/>
  <c r="V76" i="10"/>
  <c r="Y75" i="10"/>
  <c r="X75" i="10"/>
  <c r="W75" i="10"/>
  <c r="V75" i="10"/>
  <c r="Y74" i="10"/>
  <c r="X74" i="10"/>
  <c r="W74" i="10"/>
  <c r="V74" i="10"/>
  <c r="Y73" i="10"/>
  <c r="X73" i="10"/>
  <c r="W73" i="10"/>
  <c r="V73" i="10"/>
  <c r="Y72" i="10"/>
  <c r="X72" i="10"/>
  <c r="W72" i="10"/>
  <c r="V72" i="10"/>
  <c r="Y71" i="10"/>
  <c r="X71" i="10"/>
  <c r="W71" i="10"/>
  <c r="V71" i="10"/>
  <c r="Y70" i="10"/>
  <c r="X70" i="10"/>
  <c r="W70" i="10"/>
  <c r="V70" i="10"/>
  <c r="Y69" i="10"/>
  <c r="X69" i="10"/>
  <c r="W69" i="10"/>
  <c r="V69" i="10"/>
  <c r="Y68" i="10"/>
  <c r="X68" i="10"/>
  <c r="W68" i="10"/>
  <c r="V68" i="10"/>
  <c r="Y67" i="10"/>
  <c r="X67" i="10"/>
  <c r="W67" i="10"/>
  <c r="V67" i="10"/>
  <c r="Y66" i="10"/>
  <c r="X66" i="10"/>
  <c r="W66" i="10"/>
  <c r="V66" i="10"/>
  <c r="Y65" i="10"/>
  <c r="X65" i="10"/>
  <c r="W65" i="10"/>
  <c r="V65" i="10"/>
  <c r="Y64" i="10"/>
  <c r="X64" i="10"/>
  <c r="W64" i="10"/>
  <c r="V64" i="10"/>
  <c r="Y63" i="10"/>
  <c r="X63" i="10"/>
  <c r="W63" i="10"/>
  <c r="V63" i="10"/>
  <c r="Y62" i="10"/>
  <c r="X62" i="10"/>
  <c r="W62" i="10"/>
  <c r="V62" i="10"/>
  <c r="Y61" i="10"/>
  <c r="X61" i="10"/>
  <c r="W61" i="10"/>
  <c r="V61" i="10"/>
  <c r="Y60" i="10"/>
  <c r="X60" i="10"/>
  <c r="W60" i="10"/>
  <c r="V60" i="10"/>
  <c r="Y59" i="10"/>
  <c r="X59" i="10"/>
  <c r="W59" i="10"/>
  <c r="V59" i="10"/>
  <c r="Y58" i="10"/>
  <c r="X58" i="10"/>
  <c r="W58" i="10"/>
  <c r="V58" i="10"/>
  <c r="Y57" i="10"/>
  <c r="X57" i="10"/>
  <c r="W57" i="10"/>
  <c r="V57" i="10"/>
  <c r="Y56" i="10"/>
  <c r="X56" i="10"/>
  <c r="W56" i="10"/>
  <c r="V56" i="10"/>
  <c r="Y55" i="10"/>
  <c r="X55" i="10"/>
  <c r="W55" i="10"/>
  <c r="V55" i="10"/>
  <c r="Y54" i="10"/>
  <c r="X54" i="10"/>
  <c r="W54" i="10"/>
  <c r="V54" i="10"/>
  <c r="Y53" i="10"/>
  <c r="X53" i="10"/>
  <c r="W53" i="10"/>
  <c r="V53" i="10"/>
  <c r="Y52" i="10"/>
  <c r="X52" i="10"/>
  <c r="W52" i="10"/>
  <c r="V52" i="10"/>
  <c r="Y51" i="10"/>
  <c r="X51" i="10"/>
  <c r="W51" i="10"/>
  <c r="V51" i="10"/>
  <c r="Y50" i="10"/>
  <c r="X50" i="10"/>
  <c r="W50" i="10"/>
  <c r="V50" i="10"/>
  <c r="Y49" i="10"/>
  <c r="X49" i="10"/>
  <c r="W49" i="10"/>
  <c r="V49" i="10"/>
  <c r="Y48" i="10"/>
  <c r="X48" i="10"/>
  <c r="W48" i="10"/>
  <c r="V48" i="10"/>
  <c r="Y47" i="10"/>
  <c r="X47" i="10"/>
  <c r="W47" i="10"/>
  <c r="V47" i="10"/>
  <c r="Y46" i="10"/>
  <c r="X46" i="10"/>
  <c r="W46" i="10"/>
  <c r="V46" i="10"/>
  <c r="Y45" i="10"/>
  <c r="X45" i="10"/>
  <c r="W45" i="10"/>
  <c r="V45" i="10"/>
  <c r="Y44" i="10"/>
  <c r="X44" i="10"/>
  <c r="W44" i="10"/>
  <c r="V44" i="10"/>
  <c r="Y43" i="10"/>
  <c r="X43" i="10"/>
  <c r="W43" i="10"/>
  <c r="V43" i="10"/>
  <c r="Y42" i="10"/>
  <c r="X42" i="10"/>
  <c r="W42" i="10"/>
  <c r="V42" i="10"/>
  <c r="Y41" i="10"/>
  <c r="X41" i="10"/>
  <c r="W41" i="10"/>
  <c r="V41" i="10"/>
  <c r="Y40" i="10"/>
  <c r="X40" i="10"/>
  <c r="W40" i="10"/>
  <c r="V40" i="10"/>
  <c r="Y39" i="10"/>
  <c r="X39" i="10"/>
  <c r="W39" i="10"/>
  <c r="V39" i="10"/>
  <c r="Y38" i="10"/>
  <c r="X38" i="10"/>
  <c r="W38" i="10"/>
  <c r="V38" i="10"/>
  <c r="Y37" i="10"/>
  <c r="X37" i="10"/>
  <c r="W37" i="10"/>
  <c r="V37" i="10"/>
  <c r="Y36" i="10"/>
  <c r="X36" i="10"/>
  <c r="W36" i="10"/>
  <c r="V36" i="10"/>
  <c r="Y35" i="10"/>
  <c r="X35" i="10"/>
  <c r="W35" i="10"/>
  <c r="V35" i="10"/>
  <c r="Y33" i="10"/>
  <c r="X33" i="10"/>
  <c r="W33" i="10"/>
  <c r="V33" i="10"/>
  <c r="Y32" i="10"/>
  <c r="X32" i="10"/>
  <c r="W32" i="10"/>
  <c r="V32" i="10"/>
  <c r="Y31" i="10"/>
  <c r="X31" i="10"/>
  <c r="W31" i="10"/>
  <c r="V31" i="10"/>
  <c r="Y30" i="10"/>
  <c r="X30" i="10"/>
  <c r="W30" i="10"/>
  <c r="V30" i="10"/>
  <c r="Y29" i="10"/>
  <c r="X29" i="10"/>
  <c r="W29" i="10"/>
  <c r="V29" i="10"/>
  <c r="Y28" i="10"/>
  <c r="X28" i="10"/>
  <c r="W28" i="10"/>
  <c r="V28" i="10"/>
  <c r="Y27" i="10"/>
  <c r="X27" i="10"/>
  <c r="W27" i="10"/>
  <c r="V27" i="10"/>
  <c r="Y26" i="10"/>
  <c r="X26" i="10"/>
  <c r="W26" i="10"/>
  <c r="V26" i="10"/>
  <c r="Y25" i="10"/>
  <c r="X25" i="10"/>
  <c r="W25" i="10"/>
  <c r="V25" i="10"/>
  <c r="Y24" i="10"/>
  <c r="X24" i="10"/>
  <c r="W24" i="10"/>
  <c r="V24" i="10"/>
  <c r="Y23" i="10"/>
  <c r="X23" i="10"/>
  <c r="W23" i="10"/>
  <c r="V23" i="10"/>
  <c r="Y22" i="10"/>
  <c r="X22" i="10"/>
  <c r="W22" i="10"/>
  <c r="V22" i="10"/>
  <c r="Y21" i="10"/>
  <c r="X21" i="10"/>
  <c r="W21" i="10"/>
  <c r="V21" i="10"/>
  <c r="Y20" i="10"/>
  <c r="X20" i="10"/>
  <c r="W20" i="10"/>
  <c r="V20" i="10"/>
  <c r="Y19" i="10"/>
  <c r="X19" i="10"/>
  <c r="W19" i="10"/>
  <c r="V19" i="10"/>
  <c r="Y18" i="10"/>
  <c r="X18" i="10"/>
  <c r="W18" i="10"/>
  <c r="V18" i="10"/>
  <c r="Y17" i="10"/>
  <c r="X17" i="10"/>
  <c r="W17" i="10"/>
  <c r="V17" i="10"/>
  <c r="Y16" i="10"/>
  <c r="X16" i="10"/>
  <c r="W16" i="10"/>
  <c r="V16" i="10"/>
  <c r="Y15" i="10"/>
  <c r="W15" i="10"/>
  <c r="V15" i="10"/>
  <c r="Y14" i="10"/>
  <c r="X14" i="10"/>
  <c r="W14" i="10"/>
  <c r="V14" i="10"/>
  <c r="Y13" i="10"/>
  <c r="X13" i="10"/>
  <c r="W13" i="10"/>
  <c r="V13" i="10"/>
  <c r="Y12" i="10"/>
  <c r="X12" i="10"/>
  <c r="W12" i="10"/>
  <c r="V12" i="10"/>
  <c r="AA152" i="10" l="1"/>
  <c r="AE152" i="10" s="1"/>
  <c r="AC72" i="10"/>
  <c r="AG72" i="10" s="1"/>
  <c r="Z90" i="10"/>
  <c r="AA94" i="10"/>
  <c r="AE94" i="10" s="1"/>
  <c r="AC140" i="10"/>
  <c r="AG140" i="10" s="1"/>
  <c r="AC102" i="10"/>
  <c r="AG102" i="10" s="1"/>
  <c r="AC150" i="10"/>
  <c r="AG150" i="10" s="1"/>
  <c r="AB98" i="10"/>
  <c r="AF98" i="10" s="1"/>
  <c r="AC28" i="11"/>
  <c r="AG28" i="11" s="1"/>
  <c r="AB12" i="11"/>
  <c r="AF12" i="11" s="1"/>
  <c r="AB156" i="10"/>
  <c r="AF156" i="10" s="1"/>
  <c r="AB130" i="10"/>
  <c r="AF130" i="10" s="1"/>
  <c r="AD471" i="12"/>
  <c r="AA150" i="10"/>
  <c r="AE150" i="10" s="1"/>
  <c r="AB158" i="10"/>
  <c r="AF158" i="10" s="1"/>
  <c r="AB150" i="10"/>
  <c r="AF150" i="10" s="1"/>
  <c r="Z156" i="10"/>
  <c r="AD156" i="10" s="1"/>
  <c r="AC158" i="10"/>
  <c r="AG158" i="10" s="1"/>
  <c r="AC66" i="10"/>
  <c r="AG66" i="10" s="1"/>
  <c r="Z94" i="10"/>
  <c r="AA98" i="10"/>
  <c r="AE98" i="10" s="1"/>
  <c r="AB140" i="10"/>
  <c r="AF140" i="10" s="1"/>
  <c r="Z152" i="10"/>
  <c r="AD152" i="10" s="1"/>
  <c r="Z12" i="11"/>
  <c r="AA130" i="10"/>
  <c r="AE130" i="10" s="1"/>
  <c r="Z110" i="10"/>
  <c r="AD110" i="10" s="1"/>
  <c r="Z80" i="10"/>
  <c r="AD80" i="10" s="1"/>
  <c r="AA58" i="10"/>
  <c r="AE58" i="10" s="1"/>
  <c r="AA36" i="10"/>
  <c r="AE36" i="10" s="1"/>
  <c r="Z12" i="10"/>
  <c r="AD12" i="10" s="1"/>
  <c r="AB72" i="10"/>
  <c r="AF72" i="10" s="1"/>
  <c r="Z18" i="10"/>
  <c r="AD18" i="10" s="1"/>
  <c r="AA28" i="10"/>
  <c r="AE28" i="10" s="1"/>
  <c r="AB36" i="10"/>
  <c r="AF36" i="10" s="1"/>
  <c r="AB58" i="10"/>
  <c r="AF58" i="10" s="1"/>
  <c r="Z86" i="10"/>
  <c r="AD86" i="10" s="1"/>
  <c r="AA90" i="10"/>
  <c r="AE90" i="10" s="1"/>
  <c r="AB94" i="10"/>
  <c r="AF94" i="10" s="1"/>
  <c r="AC98" i="10"/>
  <c r="AG98" i="10" s="1"/>
  <c r="Z122" i="10"/>
  <c r="AD122" i="10" s="1"/>
  <c r="AC130" i="10"/>
  <c r="AG130" i="10" s="1"/>
  <c r="AC156" i="10"/>
  <c r="AG156" i="10" s="1"/>
  <c r="Z158" i="10"/>
  <c r="AD158" i="10" s="1"/>
  <c r="AC12" i="11"/>
  <c r="AG12" i="11" s="1"/>
  <c r="Z14" i="11"/>
  <c r="AD14" i="11" s="1"/>
  <c r="AC22" i="11"/>
  <c r="AG22" i="11" s="1"/>
  <c r="Z25" i="11"/>
  <c r="Z32" i="11"/>
  <c r="AD32" i="11" s="1"/>
  <c r="AB28" i="10"/>
  <c r="AF28" i="10" s="1"/>
  <c r="AC36" i="10"/>
  <c r="AG36" i="10" s="1"/>
  <c r="Z44" i="10"/>
  <c r="AD44" i="10" s="1"/>
  <c r="Z50" i="10"/>
  <c r="AD50" i="10" s="1"/>
  <c r="AC58" i="10"/>
  <c r="AG58" i="10" s="1"/>
  <c r="Z66" i="10"/>
  <c r="AD66" i="10" s="1"/>
  <c r="AB80" i="10"/>
  <c r="AF80" i="10" s="1"/>
  <c r="AA86" i="10"/>
  <c r="AE86" i="10" s="1"/>
  <c r="AB90" i="10"/>
  <c r="AF90" i="10" s="1"/>
  <c r="AC94" i="10"/>
  <c r="AG94" i="10" s="1"/>
  <c r="AB110" i="10"/>
  <c r="AF110" i="10" s="1"/>
  <c r="AA122" i="10"/>
  <c r="AE122" i="10" s="1"/>
  <c r="Z150" i="10"/>
  <c r="AC152" i="10"/>
  <c r="AG152" i="10" s="1"/>
  <c r="AA158" i="10"/>
  <c r="AE158" i="10" s="1"/>
  <c r="AA14" i="11"/>
  <c r="AE14" i="11" s="1"/>
  <c r="AA25" i="11"/>
  <c r="AE25" i="11" s="1"/>
  <c r="Z28" i="11"/>
  <c r="AD28" i="11" s="1"/>
  <c r="AA32" i="11"/>
  <c r="AE32" i="11" s="1"/>
  <c r="AC12" i="10"/>
  <c r="AG12" i="10" s="1"/>
  <c r="AB18" i="10"/>
  <c r="AF18" i="10" s="1"/>
  <c r="AA44" i="10"/>
  <c r="AE44" i="10" s="1"/>
  <c r="AA66" i="10"/>
  <c r="AE66" i="10" s="1"/>
  <c r="AC80" i="10"/>
  <c r="AG80" i="10" s="1"/>
  <c r="AB86" i="10"/>
  <c r="AF86" i="10" s="1"/>
  <c r="AC90" i="10"/>
  <c r="AG90" i="10" s="1"/>
  <c r="AB122" i="10"/>
  <c r="AF122" i="10" s="1"/>
  <c r="AB14" i="11"/>
  <c r="AF14" i="11" s="1"/>
  <c r="AB25" i="11"/>
  <c r="AF25" i="11" s="1"/>
  <c r="AA28" i="11"/>
  <c r="AE28" i="11" s="1"/>
  <c r="AC18" i="10"/>
  <c r="AG18" i="10" s="1"/>
  <c r="AB44" i="10"/>
  <c r="AF44" i="10" s="1"/>
  <c r="AB50" i="10"/>
  <c r="AF50" i="10" s="1"/>
  <c r="AB66" i="10"/>
  <c r="AF66" i="10" s="1"/>
  <c r="AA72" i="10"/>
  <c r="AE72" i="10" s="1"/>
  <c r="AC86" i="10"/>
  <c r="AG86" i="10" s="1"/>
  <c r="Z98" i="10"/>
  <c r="AA102" i="10"/>
  <c r="AE102" i="10" s="1"/>
  <c r="AC122" i="10"/>
  <c r="AG122" i="10" s="1"/>
  <c r="Z130" i="10"/>
  <c r="AD130" i="10" s="1"/>
  <c r="AA140" i="10"/>
  <c r="AE140" i="10" s="1"/>
  <c r="AC14" i="11"/>
  <c r="AG14" i="11" s="1"/>
  <c r="Z22" i="11"/>
  <c r="AD22" i="11" s="1"/>
  <c r="AC25" i="11"/>
  <c r="AG25" i="11" s="1"/>
  <c r="AB28" i="11"/>
  <c r="AF28" i="11" s="1"/>
  <c r="AC32" i="11"/>
  <c r="AG32" i="11" s="1"/>
  <c r="Z102" i="10"/>
  <c r="AD102" i="10" s="1"/>
  <c r="Z140" i="10"/>
  <c r="AA80" i="10"/>
  <c r="AE80" i="10" s="1"/>
  <c r="AC110" i="10"/>
  <c r="AG110" i="10" s="1"/>
  <c r="AA156" i="10"/>
  <c r="AE156" i="10" s="1"/>
  <c r="AB12" i="10"/>
  <c r="AF12" i="10" s="1"/>
  <c r="AA18" i="10"/>
  <c r="AE18" i="10" s="1"/>
  <c r="Z28" i="10"/>
  <c r="AD28" i="10" s="1"/>
  <c r="AB152" i="10"/>
  <c r="AF152" i="10" s="1"/>
  <c r="AC50" i="10"/>
  <c r="AG50" i="10" s="1"/>
  <c r="AA110" i="10"/>
  <c r="AE110" i="10" s="1"/>
  <c r="Z36" i="10"/>
  <c r="AD36" i="10" s="1"/>
  <c r="AC44" i="10"/>
  <c r="AG44" i="10" s="1"/>
  <c r="Z72" i="10"/>
  <c r="AD72" i="10" s="1"/>
  <c r="AB102" i="10"/>
  <c r="AF102" i="10" s="1"/>
  <c r="AA12" i="10"/>
  <c r="AE12" i="10" s="1"/>
  <c r="AC28" i="10"/>
  <c r="AG28" i="10" s="1"/>
  <c r="AA50" i="10"/>
  <c r="AE50" i="10" s="1"/>
  <c r="Z58" i="10"/>
  <c r="AD12" i="11"/>
  <c r="AH28" i="11"/>
  <c r="AI28" i="11" s="1"/>
  <c r="AJ28" i="11" s="1"/>
  <c r="AD94" i="10"/>
  <c r="AD90" i="10"/>
  <c r="AH22" i="11" l="1"/>
  <c r="AI22" i="11" s="1"/>
  <c r="AJ22" i="11" s="1"/>
  <c r="AH25" i="11"/>
  <c r="AI25" i="11" s="1"/>
  <c r="AJ25" i="11" s="1"/>
  <c r="AF38" i="11"/>
  <c r="AH12" i="11"/>
  <c r="AI12" i="11" s="1"/>
  <c r="AJ12" i="11" s="1"/>
  <c r="AH150" i="10"/>
  <c r="AI150" i="10" s="1"/>
  <c r="AJ150" i="10" s="1"/>
  <c r="AH98" i="10"/>
  <c r="AI98" i="10" s="1"/>
  <c r="AJ98" i="10" s="1"/>
  <c r="AH94" i="10"/>
  <c r="AI94" i="10" s="1"/>
  <c r="AJ94" i="10" s="1"/>
  <c r="AH80" i="10"/>
  <c r="AI80" i="10" s="1"/>
  <c r="AJ80" i="10" s="1"/>
  <c r="AD150" i="10"/>
  <c r="AH158" i="10"/>
  <c r="AI158" i="10" s="1"/>
  <c r="AJ158" i="10" s="1"/>
  <c r="AH90" i="10"/>
  <c r="AI90" i="10" s="1"/>
  <c r="AJ90" i="10" s="1"/>
  <c r="AH122" i="10"/>
  <c r="AI122" i="10" s="1"/>
  <c r="AJ122" i="10" s="1"/>
  <c r="AH32" i="11"/>
  <c r="AI32" i="11" s="1"/>
  <c r="AJ32" i="11" s="1"/>
  <c r="AD98" i="10"/>
  <c r="AH86" i="10"/>
  <c r="AI86" i="10" s="1"/>
  <c r="AJ86" i="10" s="1"/>
  <c r="AH58" i="10"/>
  <c r="AI58" i="10" s="1"/>
  <c r="AJ58" i="10" s="1"/>
  <c r="AD25" i="11"/>
  <c r="AH130" i="10"/>
  <c r="AI130" i="10" s="1"/>
  <c r="AJ130" i="10" s="1"/>
  <c r="AH72" i="10"/>
  <c r="AI72" i="10" s="1"/>
  <c r="AJ72" i="10" s="1"/>
  <c r="AG38" i="11"/>
  <c r="AH110" i="10"/>
  <c r="AI110" i="10" s="1"/>
  <c r="AJ110" i="10" s="1"/>
  <c r="AH18" i="10"/>
  <c r="AI18" i="10" s="1"/>
  <c r="AJ18" i="10" s="1"/>
  <c r="AH66" i="10"/>
  <c r="AI66" i="10" s="1"/>
  <c r="AJ66" i="10" s="1"/>
  <c r="AH36" i="10"/>
  <c r="AI36" i="10" s="1"/>
  <c r="AJ36" i="10" s="1"/>
  <c r="AH14" i="11"/>
  <c r="AI14" i="11" s="1"/>
  <c r="AJ14" i="11" s="1"/>
  <c r="AH140" i="10"/>
  <c r="AI140" i="10" s="1"/>
  <c r="AJ140" i="10" s="1"/>
  <c r="AD140" i="10"/>
  <c r="AH156" i="10"/>
  <c r="AI156" i="10" s="1"/>
  <c r="AJ156" i="10" s="1"/>
  <c r="AH152" i="10"/>
  <c r="AI152" i="10" s="1"/>
  <c r="AJ152" i="10" s="1"/>
  <c r="AH44" i="10"/>
  <c r="AI44" i="10" s="1"/>
  <c r="AJ44" i="10" s="1"/>
  <c r="AH50" i="10"/>
  <c r="AI50" i="10" s="1"/>
  <c r="AJ50" i="10" s="1"/>
  <c r="AD58" i="10"/>
  <c r="AH102" i="10"/>
  <c r="AI102" i="10" s="1"/>
  <c r="AJ102" i="10" s="1"/>
  <c r="AH28" i="10"/>
  <c r="AI28" i="10" s="1"/>
  <c r="AJ28" i="10" s="1"/>
  <c r="AH12" i="10"/>
  <c r="AI12" i="10" s="1"/>
  <c r="AJ12" i="10" s="1"/>
  <c r="Y45" i="8"/>
  <c r="X45" i="8"/>
  <c r="W45" i="8"/>
  <c r="V45" i="8"/>
  <c r="Y44" i="8"/>
  <c r="X44" i="8"/>
  <c r="W44" i="8"/>
  <c r="V44" i="8"/>
  <c r="Y43" i="8"/>
  <c r="X43" i="8"/>
  <c r="W43" i="8"/>
  <c r="AA43" i="8" s="1"/>
  <c r="AE43" i="8" s="1"/>
  <c r="V43" i="8"/>
  <c r="D43" i="8"/>
  <c r="Y42" i="8"/>
  <c r="X42" i="8"/>
  <c r="W42" i="8"/>
  <c r="V42" i="8"/>
  <c r="Y41" i="8"/>
  <c r="X41" i="8"/>
  <c r="W41" i="8"/>
  <c r="AA41" i="8" s="1"/>
  <c r="AE41" i="8" s="1"/>
  <c r="V41" i="8"/>
  <c r="D41" i="8"/>
  <c r="Y40" i="8"/>
  <c r="X40" i="8"/>
  <c r="W40" i="8"/>
  <c r="V40" i="8"/>
  <c r="Y39" i="8"/>
  <c r="X39" i="8"/>
  <c r="W39" i="8"/>
  <c r="V39" i="8"/>
  <c r="Y38" i="8"/>
  <c r="X38" i="8"/>
  <c r="W38" i="8"/>
  <c r="V38" i="8"/>
  <c r="Y37" i="8"/>
  <c r="X37" i="8"/>
  <c r="W37" i="8"/>
  <c r="V37" i="8"/>
  <c r="Y33" i="8"/>
  <c r="X33" i="8"/>
  <c r="W33" i="8"/>
  <c r="V33" i="8"/>
  <c r="Y32" i="8"/>
  <c r="X32" i="8"/>
  <c r="W32" i="8"/>
  <c r="V32" i="8"/>
  <c r="Y31" i="8"/>
  <c r="X31" i="8"/>
  <c r="W31" i="8"/>
  <c r="V31" i="8"/>
  <c r="D31" i="8"/>
  <c r="Y30" i="8"/>
  <c r="X30" i="8"/>
  <c r="W30" i="8"/>
  <c r="V30" i="8"/>
  <c r="Y28" i="8"/>
  <c r="X28" i="8"/>
  <c r="W28" i="8"/>
  <c r="V28" i="8"/>
  <c r="D28" i="8"/>
  <c r="Y27" i="8"/>
  <c r="X27" i="8"/>
  <c r="W27" i="8"/>
  <c r="V27" i="8"/>
  <c r="Y26" i="8"/>
  <c r="X26" i="8"/>
  <c r="W26" i="8"/>
  <c r="V26" i="8"/>
  <c r="Y25" i="8"/>
  <c r="X25" i="8"/>
  <c r="W25" i="8"/>
  <c r="V25" i="8"/>
  <c r="Y24" i="8"/>
  <c r="X24" i="8"/>
  <c r="W24" i="8"/>
  <c r="V24" i="8"/>
  <c r="D24" i="8"/>
  <c r="Y23" i="8"/>
  <c r="X23" i="8"/>
  <c r="W23" i="8"/>
  <c r="V23" i="8"/>
  <c r="Y22" i="8"/>
  <c r="X22" i="8"/>
  <c r="W22" i="8"/>
  <c r="V22" i="8"/>
  <c r="Y21" i="8"/>
  <c r="X21" i="8"/>
  <c r="W21" i="8"/>
  <c r="V21" i="8"/>
  <c r="D21" i="8"/>
  <c r="Y19" i="8"/>
  <c r="X19" i="8"/>
  <c r="W19" i="8"/>
  <c r="V19" i="8"/>
  <c r="Y18" i="8"/>
  <c r="X18" i="8"/>
  <c r="W18" i="8"/>
  <c r="V18" i="8"/>
  <c r="Y17" i="8"/>
  <c r="W17" i="8"/>
  <c r="V17" i="8"/>
  <c r="Y15" i="8"/>
  <c r="X15" i="8"/>
  <c r="W15" i="8"/>
  <c r="V15" i="8"/>
  <c r="Y14" i="8"/>
  <c r="X14" i="8"/>
  <c r="W14" i="8"/>
  <c r="V14" i="8"/>
  <c r="Y13" i="8"/>
  <c r="X13" i="8"/>
  <c r="W13" i="8"/>
  <c r="V13" i="8"/>
  <c r="Y12" i="8"/>
  <c r="X12" i="8"/>
  <c r="W12" i="8"/>
  <c r="V12" i="8"/>
  <c r="D12" i="8"/>
  <c r="AC43" i="8" l="1"/>
  <c r="Z43" i="8"/>
  <c r="AD43" i="8" s="1"/>
  <c r="AB43" i="8"/>
  <c r="AF43" i="8" s="1"/>
  <c r="Z18" i="8"/>
  <c r="AB38" i="8"/>
  <c r="AF38" i="8" s="1"/>
  <c r="Z41" i="8"/>
  <c r="AD41" i="8" s="1"/>
  <c r="AG43" i="8"/>
  <c r="AC28" i="8"/>
  <c r="AG28" i="8" s="1"/>
  <c r="AB28" i="8"/>
  <c r="AF28" i="8" s="1"/>
  <c r="AB24" i="8"/>
  <c r="AF24" i="8" s="1"/>
  <c r="AC21" i="8"/>
  <c r="AG21" i="8" s="1"/>
  <c r="AB21" i="8"/>
  <c r="AF21" i="8" s="1"/>
  <c r="AC24" i="8"/>
  <c r="AG24" i="8" s="1"/>
  <c r="AC38" i="8"/>
  <c r="AG38" i="8" s="1"/>
  <c r="AB41" i="8"/>
  <c r="AF41" i="8" s="1"/>
  <c r="AB18" i="8"/>
  <c r="AF18" i="8" s="1"/>
  <c r="AB31" i="8"/>
  <c r="AF31" i="8" s="1"/>
  <c r="AC41" i="8"/>
  <c r="AG41" i="8" s="1"/>
  <c r="AC18" i="8"/>
  <c r="AG18" i="8" s="1"/>
  <c r="AC31" i="8"/>
  <c r="AG31" i="8" s="1"/>
  <c r="AA38" i="8"/>
  <c r="AE38" i="8" s="1"/>
  <c r="Z38" i="8"/>
  <c r="AD38" i="8" s="1"/>
  <c r="Z31" i="8"/>
  <c r="AA28" i="8"/>
  <c r="AE28" i="8" s="1"/>
  <c r="AA21" i="8"/>
  <c r="AE21" i="8" s="1"/>
  <c r="Z24" i="8"/>
  <c r="AD24" i="8" s="1"/>
  <c r="AC12" i="8"/>
  <c r="AG12" i="8" s="1"/>
  <c r="AB12" i="8"/>
  <c r="AF12" i="8" s="1"/>
  <c r="AA31" i="8"/>
  <c r="AE31" i="8" s="1"/>
  <c r="Z28" i="8"/>
  <c r="AD28" i="8" s="1"/>
  <c r="AA24" i="8"/>
  <c r="AE24" i="8" s="1"/>
  <c r="Z21" i="8"/>
  <c r="AD21" i="8" s="1"/>
  <c r="AA18" i="8"/>
  <c r="AE18" i="8" s="1"/>
  <c r="AA12" i="8"/>
  <c r="AE12" i="8" s="1"/>
  <c r="Z12" i="8"/>
  <c r="AD18" i="8"/>
  <c r="AH41" i="8" l="1"/>
  <c r="AI41" i="8" s="1"/>
  <c r="AJ41" i="8" s="1"/>
  <c r="AH38" i="8"/>
  <c r="AI38" i="8" s="1"/>
  <c r="AJ38" i="8" s="1"/>
  <c r="AH18" i="8"/>
  <c r="AI18" i="8" s="1"/>
  <c r="AJ18" i="8" s="1"/>
  <c r="AH31" i="8"/>
  <c r="AI31" i="8" s="1"/>
  <c r="AJ31" i="8" s="1"/>
  <c r="AD31" i="8"/>
  <c r="AH24" i="8"/>
  <c r="AI24" i="8" s="1"/>
  <c r="AJ24" i="8" s="1"/>
  <c r="AH12" i="8"/>
  <c r="AI12" i="8" s="1"/>
  <c r="AJ12" i="8" s="1"/>
  <c r="AH28" i="8"/>
  <c r="AI28" i="8" s="1"/>
  <c r="AJ28" i="8" s="1"/>
  <c r="AH21" i="8"/>
  <c r="AI21" i="8" s="1"/>
  <c r="AJ21" i="8" s="1"/>
  <c r="AH43" i="8"/>
  <c r="AI43" i="8" s="1"/>
  <c r="AJ43" i="8" s="1"/>
  <c r="AD12" i="8"/>
  <c r="Y64" i="6"/>
  <c r="X64" i="6"/>
  <c r="W64" i="6"/>
  <c r="V64" i="6"/>
  <c r="Y63" i="6"/>
  <c r="X63" i="6"/>
  <c r="V63" i="6"/>
  <c r="Y62" i="6"/>
  <c r="X62" i="6"/>
  <c r="W62" i="6"/>
  <c r="V62" i="6"/>
  <c r="Y61" i="6"/>
  <c r="X61" i="6"/>
  <c r="W61" i="6"/>
  <c r="V61" i="6"/>
  <c r="D61" i="6"/>
  <c r="Y60" i="6"/>
  <c r="X60" i="6"/>
  <c r="V60" i="6"/>
  <c r="Y59" i="6"/>
  <c r="X59" i="6"/>
  <c r="V59" i="6"/>
  <c r="Y58" i="6"/>
  <c r="X58" i="6"/>
  <c r="W58" i="6"/>
  <c r="V58" i="6"/>
  <c r="Y57" i="6"/>
  <c r="X57" i="6"/>
  <c r="V57" i="6"/>
  <c r="Y56" i="6"/>
  <c r="X56" i="6"/>
  <c r="W56" i="6"/>
  <c r="V56" i="6"/>
  <c r="Y55" i="6"/>
  <c r="X55" i="6"/>
  <c r="W55" i="6"/>
  <c r="V55" i="6"/>
  <c r="Y54" i="6"/>
  <c r="X54" i="6"/>
  <c r="W54" i="6"/>
  <c r="V54" i="6"/>
  <c r="D54" i="6"/>
  <c r="Y53" i="6"/>
  <c r="X53" i="6"/>
  <c r="W53" i="6"/>
  <c r="V53" i="6"/>
  <c r="Y52" i="6"/>
  <c r="X52" i="6"/>
  <c r="W52" i="6"/>
  <c r="V52" i="6"/>
  <c r="Y51" i="6"/>
  <c r="X51" i="6"/>
  <c r="W51" i="6"/>
  <c r="V51" i="6"/>
  <c r="Y50" i="6"/>
  <c r="X50" i="6"/>
  <c r="W50" i="6"/>
  <c r="V50" i="6"/>
  <c r="D50" i="6"/>
  <c r="Y42" i="6"/>
  <c r="X42" i="6"/>
  <c r="W42" i="6"/>
  <c r="V42" i="6"/>
  <c r="Y41" i="6"/>
  <c r="X41" i="6"/>
  <c r="W41" i="6"/>
  <c r="V41" i="6"/>
  <c r="Y40" i="6"/>
  <c r="X40" i="6"/>
  <c r="W40" i="6"/>
  <c r="AA40" i="6" s="1"/>
  <c r="AE40" i="6" s="1"/>
  <c r="V40" i="6"/>
  <c r="Z40" i="6" s="1"/>
  <c r="AD40" i="6" s="1"/>
  <c r="Y37" i="6"/>
  <c r="X37" i="6"/>
  <c r="W37" i="6"/>
  <c r="V37" i="6"/>
  <c r="Y36" i="6"/>
  <c r="X36" i="6"/>
  <c r="W36" i="6"/>
  <c r="V36" i="6"/>
  <c r="Y35" i="6"/>
  <c r="X35" i="6"/>
  <c r="W35" i="6"/>
  <c r="V35" i="6"/>
  <c r="Y34" i="6"/>
  <c r="X34" i="6"/>
  <c r="W34" i="6"/>
  <c r="V34" i="6"/>
  <c r="D34" i="6"/>
  <c r="Y33" i="6"/>
  <c r="X33" i="6"/>
  <c r="W33" i="6"/>
  <c r="V33" i="6"/>
  <c r="Y32" i="6"/>
  <c r="X32" i="6"/>
  <c r="W32" i="6"/>
  <c r="V32" i="6"/>
  <c r="Y31" i="6"/>
  <c r="X31" i="6"/>
  <c r="W31" i="6"/>
  <c r="V31" i="6"/>
  <c r="Y30" i="6"/>
  <c r="X30" i="6"/>
  <c r="W30" i="6"/>
  <c r="V30" i="6"/>
  <c r="Y29" i="6"/>
  <c r="X29" i="6"/>
  <c r="AB29" i="6" s="1"/>
  <c r="AF29" i="6" s="1"/>
  <c r="W29" i="6"/>
  <c r="AA29" i="6" s="1"/>
  <c r="AE29" i="6" s="1"/>
  <c r="V29" i="6"/>
  <c r="D29" i="6"/>
  <c r="Y28" i="6"/>
  <c r="X28" i="6"/>
  <c r="W28" i="6"/>
  <c r="V28" i="6"/>
  <c r="Y27" i="6"/>
  <c r="X27" i="6"/>
  <c r="W27" i="6"/>
  <c r="V27" i="6"/>
  <c r="Y26" i="6"/>
  <c r="X26" i="6"/>
  <c r="W26" i="6"/>
  <c r="V26" i="6"/>
  <c r="Y25" i="6"/>
  <c r="X25" i="6"/>
  <c r="W25" i="6"/>
  <c r="AA25" i="6" s="1"/>
  <c r="AE25" i="6" s="1"/>
  <c r="V25" i="6"/>
  <c r="D25" i="6"/>
  <c r="Y24" i="6"/>
  <c r="X24" i="6"/>
  <c r="W24" i="6"/>
  <c r="V24" i="6"/>
  <c r="Y23" i="6"/>
  <c r="X23" i="6"/>
  <c r="W23" i="6"/>
  <c r="V23" i="6"/>
  <c r="Y22" i="6"/>
  <c r="X22" i="6"/>
  <c r="W22" i="6"/>
  <c r="V22" i="6"/>
  <c r="Y21" i="6"/>
  <c r="X21" i="6"/>
  <c r="W21" i="6"/>
  <c r="V21" i="6"/>
  <c r="Y20" i="6"/>
  <c r="AC20" i="6" s="1"/>
  <c r="AG20" i="6" s="1"/>
  <c r="X20" i="6"/>
  <c r="W20" i="6"/>
  <c r="V20" i="6"/>
  <c r="D20" i="6"/>
  <c r="Y19" i="6"/>
  <c r="X19" i="6"/>
  <c r="W19" i="6"/>
  <c r="V19" i="6"/>
  <c r="Y18" i="6"/>
  <c r="X18" i="6"/>
  <c r="W18" i="6"/>
  <c r="V18" i="6"/>
  <c r="Y17" i="6"/>
  <c r="X17" i="6"/>
  <c r="W17" i="6"/>
  <c r="V17" i="6"/>
  <c r="D17" i="6"/>
  <c r="Y16" i="6"/>
  <c r="X16" i="6"/>
  <c r="W16" i="6"/>
  <c r="V16" i="6"/>
  <c r="Y15" i="6"/>
  <c r="X15" i="6"/>
  <c r="W15" i="6"/>
  <c r="V15" i="6"/>
  <c r="Y14" i="6"/>
  <c r="X14" i="6"/>
  <c r="W14" i="6"/>
  <c r="V14" i="6"/>
  <c r="Y13" i="6"/>
  <c r="X13" i="6"/>
  <c r="W13" i="6"/>
  <c r="V13" i="6"/>
  <c r="Y12" i="6"/>
  <c r="X12" i="6"/>
  <c r="AB12" i="6" s="1"/>
  <c r="AF12" i="6" s="1"/>
  <c r="W12" i="6"/>
  <c r="V12" i="6"/>
  <c r="D12" i="6"/>
  <c r="Z54" i="6" l="1"/>
  <c r="AD54" i="6" s="1"/>
  <c r="Z50" i="6"/>
  <c r="AD50" i="6" s="1"/>
  <c r="AC29" i="6"/>
  <c r="AG29" i="6" s="1"/>
  <c r="AA50" i="6"/>
  <c r="AE50" i="6" s="1"/>
  <c r="AA17" i="6"/>
  <c r="AE17" i="6" s="1"/>
  <c r="Z20" i="6"/>
  <c r="AC25" i="6"/>
  <c r="AG25" i="6" s="1"/>
  <c r="AA34" i="6"/>
  <c r="AE34" i="6" s="1"/>
  <c r="AC40" i="6"/>
  <c r="AG40" i="6" s="1"/>
  <c r="AB50" i="6"/>
  <c r="AF50" i="6" s="1"/>
  <c r="AC54" i="6"/>
  <c r="AG54" i="6" s="1"/>
  <c r="AC12" i="6"/>
  <c r="AG12" i="6" s="1"/>
  <c r="AB17" i="6"/>
  <c r="AF17" i="6" s="1"/>
  <c r="AA20" i="6"/>
  <c r="AE20" i="6" s="1"/>
  <c r="AB34" i="6"/>
  <c r="AF34" i="6" s="1"/>
  <c r="AC50" i="6"/>
  <c r="AG50" i="6" s="1"/>
  <c r="Z17" i="6"/>
  <c r="AD17" i="6" s="1"/>
  <c r="Z12" i="6"/>
  <c r="AC17" i="6"/>
  <c r="AG17" i="6" s="1"/>
  <c r="AB20" i="6"/>
  <c r="AF20" i="6" s="1"/>
  <c r="Z29" i="6"/>
  <c r="AC34" i="6"/>
  <c r="AG34" i="6" s="1"/>
  <c r="AC61" i="6"/>
  <c r="AG61" i="6" s="1"/>
  <c r="AA61" i="6"/>
  <c r="AE61" i="6" s="1"/>
  <c r="AB54" i="6"/>
  <c r="AF54" i="6" s="1"/>
  <c r="Z61" i="6"/>
  <c r="AD61" i="6" s="1"/>
  <c r="Z34" i="6"/>
  <c r="AD34" i="6" s="1"/>
  <c r="Z25" i="6"/>
  <c r="AB40" i="6"/>
  <c r="AF40" i="6" s="1"/>
  <c r="W57" i="6"/>
  <c r="AA54" i="6" s="1"/>
  <c r="AB61" i="6"/>
  <c r="AF61" i="6" s="1"/>
  <c r="AA12" i="6"/>
  <c r="AE12" i="6" s="1"/>
  <c r="AB25" i="6"/>
  <c r="AF25" i="6" s="1"/>
  <c r="AD12" i="6"/>
  <c r="AD20" i="6"/>
  <c r="AH29" i="6"/>
  <c r="AI29" i="6" s="1"/>
  <c r="AJ29" i="6" s="1"/>
  <c r="AK29" i="6" s="1"/>
  <c r="AD29" i="6"/>
  <c r="AG38" i="6" l="1"/>
  <c r="AH50" i="6"/>
  <c r="AI50" i="6" s="1"/>
  <c r="AJ50" i="6" s="1"/>
  <c r="AK50" i="6" s="1"/>
  <c r="AH12" i="6"/>
  <c r="AI12" i="6" s="1"/>
  <c r="AJ12" i="6" s="1"/>
  <c r="AK12" i="6" s="1"/>
  <c r="AH34" i="6"/>
  <c r="AI34" i="6" s="1"/>
  <c r="AJ34" i="6" s="1"/>
  <c r="AK34" i="6" s="1"/>
  <c r="AH61" i="6"/>
  <c r="AI61" i="6" s="1"/>
  <c r="AJ61" i="6" s="1"/>
  <c r="AK61" i="6" s="1"/>
  <c r="AH40" i="6"/>
  <c r="AI40" i="6" s="1"/>
  <c r="AJ40" i="6" s="1"/>
  <c r="AK40" i="6" s="1"/>
  <c r="AH17" i="6"/>
  <c r="AI17" i="6" s="1"/>
  <c r="AJ17" i="6" s="1"/>
  <c r="AK17" i="6" s="1"/>
  <c r="AH25" i="6"/>
  <c r="AI25" i="6" s="1"/>
  <c r="AJ25" i="6" s="1"/>
  <c r="AK25" i="6" s="1"/>
  <c r="AH20" i="6"/>
  <c r="AI20" i="6" s="1"/>
  <c r="AJ20" i="6" s="1"/>
  <c r="AK20" i="6" s="1"/>
  <c r="AF38" i="6"/>
  <c r="AD25" i="6"/>
  <c r="AE54" i="6"/>
  <c r="AH54" i="6"/>
  <c r="AI54" i="6" s="1"/>
  <c r="AJ54" i="6" s="1"/>
  <c r="AK54" i="6" s="1"/>
  <c r="Y105" i="5"/>
  <c r="AC105" i="5" s="1"/>
  <c r="AG105" i="5" s="1"/>
  <c r="X105" i="5"/>
  <c r="AB105" i="5" s="1"/>
  <c r="W105" i="5"/>
  <c r="AA105" i="5" s="1"/>
  <c r="AE105" i="5" s="1"/>
  <c r="V105" i="5"/>
  <c r="Z105" i="5" s="1"/>
  <c r="AD105" i="5" s="1"/>
  <c r="Y104" i="5"/>
  <c r="X104" i="5"/>
  <c r="W104" i="5"/>
  <c r="V104" i="5"/>
  <c r="Y103" i="5"/>
  <c r="X103" i="5"/>
  <c r="W103" i="5"/>
  <c r="V103" i="5"/>
  <c r="Y98" i="5"/>
  <c r="X98" i="5"/>
  <c r="W98" i="5"/>
  <c r="V98" i="5"/>
  <c r="Y97" i="5"/>
  <c r="X97" i="5"/>
  <c r="W97" i="5"/>
  <c r="V97" i="5"/>
  <c r="Y96" i="5"/>
  <c r="X96" i="5"/>
  <c r="W96" i="5"/>
  <c r="V96" i="5"/>
  <c r="Y95" i="5"/>
  <c r="X95" i="5"/>
  <c r="W95" i="5"/>
  <c r="V95" i="5"/>
  <c r="D103" i="5"/>
  <c r="D95" i="5"/>
  <c r="Y90" i="5"/>
  <c r="X90" i="5"/>
  <c r="W90" i="5"/>
  <c r="V90" i="5"/>
  <c r="Y89" i="5"/>
  <c r="X89" i="5"/>
  <c r="W89" i="5"/>
  <c r="V89" i="5"/>
  <c r="D89" i="5"/>
  <c r="Y88" i="5"/>
  <c r="X88" i="5"/>
  <c r="W88" i="5"/>
  <c r="V88" i="5"/>
  <c r="Y87" i="5"/>
  <c r="X87" i="5"/>
  <c r="AB87" i="5" s="1"/>
  <c r="AF87" i="5" s="1"/>
  <c r="W87" i="5"/>
  <c r="V87" i="5"/>
  <c r="D87" i="5"/>
  <c r="Y86" i="5"/>
  <c r="X86" i="5"/>
  <c r="W86" i="5"/>
  <c r="V86" i="5"/>
  <c r="Y85" i="5"/>
  <c r="X85" i="5"/>
  <c r="W85" i="5"/>
  <c r="V85" i="5"/>
  <c r="Y84" i="5"/>
  <c r="X84" i="5"/>
  <c r="W84" i="5"/>
  <c r="V84" i="5"/>
  <c r="Y83" i="5"/>
  <c r="X83" i="5"/>
  <c r="W83" i="5"/>
  <c r="V83" i="5"/>
  <c r="Y82" i="5"/>
  <c r="X82" i="5"/>
  <c r="W82" i="5"/>
  <c r="V82" i="5"/>
  <c r="Y81" i="5"/>
  <c r="X81" i="5"/>
  <c r="W81" i="5"/>
  <c r="V81" i="5"/>
  <c r="Y80" i="5"/>
  <c r="X80" i="5"/>
  <c r="W80" i="5"/>
  <c r="V80" i="5"/>
  <c r="Y79" i="5"/>
  <c r="X79" i="5"/>
  <c r="W79" i="5"/>
  <c r="V79" i="5"/>
  <c r="D79" i="5"/>
  <c r="Y78" i="5"/>
  <c r="X78" i="5"/>
  <c r="W78" i="5"/>
  <c r="V78" i="5"/>
  <c r="Y77" i="5"/>
  <c r="X77" i="5"/>
  <c r="W77" i="5"/>
  <c r="V77" i="5"/>
  <c r="Y76" i="5"/>
  <c r="X76" i="5"/>
  <c r="W76" i="5"/>
  <c r="V76" i="5"/>
  <c r="Y75" i="5"/>
  <c r="X75" i="5"/>
  <c r="W75" i="5"/>
  <c r="V75" i="5"/>
  <c r="D75" i="5"/>
  <c r="Y74" i="5"/>
  <c r="X74" i="5"/>
  <c r="W74" i="5"/>
  <c r="V74" i="5"/>
  <c r="Y73" i="5"/>
  <c r="X73" i="5"/>
  <c r="W73" i="5"/>
  <c r="V73" i="5"/>
  <c r="Y72" i="5"/>
  <c r="X72" i="5"/>
  <c r="W72" i="5"/>
  <c r="V72" i="5"/>
  <c r="Y71" i="5"/>
  <c r="X71" i="5"/>
  <c r="W71" i="5"/>
  <c r="V71" i="5"/>
  <c r="D71" i="5"/>
  <c r="Y70" i="5"/>
  <c r="X70" i="5"/>
  <c r="W70" i="5"/>
  <c r="V70" i="5"/>
  <c r="Y69" i="5"/>
  <c r="X69" i="5"/>
  <c r="W69" i="5"/>
  <c r="V69" i="5"/>
  <c r="D69" i="5"/>
  <c r="Y68" i="5"/>
  <c r="X68" i="5"/>
  <c r="W68" i="5"/>
  <c r="V68" i="5"/>
  <c r="Y67" i="5"/>
  <c r="X67" i="5"/>
  <c r="W67" i="5"/>
  <c r="V67" i="5"/>
  <c r="D67" i="5"/>
  <c r="Y66" i="5"/>
  <c r="X66" i="5"/>
  <c r="W66" i="5"/>
  <c r="V66" i="5"/>
  <c r="Y65" i="5"/>
  <c r="X65" i="5"/>
  <c r="W65" i="5"/>
  <c r="V65" i="5"/>
  <c r="Y64" i="5"/>
  <c r="X64" i="5"/>
  <c r="W64" i="5"/>
  <c r="V64" i="5"/>
  <c r="Y63" i="5"/>
  <c r="X63" i="5"/>
  <c r="W63" i="5"/>
  <c r="V63" i="5"/>
  <c r="Y62" i="5"/>
  <c r="X62" i="5"/>
  <c r="W62" i="5"/>
  <c r="V62" i="5"/>
  <c r="Y61" i="5"/>
  <c r="X61" i="5"/>
  <c r="W61" i="5"/>
  <c r="V61" i="5"/>
  <c r="Y60" i="5"/>
  <c r="X60" i="5"/>
  <c r="W60" i="5"/>
  <c r="V60" i="5"/>
  <c r="Y59" i="5"/>
  <c r="X59" i="5"/>
  <c r="W59" i="5"/>
  <c r="V59" i="5"/>
  <c r="Y58" i="5"/>
  <c r="X58" i="5"/>
  <c r="W58" i="5"/>
  <c r="V58" i="5"/>
  <c r="Y57" i="5"/>
  <c r="X57" i="5"/>
  <c r="W57" i="5"/>
  <c r="V57" i="5"/>
  <c r="Y56" i="5"/>
  <c r="X56" i="5"/>
  <c r="W56" i="5"/>
  <c r="V56" i="5"/>
  <c r="Y55" i="5"/>
  <c r="X55" i="5"/>
  <c r="W55" i="5"/>
  <c r="V55" i="5"/>
  <c r="Y53" i="5"/>
  <c r="X53" i="5"/>
  <c r="W53" i="5"/>
  <c r="V53" i="5"/>
  <c r="Y52" i="5"/>
  <c r="X52" i="5"/>
  <c r="W52" i="5"/>
  <c r="V52" i="5"/>
  <c r="Y51" i="5"/>
  <c r="X51" i="5"/>
  <c r="W51" i="5"/>
  <c r="V51" i="5"/>
  <c r="Y50" i="5"/>
  <c r="X50" i="5"/>
  <c r="W50" i="5"/>
  <c r="V50" i="5"/>
  <c r="Y49" i="5"/>
  <c r="X49" i="5"/>
  <c r="W49" i="5"/>
  <c r="V49" i="5"/>
  <c r="Y48" i="5"/>
  <c r="X48" i="5"/>
  <c r="W48" i="5"/>
  <c r="V48" i="5"/>
  <c r="Y47" i="5"/>
  <c r="X47" i="5"/>
  <c r="W47" i="5"/>
  <c r="V47" i="5"/>
  <c r="Y46" i="5"/>
  <c r="X46" i="5"/>
  <c r="W46" i="5"/>
  <c r="V46" i="5"/>
  <c r="Y45" i="5"/>
  <c r="X45" i="5"/>
  <c r="W45" i="5"/>
  <c r="V45" i="5"/>
  <c r="Y44" i="5"/>
  <c r="X44" i="5"/>
  <c r="W44" i="5"/>
  <c r="V44" i="5"/>
  <c r="Y43" i="5"/>
  <c r="X43" i="5"/>
  <c r="W43" i="5"/>
  <c r="V43" i="5"/>
  <c r="Y42" i="5"/>
  <c r="X42" i="5"/>
  <c r="W42" i="5"/>
  <c r="V42" i="5"/>
  <c r="Y41" i="5"/>
  <c r="X41" i="5"/>
  <c r="W41" i="5"/>
  <c r="V41" i="5"/>
  <c r="D41" i="5"/>
  <c r="Y35" i="5"/>
  <c r="X35" i="5"/>
  <c r="W35" i="5"/>
  <c r="V35" i="5"/>
  <c r="Y34" i="5"/>
  <c r="X34" i="5"/>
  <c r="W34" i="5"/>
  <c r="V34" i="5"/>
  <c r="Y33" i="5"/>
  <c r="X33" i="5"/>
  <c r="W33" i="5"/>
  <c r="V33" i="5"/>
  <c r="Y32" i="5"/>
  <c r="X32" i="5"/>
  <c r="W32" i="5"/>
  <c r="V32" i="5"/>
  <c r="Y31" i="5"/>
  <c r="X31" i="5"/>
  <c r="W31" i="5"/>
  <c r="V31" i="5"/>
  <c r="Y30" i="5"/>
  <c r="X30" i="5"/>
  <c r="W30" i="5"/>
  <c r="V30" i="5"/>
  <c r="Y29" i="5"/>
  <c r="X29" i="5"/>
  <c r="W29" i="5"/>
  <c r="V29" i="5"/>
  <c r="Y28" i="5"/>
  <c r="X28" i="5"/>
  <c r="W28" i="5"/>
  <c r="V28" i="5"/>
  <c r="D28" i="5"/>
  <c r="Y27" i="5"/>
  <c r="X27" i="5"/>
  <c r="W27" i="5"/>
  <c r="V27" i="5"/>
  <c r="Y26" i="5"/>
  <c r="X26" i="5"/>
  <c r="W26" i="5"/>
  <c r="V26" i="5"/>
  <c r="Y25" i="5"/>
  <c r="X25" i="5"/>
  <c r="W25" i="5"/>
  <c r="V25" i="5"/>
  <c r="Y24" i="5"/>
  <c r="X24" i="5"/>
  <c r="W24" i="5"/>
  <c r="V24" i="5"/>
  <c r="Y23" i="5"/>
  <c r="X23" i="5"/>
  <c r="W23" i="5"/>
  <c r="V23" i="5"/>
  <c r="Y22" i="5"/>
  <c r="X22" i="5"/>
  <c r="W22" i="5"/>
  <c r="V22" i="5"/>
  <c r="Y21" i="5"/>
  <c r="X21" i="5"/>
  <c r="W21" i="5"/>
  <c r="V21" i="5"/>
  <c r="D21" i="5"/>
  <c r="Y20" i="5"/>
  <c r="X20" i="5"/>
  <c r="W20" i="5"/>
  <c r="V20" i="5"/>
  <c r="Y18" i="5"/>
  <c r="X18" i="5"/>
  <c r="W18" i="5"/>
  <c r="V18" i="5"/>
  <c r="Y17" i="5"/>
  <c r="X17" i="5"/>
  <c r="W17" i="5"/>
  <c r="V17" i="5"/>
  <c r="Y16" i="5"/>
  <c r="X16" i="5"/>
  <c r="W16" i="5"/>
  <c r="V16" i="5"/>
  <c r="Y15" i="5"/>
  <c r="X15" i="5"/>
  <c r="W15" i="5"/>
  <c r="V15" i="5"/>
  <c r="Y14" i="5"/>
  <c r="X14" i="5"/>
  <c r="W14" i="5"/>
  <c r="V14" i="5"/>
  <c r="Y13" i="5"/>
  <c r="X13" i="5"/>
  <c r="W13" i="5"/>
  <c r="V13" i="5"/>
  <c r="Y12" i="5"/>
  <c r="X12" i="5"/>
  <c r="W12" i="5"/>
  <c r="V12" i="5"/>
  <c r="D12" i="5"/>
  <c r="AC103" i="5" l="1"/>
  <c r="AG103" i="5" s="1"/>
  <c r="AC87" i="5"/>
  <c r="AG87" i="5" s="1"/>
  <c r="AB95" i="5"/>
  <c r="Z97" i="5"/>
  <c r="AD97" i="5" s="1"/>
  <c r="AA69" i="5"/>
  <c r="AE69" i="5" s="1"/>
  <c r="AB21" i="5"/>
  <c r="AF21" i="5" s="1"/>
  <c r="AC67" i="5"/>
  <c r="AG67" i="5" s="1"/>
  <c r="Z69" i="5"/>
  <c r="AD69" i="5" s="1"/>
  <c r="AC71" i="5"/>
  <c r="AG71" i="5" s="1"/>
  <c r="Z79" i="5"/>
  <c r="AD79" i="5" s="1"/>
  <c r="Z46" i="5"/>
  <c r="AD46" i="5" s="1"/>
  <c r="AA28" i="5"/>
  <c r="AE28" i="5" s="1"/>
  <c r="Z28" i="5"/>
  <c r="Z41" i="5"/>
  <c r="AD41" i="5" s="1"/>
  <c r="Z21" i="5"/>
  <c r="AD21" i="5" s="1"/>
  <c r="AA21" i="5"/>
  <c r="AE21" i="5" s="1"/>
  <c r="AB28" i="5"/>
  <c r="AF28" i="5" s="1"/>
  <c r="AB46" i="5"/>
  <c r="AF46" i="5" s="1"/>
  <c r="Z51" i="5"/>
  <c r="AD51" i="5" s="1"/>
  <c r="Z55" i="5"/>
  <c r="AD55" i="5" s="1"/>
  <c r="Z61" i="5"/>
  <c r="AD61" i="5" s="1"/>
  <c r="AB69" i="5"/>
  <c r="AF69" i="5" s="1"/>
  <c r="Z75" i="5"/>
  <c r="AD75" i="5" s="1"/>
  <c r="AA89" i="5"/>
  <c r="AE89" i="5" s="1"/>
  <c r="AA97" i="5"/>
  <c r="AE97" i="5" s="1"/>
  <c r="AC46" i="5"/>
  <c r="AG46" i="5" s="1"/>
  <c r="AA51" i="5"/>
  <c r="AE51" i="5" s="1"/>
  <c r="AA55" i="5"/>
  <c r="AE55" i="5" s="1"/>
  <c r="AA61" i="5"/>
  <c r="AE61" i="5" s="1"/>
  <c r="Z67" i="5"/>
  <c r="AD67" i="5" s="1"/>
  <c r="AC69" i="5"/>
  <c r="AG69" i="5" s="1"/>
  <c r="Z71" i="5"/>
  <c r="AD71" i="5" s="1"/>
  <c r="AA75" i="5"/>
  <c r="AE75" i="5" s="1"/>
  <c r="AB79" i="5"/>
  <c r="AF79" i="5" s="1"/>
  <c r="AB89" i="5"/>
  <c r="AF89" i="5" s="1"/>
  <c r="AB97" i="5"/>
  <c r="Z103" i="5"/>
  <c r="AD103" i="5" s="1"/>
  <c r="Z12" i="5"/>
  <c r="AD12" i="5" s="1"/>
  <c r="AC21" i="5"/>
  <c r="AG21" i="5" s="1"/>
  <c r="AA41" i="5"/>
  <c r="AE41" i="5" s="1"/>
  <c r="AB51" i="5"/>
  <c r="AF51" i="5" s="1"/>
  <c r="AB55" i="5"/>
  <c r="AF55" i="5" s="1"/>
  <c r="AB61" i="5"/>
  <c r="AF61" i="5" s="1"/>
  <c r="AA67" i="5"/>
  <c r="AE67" i="5" s="1"/>
  <c r="AA71" i="5"/>
  <c r="AE71" i="5" s="1"/>
  <c r="AB75" i="5"/>
  <c r="AF75" i="5" s="1"/>
  <c r="AC79" i="5"/>
  <c r="AG79" i="5" s="1"/>
  <c r="Z87" i="5"/>
  <c r="AH87" i="5" s="1"/>
  <c r="AI87" i="5" s="1"/>
  <c r="AJ87" i="5" s="1"/>
  <c r="AC89" i="5"/>
  <c r="AG89" i="5" s="1"/>
  <c r="AC97" i="5"/>
  <c r="AG97" i="5" s="1"/>
  <c r="AA103" i="5"/>
  <c r="AE103" i="5" s="1"/>
  <c r="AA12" i="5"/>
  <c r="AE12" i="5" s="1"/>
  <c r="AC51" i="5"/>
  <c r="AG51" i="5" s="1"/>
  <c r="AC55" i="5"/>
  <c r="AG55" i="5" s="1"/>
  <c r="AC61" i="5"/>
  <c r="AG61" i="5" s="1"/>
  <c r="AB67" i="5"/>
  <c r="AF67" i="5" s="1"/>
  <c r="AB71" i="5"/>
  <c r="AF71" i="5" s="1"/>
  <c r="AC75" i="5"/>
  <c r="AG75" i="5" s="1"/>
  <c r="AA87" i="5"/>
  <c r="AE87" i="5" s="1"/>
  <c r="Z95" i="5"/>
  <c r="AD95" i="5" s="1"/>
  <c r="AA95" i="5"/>
  <c r="AE95" i="5" s="1"/>
  <c r="AA79" i="5"/>
  <c r="AE79" i="5" s="1"/>
  <c r="Z89" i="5"/>
  <c r="AB103" i="5"/>
  <c r="AF103" i="5" s="1"/>
  <c r="AC41" i="5"/>
  <c r="AG41" i="5" s="1"/>
  <c r="AC95" i="5"/>
  <c r="AG95" i="5" s="1"/>
  <c r="AC28" i="5"/>
  <c r="AG28" i="5" s="1"/>
  <c r="AB41" i="5"/>
  <c r="AF41" i="5" s="1"/>
  <c r="AA46" i="5"/>
  <c r="AE46" i="5" s="1"/>
  <c r="AH105" i="5"/>
  <c r="AI105" i="5" s="1"/>
  <c r="AJ105" i="5" s="1"/>
  <c r="AF105" i="5"/>
  <c r="AF95" i="5"/>
  <c r="AB12" i="5"/>
  <c r="AF12" i="5" s="1"/>
  <c r="AC12" i="5"/>
  <c r="AG12" i="5" s="1"/>
  <c r="AH97" i="5" l="1"/>
  <c r="AI97" i="5" s="1"/>
  <c r="AJ97" i="5" s="1"/>
  <c r="AF97" i="5"/>
  <c r="AF109" i="5" s="1"/>
  <c r="AH55" i="5"/>
  <c r="AI55" i="5" s="1"/>
  <c r="AJ55" i="5" s="1"/>
  <c r="AD87" i="5"/>
  <c r="AH69" i="5"/>
  <c r="AI69" i="5" s="1"/>
  <c r="AJ69" i="5" s="1"/>
  <c r="AG109" i="5"/>
  <c r="AH28" i="5"/>
  <c r="AI28" i="5" s="1"/>
  <c r="AJ28" i="5" s="1"/>
  <c r="AD28" i="5"/>
  <c r="AH89" i="5"/>
  <c r="AI89" i="5" s="1"/>
  <c r="AJ89" i="5" s="1"/>
  <c r="AH61" i="5"/>
  <c r="AI61" i="5" s="1"/>
  <c r="AJ61" i="5" s="1"/>
  <c r="AH41" i="5"/>
  <c r="AI41" i="5" s="1"/>
  <c r="AJ41" i="5" s="1"/>
  <c r="AH51" i="5"/>
  <c r="AI51" i="5" s="1"/>
  <c r="AJ51" i="5" s="1"/>
  <c r="AD89" i="5"/>
  <c r="AH67" i="5"/>
  <c r="AI67" i="5" s="1"/>
  <c r="AJ67" i="5" s="1"/>
  <c r="AH21" i="5"/>
  <c r="AI21" i="5" s="1"/>
  <c r="AJ21" i="5" s="1"/>
  <c r="AH75" i="5"/>
  <c r="AI75" i="5" s="1"/>
  <c r="AJ75" i="5" s="1"/>
  <c r="AH103" i="5"/>
  <c r="AI103" i="5" s="1"/>
  <c r="AJ103" i="5" s="1"/>
  <c r="AH71" i="5"/>
  <c r="AI71" i="5" s="1"/>
  <c r="AJ71" i="5" s="1"/>
  <c r="AH46" i="5"/>
  <c r="AI46" i="5" s="1"/>
  <c r="AJ46" i="5" s="1"/>
  <c r="AH79" i="5"/>
  <c r="AI79" i="5" s="1"/>
  <c r="AJ79" i="5" s="1"/>
  <c r="AH95" i="5"/>
  <c r="AI95" i="5" s="1"/>
  <c r="AJ95" i="5" s="1"/>
  <c r="AH12" i="5"/>
  <c r="AI12" i="5" s="1"/>
  <c r="AJ12" i="5" s="1"/>
  <c r="Y39" i="4"/>
  <c r="X39" i="4"/>
  <c r="W39" i="4"/>
  <c r="V39" i="4"/>
  <c r="Y38" i="4"/>
  <c r="X38" i="4"/>
  <c r="W38" i="4"/>
  <c r="V38" i="4"/>
  <c r="Y37" i="4"/>
  <c r="X37" i="4"/>
  <c r="W37" i="4"/>
  <c r="V37" i="4"/>
  <c r="D37" i="4"/>
  <c r="Y36" i="4"/>
  <c r="X36" i="4"/>
  <c r="W36" i="4"/>
  <c r="V36" i="4"/>
  <c r="Y35" i="4"/>
  <c r="X35" i="4"/>
  <c r="W35" i="4"/>
  <c r="V35" i="4"/>
  <c r="D35" i="4"/>
  <c r="Y34" i="4"/>
  <c r="X34" i="4"/>
  <c r="W34" i="4"/>
  <c r="V34" i="4"/>
  <c r="Y33" i="4"/>
  <c r="X33" i="4"/>
  <c r="W33" i="4"/>
  <c r="AA33" i="4" s="1"/>
  <c r="AE33" i="4" s="1"/>
  <c r="V33" i="4"/>
  <c r="Z33" i="4" s="1"/>
  <c r="D33" i="4"/>
  <c r="Y32" i="4"/>
  <c r="X32" i="4"/>
  <c r="W32" i="4"/>
  <c r="V32" i="4"/>
  <c r="Y31" i="4"/>
  <c r="X31" i="4"/>
  <c r="W31" i="4"/>
  <c r="V31" i="4"/>
  <c r="Y30" i="4"/>
  <c r="X30" i="4"/>
  <c r="W30" i="4"/>
  <c r="V30" i="4"/>
  <c r="Y29" i="4"/>
  <c r="X29" i="4"/>
  <c r="W29" i="4"/>
  <c r="V29" i="4"/>
  <c r="Y28" i="4"/>
  <c r="X28" i="4"/>
  <c r="W28" i="4"/>
  <c r="V28" i="4"/>
  <c r="D28" i="4"/>
  <c r="Y27" i="4"/>
  <c r="X27" i="4"/>
  <c r="W27" i="4"/>
  <c r="V27" i="4"/>
  <c r="Y26" i="4"/>
  <c r="X26" i="4"/>
  <c r="W26" i="4"/>
  <c r="V26" i="4"/>
  <c r="Y25" i="4"/>
  <c r="X25" i="4"/>
  <c r="W25" i="4"/>
  <c r="V25" i="4"/>
  <c r="Y24" i="4"/>
  <c r="X24" i="4"/>
  <c r="W24" i="4"/>
  <c r="V24" i="4"/>
  <c r="D24" i="4"/>
  <c r="Y23" i="4"/>
  <c r="X23" i="4"/>
  <c r="W23" i="4"/>
  <c r="V23" i="4"/>
  <c r="Y22" i="4"/>
  <c r="X22" i="4"/>
  <c r="W22" i="4"/>
  <c r="V22" i="4"/>
  <c r="Y21" i="4"/>
  <c r="X21" i="4"/>
  <c r="W21" i="4"/>
  <c r="V21" i="4"/>
  <c r="Y20" i="4"/>
  <c r="X20" i="4"/>
  <c r="W20" i="4"/>
  <c r="V20" i="4"/>
  <c r="D20" i="4"/>
  <c r="Y19" i="4"/>
  <c r="X19" i="4"/>
  <c r="W19" i="4"/>
  <c r="V19" i="4"/>
  <c r="Y18" i="4"/>
  <c r="X18" i="4"/>
  <c r="W18" i="4"/>
  <c r="V18" i="4"/>
  <c r="Y17" i="4"/>
  <c r="X17" i="4"/>
  <c r="W17" i="4"/>
  <c r="V17" i="4"/>
  <c r="D17" i="4"/>
  <c r="Y16" i="4"/>
  <c r="X16" i="4"/>
  <c r="W16" i="4"/>
  <c r="V16" i="4"/>
  <c r="Y15" i="4"/>
  <c r="X15" i="4"/>
  <c r="W15" i="4"/>
  <c r="V15" i="4"/>
  <c r="Y14" i="4"/>
  <c r="X14" i="4"/>
  <c r="W14" i="4"/>
  <c r="V14" i="4"/>
  <c r="Y13" i="4"/>
  <c r="X13" i="4"/>
  <c r="W13" i="4"/>
  <c r="V13" i="4"/>
  <c r="Y12" i="4"/>
  <c r="X12" i="4"/>
  <c r="W12" i="4"/>
  <c r="V12" i="4"/>
  <c r="D12" i="4"/>
  <c r="AA37" i="4" l="1"/>
  <c r="AE37" i="4" s="1"/>
  <c r="Z37" i="4"/>
  <c r="AD37" i="4" s="1"/>
  <c r="AA12" i="4"/>
  <c r="AE12" i="4" s="1"/>
  <c r="AB33" i="4"/>
  <c r="AF33" i="4" s="1"/>
  <c r="AC33" i="4"/>
  <c r="AG33" i="4" s="1"/>
  <c r="Z35" i="4"/>
  <c r="Z24" i="4"/>
  <c r="AD24" i="4" s="1"/>
  <c r="AA28" i="4"/>
  <c r="AE28" i="4" s="1"/>
  <c r="AA35" i="4"/>
  <c r="AE35" i="4" s="1"/>
  <c r="AA17" i="4"/>
  <c r="AE17" i="4" s="1"/>
  <c r="Z12" i="4"/>
  <c r="AD12" i="4" s="1"/>
  <c r="Z17" i="4"/>
  <c r="AD17" i="4" s="1"/>
  <c r="AC37" i="4"/>
  <c r="AG37" i="4" s="1"/>
  <c r="AB37" i="4"/>
  <c r="AF37" i="4" s="1"/>
  <c r="AC35" i="4"/>
  <c r="AG35" i="4" s="1"/>
  <c r="AB35" i="4"/>
  <c r="AF35" i="4" s="1"/>
  <c r="AC28" i="4"/>
  <c r="AG28" i="4" s="1"/>
  <c r="AB28" i="4"/>
  <c r="AF28" i="4" s="1"/>
  <c r="AC24" i="4"/>
  <c r="AG24" i="4" s="1"/>
  <c r="AB24" i="4"/>
  <c r="AF24" i="4" s="1"/>
  <c r="AC20" i="4"/>
  <c r="AG20" i="4" s="1"/>
  <c r="AB20" i="4"/>
  <c r="AF20" i="4" s="1"/>
  <c r="AC17" i="4"/>
  <c r="AG17" i="4" s="1"/>
  <c r="AB17" i="4"/>
  <c r="AF17" i="4" s="1"/>
  <c r="AC12" i="4"/>
  <c r="AG12" i="4" s="1"/>
  <c r="AB12" i="4"/>
  <c r="AF12" i="4" s="1"/>
  <c r="Z28" i="4"/>
  <c r="AD28" i="4" s="1"/>
  <c r="AA24" i="4"/>
  <c r="AE24" i="4" s="1"/>
  <c r="Z20" i="4"/>
  <c r="AD20" i="4" s="1"/>
  <c r="AA20" i="4"/>
  <c r="AE20" i="4" s="1"/>
  <c r="AH33" i="4"/>
  <c r="AI33" i="4" s="1"/>
  <c r="AJ33" i="4" s="1"/>
  <c r="AD33" i="4"/>
  <c r="AF40" i="4" l="1"/>
  <c r="AG40" i="4"/>
  <c r="AH35" i="4"/>
  <c r="AI35" i="4" s="1"/>
  <c r="AJ35" i="4" s="1"/>
  <c r="AD35" i="4"/>
  <c r="AD40" i="4" s="1"/>
  <c r="AE40" i="4"/>
  <c r="AH37" i="4"/>
  <c r="AI37" i="4" s="1"/>
  <c r="AJ37" i="4" s="1"/>
  <c r="AH20" i="4"/>
  <c r="AI20" i="4" s="1"/>
  <c r="AJ20" i="4" s="1"/>
  <c r="AH17" i="4"/>
  <c r="AI17" i="4" s="1"/>
  <c r="AJ17" i="4" s="1"/>
  <c r="AH12" i="4"/>
  <c r="AI12" i="4" s="1"/>
  <c r="AJ12" i="4" s="1"/>
  <c r="AH28" i="4"/>
  <c r="AI28" i="4" s="1"/>
  <c r="AJ28" i="4" s="1"/>
  <c r="AH24" i="4"/>
  <c r="AI24" i="4" s="1"/>
  <c r="AJ24" i="4" s="1"/>
</calcChain>
</file>

<file path=xl/comments1.xml><?xml version="1.0" encoding="utf-8"?>
<comments xmlns="http://schemas.openxmlformats.org/spreadsheetml/2006/main">
  <authors>
    <author>Автор</author>
  </authors>
  <commentList>
    <comment ref="B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к52-000027658</t>
        </r>
      </text>
    </comment>
    <comment ref="B2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к52-000027659</t>
        </r>
      </text>
    </comment>
    <comment ref="B2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к52-000027660</t>
        </r>
      </text>
    </comment>
    <comment ref="B2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к52-000027661</t>
        </r>
      </text>
    </comment>
    <comment ref="B3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к52-000015102
</t>
        </r>
      </text>
    </comment>
    <comment ref="B3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К52-000027662
</t>
        </r>
      </text>
    </comment>
    <comment ref="B4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к52-000027663
</t>
        </r>
      </text>
    </comment>
    <comment ref="B4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к52-000015102</t>
        </r>
      </text>
    </comment>
  </commentList>
</comments>
</file>

<file path=xl/comments10.xml><?xml version="1.0" encoding="utf-8"?>
<comments xmlns="http://schemas.openxmlformats.org/spreadsheetml/2006/main">
  <authors>
    <author>Автор</author>
  </authors>
  <commentList>
    <comment ref="B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К52-000765
</t>
        </r>
      </text>
    </comment>
    <comment ref="B3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К52-000003558
</t>
        </r>
      </text>
    </comment>
    <comment ref="C3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86246
</t>
        </r>
      </text>
    </comment>
    <comment ref="B5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к52-000026116
</t>
        </r>
      </text>
    </comment>
    <comment ref="C5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86245
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к52-000014557
</t>
        </r>
      </text>
    </comment>
    <comment ref="B17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к52-000014555</t>
        </r>
      </text>
    </comment>
    <comment ref="C17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86282
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к52-000014554
</t>
        </r>
      </text>
    </comment>
    <comment ref="B29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52-00431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к52-000026105</t>
        </r>
      </text>
    </comment>
    <comment ref="B51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К52-00482</t>
        </r>
      </text>
    </comment>
    <comment ref="C51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№ТМГ 85864
</t>
        </r>
      </text>
    </comment>
  </commentList>
</comments>
</file>

<file path=xl/comments11.xml><?xml version="1.0" encoding="utf-8"?>
<comments xmlns="http://schemas.openxmlformats.org/spreadsheetml/2006/main">
  <authors>
    <author>Автор</author>
  </authors>
  <commentList>
    <comment ref="B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к52-000000342
</t>
        </r>
      </text>
    </comment>
    <comment ref="B1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к52-000000342</t>
        </r>
      </text>
    </comment>
    <comment ref="B2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к52-000000342</t>
        </r>
      </text>
    </comment>
    <comment ref="B2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к52-000000342</t>
        </r>
      </text>
    </comment>
    <comment ref="B4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к52-000000342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к52-000000342</t>
        </r>
      </text>
    </comment>
    <comment ref="B5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к52-000000342</t>
        </r>
      </text>
    </comment>
    <comment ref="B6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к52-000000345</t>
        </r>
      </text>
    </comment>
    <comment ref="E6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Фидера от РЩ</t>
        </r>
      </text>
    </comment>
    <comment ref="E6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Фидера от РЩ</t>
        </r>
      </text>
    </comment>
    <comment ref="E6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Фидера от РЩ</t>
        </r>
      </text>
    </comment>
    <comment ref="B8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К52-00471
</t>
        </r>
      </text>
    </comment>
    <comment ref="C8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ТМ №86646</t>
        </r>
      </text>
    </comment>
  </commentList>
</comments>
</file>

<file path=xl/comments12.xml><?xml version="1.0" encoding="utf-8"?>
<comments xmlns="http://schemas.openxmlformats.org/spreadsheetml/2006/main">
  <authors>
    <author>Автор</author>
  </authors>
  <commentList>
    <comment ref="C3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№ ТМ 999</t>
        </r>
      </text>
    </comment>
    <comment ref="B3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К52-0000353
</t>
        </r>
      </text>
    </comment>
    <comment ref="B4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К52-0000353
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№ 81220</t>
        </r>
      </text>
    </comment>
  </commentList>
</comments>
</file>

<file path=xl/comments13.xml><?xml version="1.0" encoding="utf-8"?>
<comments xmlns="http://schemas.openxmlformats.org/spreadsheetml/2006/main">
  <authors>
    <author>Автор</author>
  </authors>
  <commentList>
    <comment ref="B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к52-000000803</t>
        </r>
      </text>
    </comment>
    <comment ref="B1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к52-0000809-1</t>
        </r>
      </text>
    </comment>
    <comment ref="B2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к52-001033</t>
        </r>
      </text>
    </comment>
    <comment ref="B2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к52-000000187</t>
        </r>
      </text>
    </comment>
    <comment ref="B3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к52-000000200</t>
        </r>
      </text>
    </comment>
    <comment ref="B3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к52-000000804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к52-0000805-1</t>
        </r>
      </text>
    </comment>
    <comment ref="B7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к52-0000697-2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к52-0000807-1</t>
        </r>
      </text>
    </comment>
    <comment ref="B9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к52-0000810-2</t>
        </r>
      </text>
    </comment>
    <comment ref="B11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к52-000001103</t>
        </r>
      </text>
    </comment>
  </commentList>
</comments>
</file>

<file path=xl/comments14.xml><?xml version="1.0" encoding="utf-8"?>
<comments xmlns="http://schemas.openxmlformats.org/spreadsheetml/2006/main">
  <authors>
    <author>Автор</author>
  </authors>
  <commentList>
    <comment ref="B1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к52-000000456</t>
        </r>
      </text>
    </comment>
    <comment ref="B1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к52-0000489-1</t>
        </r>
      </text>
    </comment>
    <comment ref="B2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к52-000000170</t>
        </r>
      </text>
    </comment>
    <comment ref="B2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к52-000000499</t>
        </r>
      </text>
    </comment>
    <comment ref="B2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к52-000000457
</t>
        </r>
      </text>
    </comment>
    <comment ref="B3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к52-000000458
</t>
        </r>
      </text>
    </comment>
    <comment ref="B3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к52-000000459</t>
        </r>
      </text>
    </comment>
    <comment ref="B4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к52-0000460-1</t>
        </r>
      </text>
    </comment>
    <comment ref="B4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к52-0000461-1</t>
        </r>
      </text>
    </comment>
    <comment ref="B4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к52-000000462</t>
        </r>
      </text>
    </comment>
    <comment ref="B5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к52--0000463-1</t>
        </r>
      </text>
    </comment>
    <comment ref="B5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к52-000354
</t>
        </r>
      </text>
    </comment>
    <comment ref="B5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к52-0000465-1</t>
        </r>
      </text>
    </comment>
    <comment ref="B6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к52-000000910</t>
        </r>
      </text>
    </comment>
    <comment ref="B6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к52-000000834</t>
        </r>
      </text>
    </comment>
    <comment ref="C6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До 29.11.2018 ТМ-630</t>
        </r>
      </text>
    </comment>
    <comment ref="B8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 52-000000835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к52-000000163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B8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к52-0058165-1</t>
        </r>
      </text>
    </comment>
    <comment ref="B467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К52-000669</t>
        </r>
      </text>
    </comment>
  </commentList>
</comments>
</file>

<file path=xl/comments3.xml><?xml version="1.0" encoding="utf-8"?>
<comments xmlns="http://schemas.openxmlformats.org/spreadsheetml/2006/main">
  <authors>
    <author>Автор</author>
  </authors>
  <commentList>
    <comment ref="B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К52-00484
</t>
        </r>
      </text>
    </comment>
    <comment ref="C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№ 21835
</t>
        </r>
      </text>
    </comment>
    <comment ref="B2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к52-000014754</t>
        </r>
      </text>
    </comment>
    <comment ref="B3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к52-000014754</t>
        </r>
      </text>
    </comment>
    <comment ref="B4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к52-000014754</t>
        </r>
      </text>
    </comment>
    <comment ref="B5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к52-00495
</t>
        </r>
      </text>
    </comment>
    <comment ref="C5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ТМ №90044</t>
        </r>
      </text>
    </comment>
    <comment ref="B5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к52-000014754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к52-000014754</t>
        </r>
      </text>
    </comment>
    <comment ref="B9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к52-000000267</t>
        </r>
      </text>
    </comment>
    <comment ref="C160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Временная работа под строительство детского сада
</t>
        </r>
      </text>
    </comment>
    <comment ref="B16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К52-00591
</t>
        </r>
      </text>
    </comment>
    <comment ref="B16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К52-000014754</t>
        </r>
      </text>
    </comment>
  </commentList>
</comments>
</file>

<file path=xl/comments4.xml><?xml version="1.0" encoding="utf-8"?>
<comments xmlns="http://schemas.openxmlformats.org/spreadsheetml/2006/main">
  <authors>
    <author>Автор</author>
  </authors>
  <commentList>
    <comment ref="A3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Проверить. В общем кол-ве ТП вроде не числится</t>
        </r>
      </text>
    </comment>
    <comment ref="B34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к52-00583</t>
        </r>
      </text>
    </comment>
  </commentList>
</comments>
</file>

<file path=xl/comments5.xml><?xml version="1.0" encoding="utf-8"?>
<comments xmlns="http://schemas.openxmlformats.org/spreadsheetml/2006/main">
  <authors>
    <author>Автор</author>
  </authors>
  <commentList>
    <comment ref="B2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К52-000014802</t>
        </r>
      </text>
    </comment>
    <comment ref="B3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К52-000026616</t>
        </r>
      </text>
    </comment>
  </commentList>
</comments>
</file>

<file path=xl/comments6.xml><?xml version="1.0" encoding="utf-8"?>
<comments xmlns="http://schemas.openxmlformats.org/spreadsheetml/2006/main">
  <authors>
    <author>Автор</author>
  </authors>
  <commentList>
    <comment ref="B5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к52-000004006</t>
        </r>
      </text>
    </comment>
    <comment ref="B6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к52-000014854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к52-000014854</t>
        </r>
      </text>
    </comment>
    <comment ref="B7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к52-000014854</t>
        </r>
      </text>
    </comment>
    <comment ref="B15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к52-000014854</t>
        </r>
      </text>
    </comment>
  </commentList>
</comments>
</file>

<file path=xl/comments7.xml><?xml version="1.0" encoding="utf-8"?>
<comments xmlns="http://schemas.openxmlformats.org/spreadsheetml/2006/main">
  <authors>
    <author>Автор</author>
  </authors>
  <commentList>
    <comment ref="B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к52-000026810</t>
        </r>
      </text>
    </comment>
    <comment ref="B2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к52-000026815</t>
        </r>
      </text>
    </comment>
    <comment ref="B3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к52-000000336</t>
        </r>
      </text>
    </comment>
    <comment ref="B4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к52-000000336</t>
        </r>
      </text>
    </comment>
    <comment ref="B4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к52-000026816</t>
        </r>
      </text>
    </comment>
    <comment ref="B5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к52-000000361</t>
        </r>
      </text>
    </comment>
    <comment ref="B5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к52-000014906</t>
        </r>
      </text>
    </comment>
    <comment ref="B79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к52-0000828-1</t>
        </r>
      </text>
    </comment>
    <comment ref="B9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ввод 2018</t>
        </r>
      </text>
    </comment>
    <comment ref="B9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ввод 2018</t>
        </r>
      </text>
    </comment>
    <comment ref="B106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К52-00568</t>
        </r>
      </text>
    </comment>
  </commentList>
</comments>
</file>

<file path=xl/comments8.xml><?xml version="1.0" encoding="utf-8"?>
<comments xmlns="http://schemas.openxmlformats.org/spreadsheetml/2006/main">
  <authors>
    <author>Автор</author>
  </authors>
  <commentList>
    <comment ref="B12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52-000026112</t>
        </r>
      </text>
    </comment>
    <comment ref="B18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52-000026112</t>
        </r>
      </text>
    </comment>
    <comment ref="B21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52-000026112</t>
        </r>
      </text>
    </comment>
  </commentList>
</comments>
</file>

<file path=xl/comments9.xml><?xml version="1.0" encoding="utf-8"?>
<comments xmlns="http://schemas.openxmlformats.org/spreadsheetml/2006/main">
  <authors>
    <author>Автор</author>
  </authors>
  <commentList>
    <comment ref="B34" authorId="0" shape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52-001477
</t>
        </r>
      </text>
    </comment>
    <comment ref="B65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  <r>
          <rPr>
            <b/>
            <sz val="14"/>
            <color indexed="81"/>
            <rFont val="Tahoma"/>
            <family val="2"/>
            <charset val="204"/>
          </rPr>
          <t xml:space="preserve">К52-00550
</t>
        </r>
      </text>
    </comment>
    <comment ref="B69" authorId="0" shape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52-001392
</t>
        </r>
      </text>
    </comment>
    <comment ref="B73" authorId="0" shapeId="0">
      <text>
        <r>
          <rPr>
            <b/>
            <sz val="9"/>
            <color indexed="81"/>
            <rFont val="Tahoma"/>
            <charset val="1"/>
          </rPr>
          <t>Автор:</t>
        </r>
        <r>
          <rPr>
            <sz val="9"/>
            <color indexed="81"/>
            <rFont val="Tahoma"/>
            <charset val="1"/>
          </rPr>
          <t xml:space="preserve">
52-001394</t>
        </r>
      </text>
    </comment>
  </commentList>
</comments>
</file>

<file path=xl/sharedStrings.xml><?xml version="1.0" encoding="utf-8"?>
<sst xmlns="http://schemas.openxmlformats.org/spreadsheetml/2006/main" count="2601" uniqueCount="1481">
  <si>
    <t>Название энергоузла: ДЭС-9</t>
  </si>
  <si>
    <t>Ячейки с формулами</t>
  </si>
  <si>
    <t>№ п/п</t>
  </si>
  <si>
    <t>диспетчерский номер и наименование ТП</t>
  </si>
  <si>
    <t>мощность установленных трансформаторов, кВА</t>
  </si>
  <si>
    <t>Общая мощность ТП, кВт</t>
  </si>
  <si>
    <t>диспетчерское наименование фидера</t>
  </si>
  <si>
    <t>Замеры нагрузки по фидерам, I(A)</t>
  </si>
  <si>
    <t>Замер напряжения, U(В)</t>
  </si>
  <si>
    <r>
      <t>Расчёт усреднённой нагрузки по трём фазам, I</t>
    </r>
    <r>
      <rPr>
        <b/>
        <vertAlign val="subscript"/>
        <sz val="12"/>
        <color theme="1"/>
        <rFont val="Times New Roman"/>
        <family val="1"/>
        <charset val="204"/>
      </rPr>
      <t>ср</t>
    </r>
    <r>
      <rPr>
        <b/>
        <sz val="12"/>
        <color theme="1"/>
        <rFont val="Times New Roman"/>
        <family val="1"/>
        <charset val="204"/>
      </rPr>
      <t>(A)</t>
    </r>
  </si>
  <si>
    <r>
      <t>Расчёт усреднённой нагрузки по ТП, I</t>
    </r>
    <r>
      <rPr>
        <b/>
        <vertAlign val="subscript"/>
        <sz val="12"/>
        <color theme="1"/>
        <rFont val="Times New Roman"/>
        <family val="1"/>
        <charset val="204"/>
      </rPr>
      <t>ср</t>
    </r>
    <r>
      <rPr>
        <b/>
        <sz val="12"/>
        <color theme="1"/>
        <rFont val="Times New Roman"/>
        <family val="1"/>
        <charset val="204"/>
      </rPr>
      <t>(A)</t>
    </r>
  </si>
  <si>
    <t>Расчёт усреднённой нагрузки по ТП, Рср(кВт)</t>
  </si>
  <si>
    <r>
      <t>Максимальная нагрузка за год, I</t>
    </r>
    <r>
      <rPr>
        <b/>
        <vertAlign val="subscript"/>
        <sz val="12"/>
        <color theme="1"/>
        <rFont val="Times New Roman"/>
        <family val="1"/>
        <charset val="204"/>
      </rPr>
      <t>ср</t>
    </r>
    <r>
      <rPr>
        <b/>
        <sz val="12"/>
        <color theme="1"/>
        <rFont val="Times New Roman"/>
        <family val="1"/>
        <charset val="204"/>
      </rPr>
      <t>(A)</t>
    </r>
  </si>
  <si>
    <t>Максимальная нагрузка за год, Рср(кВт)</t>
  </si>
  <si>
    <t>Резерв мощности по ТП (кВт)</t>
  </si>
  <si>
    <t>В летнее время</t>
  </si>
  <si>
    <t>В зимнее время</t>
  </si>
  <si>
    <t>А</t>
  </si>
  <si>
    <t>В</t>
  </si>
  <si>
    <t>С</t>
  </si>
  <si>
    <t>ТП-1</t>
  </si>
  <si>
    <t>Музшкола</t>
  </si>
  <si>
    <t>Поликлинника</t>
  </si>
  <si>
    <t>ДШИ</t>
  </si>
  <si>
    <t>ТП-2</t>
  </si>
  <si>
    <t>Казначейство</t>
  </si>
  <si>
    <t>Суд</t>
  </si>
  <si>
    <t>Прокуратура</t>
  </si>
  <si>
    <t>ТП-3</t>
  </si>
  <si>
    <t>Гараж</t>
  </si>
  <si>
    <t>ЦРБ</t>
  </si>
  <si>
    <t>Зимний водозабор</t>
  </si>
  <si>
    <t>Центр занятости</t>
  </si>
  <si>
    <t>КТПН-4</t>
  </si>
  <si>
    <t>Центральная котельная</t>
  </si>
  <si>
    <t>Ленина</t>
  </si>
  <si>
    <t>КТПН-5</t>
  </si>
  <si>
    <t>Детсад</t>
  </si>
  <si>
    <t>Птичник</t>
  </si>
  <si>
    <t>Баня</t>
  </si>
  <si>
    <t>Хранилище</t>
  </si>
  <si>
    <t>КТПН-5 А</t>
  </si>
  <si>
    <t>Отходящих фидеров нет</t>
  </si>
  <si>
    <t>КТПН-6</t>
  </si>
  <si>
    <t>Пекарня</t>
  </si>
  <si>
    <t>Райисполком</t>
  </si>
  <si>
    <t xml:space="preserve">КТПН-7 </t>
  </si>
  <si>
    <t>МТС</t>
  </si>
  <si>
    <t>РЯЖ летний водозабор</t>
  </si>
  <si>
    <t>Название энергоузла: Тигиль ДЭС-11</t>
  </si>
  <si>
    <t xml:space="preserve">КТП-1 1974 </t>
  </si>
  <si>
    <t>ТМ-630                  ТМ-630 резерв</t>
  </si>
  <si>
    <t>Ф№ 1"Толстихина "</t>
  </si>
  <si>
    <t>Ф№ 2"ул.Соболева 1,3 пер.Строит.23,25, "</t>
  </si>
  <si>
    <t>Ф№3 "Д/Сад "</t>
  </si>
  <si>
    <t>Ф№4 "пер.Строительный 27,28,29"</t>
  </si>
  <si>
    <t>Ф№5 "пер.Строительный 26,24,30"</t>
  </si>
  <si>
    <t>Ф№7 "ул.Толстихина 25,23"</t>
  </si>
  <si>
    <t>ТП-2   1982</t>
  </si>
  <si>
    <t>ТМ-400</t>
  </si>
  <si>
    <t>Ф№1 "ул.Соболева,м-н Гранд"</t>
  </si>
  <si>
    <t>Ф№2 "ул.Соболева 13-27, ПНИ"</t>
  </si>
  <si>
    <t>Ф№3 "ул.Гагарина,ГМС"</t>
  </si>
  <si>
    <t>Ф№4 "Поликлиника"</t>
  </si>
  <si>
    <t>ТМ-400                  ТМ-400 резерв</t>
  </si>
  <si>
    <t>Ф№1 "ул.Федотова"</t>
  </si>
  <si>
    <t>Ф№2 ул.Тундровая,Зелёная"</t>
  </si>
  <si>
    <t>Ф№3 "Очистные"</t>
  </si>
  <si>
    <t>Ф№4 "Котельная 4-1"</t>
  </si>
  <si>
    <t>Ф№5 "Котельная 4-2"</t>
  </si>
  <si>
    <t>ТП-5</t>
  </si>
  <si>
    <t xml:space="preserve">ТМ-250                     </t>
  </si>
  <si>
    <t>Ф№1 "ул.Партизанская 44,46ул.Ленинская"</t>
  </si>
  <si>
    <t>Ф№2"Библиотека"</t>
  </si>
  <si>
    <t>Ф№3 "ул.Партизанская 42"</t>
  </si>
  <si>
    <t>ТП-6   1984</t>
  </si>
  <si>
    <t xml:space="preserve">ТМ-400               </t>
  </si>
  <si>
    <t>Ф№1 "РКЦ"</t>
  </si>
  <si>
    <t>Ф№2 "Котельная № 2"</t>
  </si>
  <si>
    <t>Ф№3 "Контора ЖКХ"</t>
  </si>
  <si>
    <t>Ф№4 "Сбербанк"</t>
  </si>
  <si>
    <t>Ф№5 "Админ.р-на,жил.фонд"</t>
  </si>
  <si>
    <t>ТП-7</t>
  </si>
  <si>
    <t>ТМ-160</t>
  </si>
  <si>
    <t>Ф№1 "УВД,ул.Рябикова"</t>
  </si>
  <si>
    <t>Ф№2 "Пожарная часть"</t>
  </si>
  <si>
    <t>Ф№3 "Котельная №1"</t>
  </si>
  <si>
    <t>ТП-8</t>
  </si>
  <si>
    <t>ТМ-100</t>
  </si>
  <si>
    <t>Ф№1 "ул.Калининская"</t>
  </si>
  <si>
    <t>Ф№2 "пер.8 Марта"</t>
  </si>
  <si>
    <t>Ф№3 "ул.Нагорная"</t>
  </si>
  <si>
    <t>ТП-9</t>
  </si>
  <si>
    <t>Ф№1 "ДРСУ"</t>
  </si>
  <si>
    <t>Ф№2 "ул.Калининская"</t>
  </si>
  <si>
    <t>Ф№3 "Угольный"</t>
  </si>
  <si>
    <t>Ф№4 "РСУ"</t>
  </si>
  <si>
    <t>Ф№5 "ГПХ"</t>
  </si>
  <si>
    <t>ТП-11</t>
  </si>
  <si>
    <t>ТМ-250</t>
  </si>
  <si>
    <t>Ф№1 "Аэропорт"</t>
  </si>
  <si>
    <t>ТП-12</t>
  </si>
  <si>
    <t>Ф№1 "ДПРМ"</t>
  </si>
  <si>
    <t>ТП-13</t>
  </si>
  <si>
    <t>Ф№1 "Лесхоз"</t>
  </si>
  <si>
    <t>Ф№2 "АЗС"</t>
  </si>
  <si>
    <t>ТП-14</t>
  </si>
  <si>
    <t>Ф№3 "Освещение"</t>
  </si>
  <si>
    <t>ТП-16</t>
  </si>
  <si>
    <t>Ф№1 "ул.Геофизиков"</t>
  </si>
  <si>
    <t>Ф№2 "ул.Лесная 2,4"</t>
  </si>
  <si>
    <t>Ф№3 "ул.Лесная 1"</t>
  </si>
  <si>
    <t>Ф№4 "ЦРБ 1"</t>
  </si>
  <si>
    <t>Ф№5 "ЦРБ 2"</t>
  </si>
  <si>
    <t>Ф№6 "Горнолыжка"</t>
  </si>
  <si>
    <t>ТП-17</t>
  </si>
  <si>
    <t xml:space="preserve">ТМ-400                  </t>
  </si>
  <si>
    <t>Ф№1 "Связь"</t>
  </si>
  <si>
    <t>ТП-19</t>
  </si>
  <si>
    <t>Ф№1 "Школа"</t>
  </si>
  <si>
    <t>Ф№6 "ДРСУ"</t>
  </si>
  <si>
    <t>Ф№1 "ул.Кооперативная"</t>
  </si>
  <si>
    <t>Ф№2 "Школа"</t>
  </si>
  <si>
    <t>Ф№3 "Котельная"</t>
  </si>
  <si>
    <t>Ф№1 "ул.Школьная,Клуб"</t>
  </si>
  <si>
    <t>ТП-2 Седанка</t>
  </si>
  <si>
    <t>ТП-3 Седанка</t>
  </si>
  <si>
    <t>Название энергоузла: Атласово ДЭС-14</t>
  </si>
  <si>
    <t>Загруженность трансформатора в  %</t>
  </si>
  <si>
    <t>1-Лесная</t>
  </si>
  <si>
    <t>2-Новая</t>
  </si>
  <si>
    <t>3-Зона</t>
  </si>
  <si>
    <t>4-Фортуна</t>
  </si>
  <si>
    <t>1-ул. освещение</t>
  </si>
  <si>
    <t>2-ДОП</t>
  </si>
  <si>
    <t>3- охрана Камчатских лесов</t>
  </si>
  <si>
    <t>ТП-4</t>
  </si>
  <si>
    <t>Л-1 "Лесхоз"</t>
  </si>
  <si>
    <t>1- КамМтЛес</t>
  </si>
  <si>
    <t>2-ДРСУ-4</t>
  </si>
  <si>
    <t>3. "Жил фонд"</t>
  </si>
  <si>
    <t>4. "Отопительный котёл"</t>
  </si>
  <si>
    <t>1-Свободная</t>
  </si>
  <si>
    <t>2-Ломоносова</t>
  </si>
  <si>
    <t>3-Толстого</t>
  </si>
  <si>
    <t>ТП-6</t>
  </si>
  <si>
    <t>ТМ-315</t>
  </si>
  <si>
    <t>1-Ленинградская</t>
  </si>
  <si>
    <t>2-Октябрьская</t>
  </si>
  <si>
    <t>3-Рыбкооп</t>
  </si>
  <si>
    <t>4. Хлебопекарня</t>
  </si>
  <si>
    <t>5-ул. Освещение</t>
  </si>
  <si>
    <t>1-Московская</t>
  </si>
  <si>
    <t>2-Юбилейная</t>
  </si>
  <si>
    <t>3-Мирная</t>
  </si>
  <si>
    <t>4-Таёжная</t>
  </si>
  <si>
    <t>ДЭС</t>
  </si>
  <si>
    <t>ЗРУ-6</t>
  </si>
  <si>
    <t>1-Стадион</t>
  </si>
  <si>
    <t>2-Школа</t>
  </si>
  <si>
    <t>13-Лазо</t>
  </si>
  <si>
    <t>Название энергоузла: Лазо ДЭС-14</t>
  </si>
  <si>
    <t>Загруженнтрансформатора в  %</t>
  </si>
  <si>
    <t>1-Клуб</t>
  </si>
  <si>
    <t>2-Водонапорная</t>
  </si>
  <si>
    <t>3-ул. освещение</t>
  </si>
  <si>
    <t>1-Омская</t>
  </si>
  <si>
    <t>2-Почта</t>
  </si>
  <si>
    <t>3- ул. освещение</t>
  </si>
  <si>
    <t>Л-1 ЛТУ</t>
  </si>
  <si>
    <t>РЩ-0,4</t>
  </si>
  <si>
    <t>1- Краснодарская</t>
  </si>
  <si>
    <t>2-ОРТПЦ</t>
  </si>
  <si>
    <t>3. Комсомольская</t>
  </si>
  <si>
    <t>1-Набережная</t>
  </si>
  <si>
    <t>2-Лесхоз</t>
  </si>
  <si>
    <t>3-Школа</t>
  </si>
  <si>
    <t>4- ул. освещение</t>
  </si>
  <si>
    <t>10/0,4</t>
  </si>
  <si>
    <t>Название энергоузла:Манилы ДЭС-4</t>
  </si>
  <si>
    <t>Аэропорт</t>
  </si>
  <si>
    <t>Котельная</t>
  </si>
  <si>
    <t>100?</t>
  </si>
  <si>
    <t>ТП нет, нагрузка на ТП-8</t>
  </si>
  <si>
    <t>ТВ</t>
  </si>
  <si>
    <t>Школа</t>
  </si>
  <si>
    <t>Скважина ДЭС-4</t>
  </si>
  <si>
    <t>ТП-10</t>
  </si>
  <si>
    <t>Время</t>
  </si>
  <si>
    <t>Название энергоузла: Тиличики ДЭС-8</t>
  </si>
  <si>
    <t>"Этус"</t>
  </si>
  <si>
    <t>"Жилфонд"</t>
  </si>
  <si>
    <t>ТМ-400                  ТМ-400</t>
  </si>
  <si>
    <t>"Военкомат"</t>
  </si>
  <si>
    <t>РК КПСС Связь</t>
  </si>
  <si>
    <t>"Пищекомбинат"</t>
  </si>
  <si>
    <t>"Детсад"</t>
  </si>
  <si>
    <t>"Котельная"</t>
  </si>
  <si>
    <t>"Школа"</t>
  </si>
  <si>
    <t>"Мастерские"</t>
  </si>
  <si>
    <t>"Химчистка"</t>
  </si>
  <si>
    <t>"В\Ч"</t>
  </si>
  <si>
    <t>"Инфекция"</t>
  </si>
  <si>
    <t>"Освещение"</t>
  </si>
  <si>
    <t>"Магазин"</t>
  </si>
  <si>
    <t>"Зеленая"</t>
  </si>
  <si>
    <t>"Шнырев"</t>
  </si>
  <si>
    <t>"АПК Корякский"</t>
  </si>
  <si>
    <t>"Подсобное хозяйство"</t>
  </si>
  <si>
    <t>"Портпункт"</t>
  </si>
  <si>
    <t>"ГСМ"</t>
  </si>
  <si>
    <t>"Елена баржа"</t>
  </si>
  <si>
    <t>"Жуков"</t>
  </si>
  <si>
    <t>"Верютин"</t>
  </si>
  <si>
    <t>КТПН-7</t>
  </si>
  <si>
    <t>"Типография"</t>
  </si>
  <si>
    <t>"Набережная"</t>
  </si>
  <si>
    <t>"РОВД"</t>
  </si>
  <si>
    <t>"Общежитие"</t>
  </si>
  <si>
    <t>"Советская"</t>
  </si>
  <si>
    <t>"Аптека"</t>
  </si>
  <si>
    <t>КТПН-9</t>
  </si>
  <si>
    <t>"Больница"</t>
  </si>
  <si>
    <t>"Прокуратура"</t>
  </si>
  <si>
    <t>"Батоев дом"</t>
  </si>
  <si>
    <t>БРУ</t>
  </si>
  <si>
    <t>Общежитие</t>
  </si>
  <si>
    <t xml:space="preserve">Мартынов </t>
  </si>
  <si>
    <t>ТМ-63</t>
  </si>
  <si>
    <t>"РЦТА"</t>
  </si>
  <si>
    <t>"МТС"</t>
  </si>
  <si>
    <t>"Антена"</t>
  </si>
  <si>
    <t>"Радиостанция" Орбита</t>
  </si>
  <si>
    <t>"Водоканал"</t>
  </si>
  <si>
    <t>"Стрельников ООО Восток"</t>
  </si>
  <si>
    <t>ТМ-1000               ТМ-1000</t>
  </si>
  <si>
    <t>"РЩ ТП Школа ввод2"</t>
  </si>
  <si>
    <t>"Школа прит вент"</t>
  </si>
  <si>
    <t>"Дома"</t>
  </si>
  <si>
    <t>"ВРУ школы ввод1"</t>
  </si>
  <si>
    <t>"Администрация"</t>
  </si>
  <si>
    <t>"ТП Школа ввод1"</t>
  </si>
  <si>
    <t>ТП-18</t>
  </si>
  <si>
    <t>ТМ-630 ТМ-630</t>
  </si>
  <si>
    <t>"Клуб ДК1 выкл"</t>
  </si>
  <si>
    <t>"Столовая"</t>
  </si>
  <si>
    <t>"Баня"</t>
  </si>
  <si>
    <t>"Клуб ДК"</t>
  </si>
  <si>
    <t>"Водозков"</t>
  </si>
  <si>
    <t>"Батоев"</t>
  </si>
  <si>
    <t>"Уличное освещение"</t>
  </si>
  <si>
    <t>ТП-21</t>
  </si>
  <si>
    <t xml:space="preserve">"Очистные" </t>
  </si>
  <si>
    <t>"Дома 28,29,31"</t>
  </si>
  <si>
    <t>"Пож депо"</t>
  </si>
  <si>
    <t>ТП-22</t>
  </si>
  <si>
    <t>ТМ-1000 ТМ-1000</t>
  </si>
  <si>
    <t>"Жилфонд1"</t>
  </si>
  <si>
    <t>"Жилфонд2"</t>
  </si>
  <si>
    <t>"8 квартирный дом мол 26 "ЖИЛ ФОНД3</t>
  </si>
  <si>
    <t>"Жилфонд4"</t>
  </si>
  <si>
    <t>"Метеостанция"</t>
  </si>
  <si>
    <t>"Монолит В\Ч"</t>
  </si>
  <si>
    <t>"Жилфонд 5"</t>
  </si>
  <si>
    <t>ГСМ</t>
  </si>
  <si>
    <t>ТП-23</t>
  </si>
  <si>
    <t>"АБК"</t>
  </si>
  <si>
    <t>"Больница1"</t>
  </si>
  <si>
    <t>"Интернат1"</t>
  </si>
  <si>
    <t>"Интернат2"</t>
  </si>
  <si>
    <t>"Больница2"</t>
  </si>
  <si>
    <t>"Гостиница"</t>
  </si>
  <si>
    <t>Приточная вент школа</t>
  </si>
  <si>
    <t>КТП-24 База Аметистовой</t>
  </si>
  <si>
    <t>КТП-25 Склад химвеществ Аметистовое</t>
  </si>
  <si>
    <t>ТМ-40</t>
  </si>
  <si>
    <t>КТП-26 Склад ВВ Аметистовое</t>
  </si>
  <si>
    <t>КТПН-27 Объект береговой охраны</t>
  </si>
  <si>
    <t>Название энергоузла: Корф</t>
  </si>
  <si>
    <t>КТП-1</t>
  </si>
  <si>
    <t>ТМ-630</t>
  </si>
  <si>
    <t>"Советская-север"</t>
  </si>
  <si>
    <t>"ЦК Котельная"</t>
  </si>
  <si>
    <t>ТП-2         К52-000027609</t>
  </si>
  <si>
    <t>"Буялов"</t>
  </si>
  <si>
    <t>"Билайн"</t>
  </si>
  <si>
    <t>"Офис КГД"</t>
  </si>
  <si>
    <t>КТП-5</t>
  </si>
  <si>
    <t>"Корякрыба"</t>
  </si>
  <si>
    <t>КТП-9</t>
  </si>
  <si>
    <t>"База"</t>
  </si>
  <si>
    <t>"Гостиница МЭЙ"</t>
  </si>
  <si>
    <t>"АТБ"</t>
  </si>
  <si>
    <t>"КДП"</t>
  </si>
  <si>
    <t>"АРП"</t>
  </si>
  <si>
    <t>КТПН-11</t>
  </si>
  <si>
    <t>"АЭРОПОРТ"</t>
  </si>
  <si>
    <t>Название энергоузла: Соболевский ЭУ</t>
  </si>
  <si>
    <t>Муз.школа</t>
  </si>
  <si>
    <t>ул. Советская</t>
  </si>
  <si>
    <t>ИП Гусейнов</t>
  </si>
  <si>
    <t>ТМ-250,250</t>
  </si>
  <si>
    <t>Связь</t>
  </si>
  <si>
    <t>Строительная-Комсоиольская</t>
  </si>
  <si>
    <t>ТМ-315,315</t>
  </si>
  <si>
    <t>Новая школа</t>
  </si>
  <si>
    <t>Пож.депо</t>
  </si>
  <si>
    <t>ул.Советская</t>
  </si>
  <si>
    <t>Аптека</t>
  </si>
  <si>
    <t>ул.Погоды</t>
  </si>
  <si>
    <t>ул.Заречная 6А-8А</t>
  </si>
  <si>
    <t>ул.Заречная 2А-2Г</t>
  </si>
  <si>
    <t>Дет.сад</t>
  </si>
  <si>
    <t>ул.Комсомольская</t>
  </si>
  <si>
    <t>пер.Совхозный</t>
  </si>
  <si>
    <t>Метео</t>
  </si>
  <si>
    <t>Аэропорт, Аэронавигация</t>
  </si>
  <si>
    <t>ул.Энергетиков,1А</t>
  </si>
  <si>
    <t>Ул.Энергетиков</t>
  </si>
  <si>
    <t>Рахимов</t>
  </si>
  <si>
    <t>ул.Пионерская,9</t>
  </si>
  <si>
    <t>ул.Пионерская</t>
  </si>
  <si>
    <t>ул.Советская,3,5,6,7</t>
  </si>
  <si>
    <t>ул.Советская,16А</t>
  </si>
  <si>
    <t>Отоп. Модуль</t>
  </si>
  <si>
    <t>Администрация</t>
  </si>
  <si>
    <t>ул.Набережная</t>
  </si>
  <si>
    <t>Полиция</t>
  </si>
  <si>
    <t>ул.Ключевая</t>
  </si>
  <si>
    <t>ТП-20</t>
  </si>
  <si>
    <t>Оськин</t>
  </si>
  <si>
    <t>ООО "Звезда"</t>
  </si>
  <si>
    <t>ул.Совхозная</t>
  </si>
  <si>
    <t>ООО "СТК"</t>
  </si>
  <si>
    <t>ООО "Альбатрос-Сервис"</t>
  </si>
  <si>
    <t>ТП-40 Устьевое</t>
  </si>
  <si>
    <t>Фидер №2 (Жил. Фонд)</t>
  </si>
  <si>
    <t>Фидер №3</t>
  </si>
  <si>
    <t>Фидер №4</t>
  </si>
  <si>
    <t>ТП-41Устьевое</t>
  </si>
  <si>
    <t>ул.Речная</t>
  </si>
  <si>
    <t>ул.Октябрьская</t>
  </si>
  <si>
    <t>ТП-42 Устьевое</t>
  </si>
  <si>
    <t>Контора КО</t>
  </si>
  <si>
    <t>ТП-42А Устьевое</t>
  </si>
  <si>
    <t>Фидер №1</t>
  </si>
  <si>
    <t>Фидер №2</t>
  </si>
  <si>
    <t>Камрыба</t>
  </si>
  <si>
    <t>ТП-2Б</t>
  </si>
  <si>
    <t>Медведев</t>
  </si>
  <si>
    <t>ТП-2В</t>
  </si>
  <si>
    <t>Воронин</t>
  </si>
  <si>
    <t>Сафрыгин</t>
  </si>
  <si>
    <t>Норис</t>
  </si>
  <si>
    <t>Гараж Пузынин</t>
  </si>
  <si>
    <t>ООО "Витязь Авто"</t>
  </si>
  <si>
    <t>"База РЭП" Газпром</t>
  </si>
  <si>
    <t>ТП-11А</t>
  </si>
  <si>
    <t>ТП-12А</t>
  </si>
  <si>
    <t>ООО "Исток"</t>
  </si>
  <si>
    <t>ТП-15</t>
  </si>
  <si>
    <t>ТП-29</t>
  </si>
  <si>
    <t>ОАО "Камчатгазпром"</t>
  </si>
  <si>
    <t>ТП-37 Устьевое</t>
  </si>
  <si>
    <t>ОАО "Колхоз Октябрь"</t>
  </si>
  <si>
    <t>ТП-17 А</t>
  </si>
  <si>
    <t>ООО "Кристалл"</t>
  </si>
  <si>
    <t>Название энергоузла: Козыревск  ДЭС-16</t>
  </si>
  <si>
    <t>2- Комсомольская</t>
  </si>
  <si>
    <t>3-Безымянная</t>
  </si>
  <si>
    <t>4- Саратовская (маг)</t>
  </si>
  <si>
    <t>1- Рама</t>
  </si>
  <si>
    <t>ТМ-180</t>
  </si>
  <si>
    <t>2-ДРСУ</t>
  </si>
  <si>
    <t>3-Ленинская</t>
  </si>
  <si>
    <t>2-Лесная</t>
  </si>
  <si>
    <t>2-Островского</t>
  </si>
  <si>
    <t xml:space="preserve">ТМ-160                  </t>
  </si>
  <si>
    <t>1- Советская</t>
  </si>
  <si>
    <t>2- 2Й Рабочий</t>
  </si>
  <si>
    <t>3-Комсомольсепя</t>
  </si>
  <si>
    <t>ТП-Аэропорт</t>
  </si>
  <si>
    <t>ТМ- 63 головной учет</t>
  </si>
  <si>
    <t>ТП-Детский сад</t>
  </si>
  <si>
    <t>ТМ-2/250</t>
  </si>
  <si>
    <t>4-Дет.сад</t>
  </si>
  <si>
    <t>7-Комсомольская(маг)</t>
  </si>
  <si>
    <t>3-Советская</t>
  </si>
  <si>
    <t>1-Зеленая</t>
  </si>
  <si>
    <t>3-Майская</t>
  </si>
  <si>
    <t xml:space="preserve">1-Советская </t>
  </si>
  <si>
    <t>2-Комсомольская</t>
  </si>
  <si>
    <t>3-Набережная</t>
  </si>
  <si>
    <t>ф1 АТС</t>
  </si>
  <si>
    <t>ф2 Служебный</t>
  </si>
  <si>
    <t>Фидера 0,4 кВ от ГЩУ 0,4 кВ ДЭС</t>
  </si>
  <si>
    <t>ф6 Пищекомбинат</t>
  </si>
  <si>
    <t>ф7 ТУСМ</t>
  </si>
  <si>
    <t>ф10 МНС</t>
  </si>
  <si>
    <t>ф11 Магистраль</t>
  </si>
  <si>
    <t>ДЭС-17</t>
  </si>
  <si>
    <t>Школьный городок</t>
  </si>
  <si>
    <t>Школьная котельная</t>
  </si>
  <si>
    <t>Рота</t>
  </si>
  <si>
    <t>Музей</t>
  </si>
  <si>
    <t>Школа новая</t>
  </si>
  <si>
    <t>Гагарина 5</t>
  </si>
  <si>
    <t>Верх 1</t>
  </si>
  <si>
    <t>Верх 2</t>
  </si>
  <si>
    <t>Телерадио</t>
  </si>
  <si>
    <t>ГМС</t>
  </si>
  <si>
    <t>Нижний</t>
  </si>
  <si>
    <t>Заводская, рыбкооп</t>
  </si>
  <si>
    <t>Стройцех</t>
  </si>
  <si>
    <t>ПРУ</t>
  </si>
  <si>
    <t>Уличное освещение</t>
  </si>
  <si>
    <t>Пожарная часть</t>
  </si>
  <si>
    <t>Советская, РОВД</t>
  </si>
  <si>
    <t>Советская, госпрмхоз</t>
  </si>
  <si>
    <t>База СМУ</t>
  </si>
  <si>
    <t>Лукашевского</t>
  </si>
  <si>
    <t>Лукаш-го, мол.кухня</t>
  </si>
  <si>
    <t>Лукашевского 70</t>
  </si>
  <si>
    <t>маг. Восток</t>
  </si>
  <si>
    <t>Школа-интернат</t>
  </si>
  <si>
    <t>Лукашевского 47</t>
  </si>
  <si>
    <t>Гараж ЖКХ</t>
  </si>
  <si>
    <t>Строительная</t>
  </si>
  <si>
    <t>Детский сад № 1</t>
  </si>
  <si>
    <t>ОПЦ-2</t>
  </si>
  <si>
    <t>РДК</t>
  </si>
  <si>
    <t>Строительная, Озерная</t>
  </si>
  <si>
    <t>р/з Оссора  ввод-1</t>
  </si>
  <si>
    <t>ОПЦ-1+Советская 74</t>
  </si>
  <si>
    <t>Привод аэропорта</t>
  </si>
  <si>
    <t>Заводская 9, 11</t>
  </si>
  <si>
    <t>КНС</t>
  </si>
  <si>
    <t>Советская 100</t>
  </si>
  <si>
    <t>Госбанк</t>
  </si>
  <si>
    <t>Лукашевского 59</t>
  </si>
  <si>
    <t>Советская 90, 88</t>
  </si>
  <si>
    <t>Лукашевского 57</t>
  </si>
  <si>
    <t>Рыбцех КАМА</t>
  </si>
  <si>
    <t>ДРСУ</t>
  </si>
  <si>
    <t>Советская</t>
  </si>
  <si>
    <t>Лукашевского 3 -- 13</t>
  </si>
  <si>
    <t>Центральная 14</t>
  </si>
  <si>
    <t>Рыбинспекция</t>
  </si>
  <si>
    <t>Центральная 16 -- 24</t>
  </si>
  <si>
    <t>Почтовый 3</t>
  </si>
  <si>
    <t>ТМ-320                              ТМ-320 резерв</t>
  </si>
  <si>
    <t>Южная котельная</t>
  </si>
  <si>
    <t>Лукашевского 65А, 69</t>
  </si>
  <si>
    <t>Лукашевского 67</t>
  </si>
  <si>
    <t>Лукашевского 100</t>
  </si>
  <si>
    <t>Радиостанция р/з</t>
  </si>
  <si>
    <t>Лукашевского 71</t>
  </si>
  <si>
    <t>Советская, магазин</t>
  </si>
  <si>
    <t>Лукашевского 69А</t>
  </si>
  <si>
    <t>Южный микрорайон</t>
  </si>
  <si>
    <t>Госпромхоз</t>
  </si>
  <si>
    <t>Котельная ГПХ</t>
  </si>
  <si>
    <t>Советская, ГМС</t>
  </si>
  <si>
    <t>Здание РУС</t>
  </si>
  <si>
    <t>Тубдиспансер</t>
  </si>
  <si>
    <t>Гараж ЦРБ</t>
  </si>
  <si>
    <t>Скважина воды-1</t>
  </si>
  <si>
    <t>Орбита</t>
  </si>
  <si>
    <t>Административный</t>
  </si>
  <si>
    <t>Скважина воды-2</t>
  </si>
  <si>
    <t>ТП-26</t>
  </si>
  <si>
    <t>Очистные сооружения</t>
  </si>
  <si>
    <t>Строительная 43</t>
  </si>
  <si>
    <t>Строительная 45</t>
  </si>
  <si>
    <t>Строительная 47, 49</t>
  </si>
  <si>
    <t>Лукашевского 66</t>
  </si>
  <si>
    <t>Лукашевского 68</t>
  </si>
  <si>
    <t>Строительная 41</t>
  </si>
  <si>
    <t>Строительная 39</t>
  </si>
  <si>
    <t>ТП-27</t>
  </si>
  <si>
    <t>ТП-28</t>
  </si>
  <si>
    <t>маг. Причал</t>
  </si>
  <si>
    <t>ТП-30</t>
  </si>
  <si>
    <t>Аэронавигация</t>
  </si>
  <si>
    <t>ТП-24</t>
  </si>
  <si>
    <t>Ленина 13</t>
  </si>
  <si>
    <t>Ул. Освещение</t>
  </si>
  <si>
    <t>Ул. Ленина</t>
  </si>
  <si>
    <t>Церковь</t>
  </si>
  <si>
    <t>Чубарова 12, 14</t>
  </si>
  <si>
    <t>Обухова</t>
  </si>
  <si>
    <t>д/с «Рябинка»</t>
  </si>
  <si>
    <t>Пролетарская 10</t>
  </si>
  <si>
    <t>Пролетарская 12</t>
  </si>
  <si>
    <t>д/с «Рябинка» (резерв)</t>
  </si>
  <si>
    <t>Туб. Блок Б ввод №1</t>
  </si>
  <si>
    <t>Туб. Блок Б ввод №2</t>
  </si>
  <si>
    <t>Туб. Блок А ввод №1</t>
  </si>
  <si>
    <t>ТМ-1000</t>
  </si>
  <si>
    <t>Туб. Блок А ввод №2</t>
  </si>
  <si>
    <t>Интернат Ввод 1</t>
  </si>
  <si>
    <t>Школа ввод №1</t>
  </si>
  <si>
    <t>Школа ввод №2</t>
  </si>
  <si>
    <t>Интернат Ввод 2</t>
  </si>
  <si>
    <t>Дальсвязь</t>
  </si>
  <si>
    <t>Эл котел ввод 1</t>
  </si>
  <si>
    <t>Эл котел ввод 2</t>
  </si>
  <si>
    <t>Ул. 50 лет КК дом 4,6</t>
  </si>
  <si>
    <t>ул. Обухова</t>
  </si>
  <si>
    <t>Маг. ЮНИ</t>
  </si>
  <si>
    <t>МЖКХ</t>
  </si>
  <si>
    <t>Библиотека</t>
  </si>
  <si>
    <t>Торговый дом</t>
  </si>
  <si>
    <t>ЖБИ</t>
  </si>
  <si>
    <t xml:space="preserve">Казна </t>
  </si>
  <si>
    <t>ГОССТАТ</t>
  </si>
  <si>
    <t>Гиля 6</t>
  </si>
  <si>
    <t>Гиля 4</t>
  </si>
  <si>
    <t>Ленина 23</t>
  </si>
  <si>
    <t>След. комитет</t>
  </si>
  <si>
    <t>Детская площадка</t>
  </si>
  <si>
    <t>Космонавтов</t>
  </si>
  <si>
    <t>Химчистка</t>
  </si>
  <si>
    <t>Беккерева</t>
  </si>
  <si>
    <t>Пилорама</t>
  </si>
  <si>
    <t>Совхоз</t>
  </si>
  <si>
    <t>ТСО "Дархита"</t>
  </si>
  <si>
    <t>АЗС</t>
  </si>
  <si>
    <t>КАФЕ</t>
  </si>
  <si>
    <t>ДАЧИ</t>
  </si>
  <si>
    <t>уч. Корпус</t>
  </si>
  <si>
    <t>ДОМ Радио</t>
  </si>
  <si>
    <t>Пенсионный Фонд</t>
  </si>
  <si>
    <t>ЧУБАРОВА 8</t>
  </si>
  <si>
    <t>Дисп. №1 Водоканал</t>
  </si>
  <si>
    <t>Дисп. №2 Водоканал</t>
  </si>
  <si>
    <t>СЕЙСМОСТАНЦИЯ</t>
  </si>
  <si>
    <t>Передвижная энергетика</t>
  </si>
  <si>
    <t>Котельная-2</t>
  </si>
  <si>
    <t>Дорожный участок</t>
  </si>
  <si>
    <t>Гараж пенсион. Фонда</t>
  </si>
  <si>
    <t>Д/С Солнышко</t>
  </si>
  <si>
    <t>Муз. Школа</t>
  </si>
  <si>
    <t>Ул. Советская</t>
  </si>
  <si>
    <t>АДМ окр. Резерв</t>
  </si>
  <si>
    <t>Билайн</t>
  </si>
  <si>
    <t>Гостиница</t>
  </si>
  <si>
    <t>Ресторан  резерв</t>
  </si>
  <si>
    <t>РКЦ</t>
  </si>
  <si>
    <t>Теплицы</t>
  </si>
  <si>
    <t>Насосы</t>
  </si>
  <si>
    <t>Очистные №1</t>
  </si>
  <si>
    <t>Очистные №2</t>
  </si>
  <si>
    <t>Поротова 35</t>
  </si>
  <si>
    <t>ГИЛЯ 14</t>
  </si>
  <si>
    <t>ГИЛЯ 16</t>
  </si>
  <si>
    <t>ГИЛЯ 18</t>
  </si>
  <si>
    <t>ГИЛЯ 20</t>
  </si>
  <si>
    <t>Надежда маг.</t>
  </si>
  <si>
    <t xml:space="preserve">Чубарова 20 </t>
  </si>
  <si>
    <t xml:space="preserve">Чубарова 18 </t>
  </si>
  <si>
    <t>Сторожка</t>
  </si>
  <si>
    <t>КЧП</t>
  </si>
  <si>
    <t>ИП "Прудников"</t>
  </si>
  <si>
    <t>ФСБ</t>
  </si>
  <si>
    <t>Инфекция №1</t>
  </si>
  <si>
    <t>Инфекция №2</t>
  </si>
  <si>
    <t>Стационар №1</t>
  </si>
  <si>
    <t>Стационар №2</t>
  </si>
  <si>
    <t>Поссовет</t>
  </si>
  <si>
    <t xml:space="preserve">Чубарова 1 </t>
  </si>
  <si>
    <t>КТПН 2</t>
  </si>
  <si>
    <t>Название энергоузла: Палана ДЭС-10</t>
  </si>
  <si>
    <t>400.400</t>
  </si>
  <si>
    <t xml:space="preserve">Название энергоузла: Ключевской РЭС,  ДЭС-22         20 июня 2018 г. </t>
  </si>
  <si>
    <t>ТМ-320</t>
  </si>
  <si>
    <t>2-Госбанк</t>
  </si>
  <si>
    <t>4-Милиция</t>
  </si>
  <si>
    <t>7-Вулканостанция</t>
  </si>
  <si>
    <t>8-Шашлычная</t>
  </si>
  <si>
    <t>1- ул.Майская</t>
  </si>
  <si>
    <t>2-Дрожный участок</t>
  </si>
  <si>
    <t>3-ул.Кирова</t>
  </si>
  <si>
    <t>ТМ-100                        ТМ-400</t>
  </si>
  <si>
    <t>4- Орбита ввод №1</t>
  </si>
  <si>
    <t>8- Орбита ввод №2</t>
  </si>
  <si>
    <t>без нагрузки</t>
  </si>
  <si>
    <t>ТМ-250                    ТМ-320</t>
  </si>
  <si>
    <t>4- мжд ул.Красноармейская 2</t>
  </si>
  <si>
    <t>6-детский сад Елочка</t>
  </si>
  <si>
    <t>8-ул.Школьная</t>
  </si>
  <si>
    <t>1-магазин Аурум</t>
  </si>
  <si>
    <t>2-Бойлерная</t>
  </si>
  <si>
    <t>3-ул.Северная</t>
  </si>
  <si>
    <t>4-ул.Чкалова</t>
  </si>
  <si>
    <t>5-Школа</t>
  </si>
  <si>
    <t>КТПН-8</t>
  </si>
  <si>
    <t>1- Насосная ввод№1</t>
  </si>
  <si>
    <t>2-Насосная ввод№2</t>
  </si>
  <si>
    <t>3-магазин Долина</t>
  </si>
  <si>
    <t>4-гараж</t>
  </si>
  <si>
    <t>2-ул.Стахановская</t>
  </si>
  <si>
    <t>5-уличное освещение</t>
  </si>
  <si>
    <t>15-ул.Кабакова</t>
  </si>
  <si>
    <t xml:space="preserve">             ТМ-250                  </t>
  </si>
  <si>
    <t>1-ИП. Ханзутин</t>
  </si>
  <si>
    <t>2-Пищекомбинат</t>
  </si>
  <si>
    <t>3-ул.Колхозная</t>
  </si>
  <si>
    <t>4-Котельная №6</t>
  </si>
  <si>
    <t>5-ЗГМО</t>
  </si>
  <si>
    <t>2-Котельная №11</t>
  </si>
  <si>
    <t>4-Агрофирма авто РММ</t>
  </si>
  <si>
    <t>5-ГСМ</t>
  </si>
  <si>
    <t>8-Склад,контора</t>
  </si>
  <si>
    <t>КТПН-12</t>
  </si>
  <si>
    <t>1-ул. 23 Партсъезда</t>
  </si>
  <si>
    <t>2-частный сектор</t>
  </si>
  <si>
    <t>3-Котельная №11</t>
  </si>
  <si>
    <t>4-ул.Кабакова</t>
  </si>
  <si>
    <t>КТПН-13</t>
  </si>
  <si>
    <t>1-Котельная №8, АБЗ</t>
  </si>
  <si>
    <t>2-мжд ул.Школьная 32А</t>
  </si>
  <si>
    <t>3-мжд ул.Школьная 34</t>
  </si>
  <si>
    <t>6- уличное освещение</t>
  </si>
  <si>
    <t>КТПН-15</t>
  </si>
  <si>
    <t>1-ул.Советская</t>
  </si>
  <si>
    <t>2-ул.Октябрьская</t>
  </si>
  <si>
    <t>3-ул.Кирова,Советская</t>
  </si>
  <si>
    <t>4-уличное освещение</t>
  </si>
  <si>
    <t>5- Советская 51</t>
  </si>
  <si>
    <t xml:space="preserve">2-Поселок </t>
  </si>
  <si>
    <t>3-Котельная</t>
  </si>
  <si>
    <t>ТМ-400 ТМ-400</t>
  </si>
  <si>
    <t>1-ул.Свободная</t>
  </si>
  <si>
    <t>4-ул.Школьная, Сибирская, Восточная</t>
  </si>
  <si>
    <t>6-ул.Строительная</t>
  </si>
  <si>
    <t>8-ул.Красноармейская</t>
  </si>
  <si>
    <t>9-ул.Стадионная</t>
  </si>
  <si>
    <t>12-уличное освещение</t>
  </si>
  <si>
    <t>МТП-18</t>
  </si>
  <si>
    <t>1-МРЛ</t>
  </si>
  <si>
    <t>КТПН-19</t>
  </si>
  <si>
    <t>1-Мостоотряд</t>
  </si>
  <si>
    <t>2-ул.Вулканическая</t>
  </si>
  <si>
    <t>4-ул.Камчатская</t>
  </si>
  <si>
    <t>ТП-25</t>
  </si>
  <si>
    <t>2-АЗС</t>
  </si>
  <si>
    <t>3-мжд ул.Пионерская 10</t>
  </si>
  <si>
    <t>4-Прокуратура</t>
  </si>
  <si>
    <t>7-мжд ул.Пионерская 9</t>
  </si>
  <si>
    <t>1-ул.Солнечная</t>
  </si>
  <si>
    <t>2-Водозабор</t>
  </si>
  <si>
    <t>3-ул.Комсомольская</t>
  </si>
  <si>
    <t>2-ул.23 партсъезда</t>
  </si>
  <si>
    <t>3-Колосок</t>
  </si>
  <si>
    <t>4-ул.Ключевская</t>
  </si>
  <si>
    <t>ТП-37</t>
  </si>
  <si>
    <t>ТМ-63                        ТМ-63</t>
  </si>
  <si>
    <t>1-освещение автодороги</t>
  </si>
  <si>
    <t>2-Котельная №1</t>
  </si>
  <si>
    <t>3-тепловодхоз котельная</t>
  </si>
  <si>
    <t>ТП-40</t>
  </si>
  <si>
    <t>ТМ-400                       ТМ-400</t>
  </si>
  <si>
    <t>3- Вулканостанция</t>
  </si>
  <si>
    <t>4-Пищеблок ввод№1</t>
  </si>
  <si>
    <t>6-ГРЩ больницы ввод№1</t>
  </si>
  <si>
    <t>7-Гостиница</t>
  </si>
  <si>
    <t>10-ГРЩ больницы ввод№2</t>
  </si>
  <si>
    <t>11-ул.Рабочая</t>
  </si>
  <si>
    <t>13-Пищеблок ввод№2</t>
  </si>
  <si>
    <t>Название энергоузла     БСУ Средне-Камчатский  ЭР    с. Эссо   Летний период - июнь 2018 г.</t>
  </si>
  <si>
    <t>"Тундровая-1"</t>
  </si>
  <si>
    <t>"Совхозная"</t>
  </si>
  <si>
    <t>ТМ=100</t>
  </si>
  <si>
    <t>"Терешковой"</t>
  </si>
  <si>
    <t>"Ленина"</t>
  </si>
  <si>
    <t>"м-н Заря"</t>
  </si>
  <si>
    <t>"Худ.школа"</t>
  </si>
  <si>
    <t>"Насосная"</t>
  </si>
  <si>
    <t>"МОПКХ"</t>
  </si>
  <si>
    <t>"Тепло Земли"</t>
  </si>
  <si>
    <t>"Интернат"</t>
  </si>
  <si>
    <t>"14-ти кв. Дом"</t>
  </si>
  <si>
    <t>"12-ти кв. Дом"</t>
  </si>
  <si>
    <t>"Нагорная"</t>
  </si>
  <si>
    <t>"Детский сад"</t>
  </si>
  <si>
    <t>"База МОПКХ"</t>
  </si>
  <si>
    <t>"БИЛАЙН"</t>
  </si>
  <si>
    <t>"Козлов"</t>
  </si>
  <si>
    <t>"КНС"</t>
  </si>
  <si>
    <t>"Муз.школа"</t>
  </si>
  <si>
    <t>"Горнолыжня база"</t>
  </si>
  <si>
    <t>"Лесная"</t>
  </si>
  <si>
    <t>"Березовая"</t>
  </si>
  <si>
    <t>"ПАРАМУШИР"</t>
  </si>
  <si>
    <t>"Мостовая"</t>
  </si>
  <si>
    <t>"Дом пристарелых"</t>
  </si>
  <si>
    <t>"Молочный цех"</t>
  </si>
  <si>
    <t>"Коровник"</t>
  </si>
  <si>
    <t>"ДРСУ"</t>
  </si>
  <si>
    <t>"Нагорная 50"</t>
  </si>
  <si>
    <t>"Нагорная МЧС"</t>
  </si>
  <si>
    <t>"60-лет СССР"</t>
  </si>
  <si>
    <t>"Южная"</t>
  </si>
  <si>
    <t>"РДК"</t>
  </si>
  <si>
    <t>"Телевидение"</t>
  </si>
  <si>
    <t>"ПЕКАРНЯ"</t>
  </si>
  <si>
    <t>"Гараж"</t>
  </si>
  <si>
    <t>"Пилорама"</t>
  </si>
  <si>
    <t>"ИП Яценко"</t>
  </si>
  <si>
    <t>"Березовая прав."</t>
  </si>
  <si>
    <t>"Березовая лев."</t>
  </si>
  <si>
    <t>"Насосная школы"</t>
  </si>
  <si>
    <t>Название энергоузла: Анавгай 10/0,4</t>
  </si>
  <si>
    <t>1-Билайн</t>
  </si>
  <si>
    <t>2-МТС</t>
  </si>
  <si>
    <t>4-Октябрьская</t>
  </si>
  <si>
    <t>5- Насосная гор.</t>
  </si>
  <si>
    <t>1-Ленинская</t>
  </si>
  <si>
    <t>2-Советская</t>
  </si>
  <si>
    <t>3- ул. Освещение</t>
  </si>
  <si>
    <t>1-Гараж</t>
  </si>
  <si>
    <t>1-МЧС</t>
  </si>
  <si>
    <t>2-Дет. Сад</t>
  </si>
  <si>
    <t>Название энергоузла: Усть-Камчатский ЭУ</t>
  </si>
  <si>
    <t>ТП-2 А</t>
  </si>
  <si>
    <t>СРБ</t>
  </si>
  <si>
    <t>СРМ</t>
  </si>
  <si>
    <t>Дачные постройки</t>
  </si>
  <si>
    <t>РКЗ</t>
  </si>
  <si>
    <t>Автомойка</t>
  </si>
  <si>
    <t>Военкомат</t>
  </si>
  <si>
    <t>Школа № 3</t>
  </si>
  <si>
    <t>Д/с Ромашка</t>
  </si>
  <si>
    <t>Универмаг</t>
  </si>
  <si>
    <t>М-н  Валентина</t>
  </si>
  <si>
    <t>Калинина 4</t>
  </si>
  <si>
    <t>М-н Авто</t>
  </si>
  <si>
    <t>Ленина 16</t>
  </si>
  <si>
    <t>ИП Попов</t>
  </si>
  <si>
    <t>Частные дома</t>
  </si>
  <si>
    <t>Лазо</t>
  </si>
  <si>
    <t>Бойлер</t>
  </si>
  <si>
    <t>ТМ-300 в работе    ТМ-300 в резерве</t>
  </si>
  <si>
    <t>Бодрова 3</t>
  </si>
  <si>
    <t>АТС</t>
  </si>
  <si>
    <t>Горького</t>
  </si>
  <si>
    <t>Бодрова 22-30</t>
  </si>
  <si>
    <t>Спорт.зал</t>
  </si>
  <si>
    <t>Горького-Бодрова</t>
  </si>
  <si>
    <t>Ленина-Бодрова</t>
  </si>
  <si>
    <t>Ленина 62-70</t>
  </si>
  <si>
    <t>Ленина 72-80</t>
  </si>
  <si>
    <t>АТП</t>
  </si>
  <si>
    <t>Поселок</t>
  </si>
  <si>
    <t>ПУ-13</t>
  </si>
  <si>
    <t>Рыб.инспекция</t>
  </si>
  <si>
    <t>Ленина 103-109</t>
  </si>
  <si>
    <t>Крашенинникова</t>
  </si>
  <si>
    <t>ТМ-100 № 81405</t>
  </si>
  <si>
    <t>Гараж Попова</t>
  </si>
  <si>
    <t>ИП Смердов</t>
  </si>
  <si>
    <t>Пож. Часть</t>
  </si>
  <si>
    <t>Холодильник</t>
  </si>
  <si>
    <t>Лесная</t>
  </si>
  <si>
    <t>ТВХ</t>
  </si>
  <si>
    <t>Д/д Росинка 1</t>
  </si>
  <si>
    <t>Д/д Росинка 2</t>
  </si>
  <si>
    <t>Лазо 2А</t>
  </si>
  <si>
    <t>Лазо 14-16</t>
  </si>
  <si>
    <t>Водонасосная</t>
  </si>
  <si>
    <t>ТМ-400
ТМ-630 резерв</t>
  </si>
  <si>
    <t>Дом 1</t>
  </si>
  <si>
    <t>Дом 2</t>
  </si>
  <si>
    <t>Дом 3</t>
  </si>
  <si>
    <t>Дом 5</t>
  </si>
  <si>
    <t>Очистные</t>
  </si>
  <si>
    <t>М-н "У Ромы"</t>
  </si>
  <si>
    <t>М-н "Ваш дом"</t>
  </si>
  <si>
    <t>ДОЦ</t>
  </si>
  <si>
    <t>Гранит</t>
  </si>
  <si>
    <t>Восток-рыба</t>
  </si>
  <si>
    <t>ТП-48 10/0,4</t>
  </si>
  <si>
    <t>Клуб</t>
  </si>
  <si>
    <t>Юбилейная четная</t>
  </si>
  <si>
    <t>Юбилейная нечетная</t>
  </si>
  <si>
    <t>Дом 8</t>
  </si>
  <si>
    <t>Дом 9</t>
  </si>
  <si>
    <t>Дом 10</t>
  </si>
  <si>
    <t>Дом 13</t>
  </si>
  <si>
    <t xml:space="preserve">Дом 14 </t>
  </si>
  <si>
    <t>Дом 19</t>
  </si>
  <si>
    <t>Дом 24 (админ.)</t>
  </si>
  <si>
    <t>Дом 25</t>
  </si>
  <si>
    <t>ТП-55 10/0,4</t>
  </si>
  <si>
    <t>Аэрофлотская 1</t>
  </si>
  <si>
    <t>Погранзастава</t>
  </si>
  <si>
    <t>ТП-57 10/0,4</t>
  </si>
  <si>
    <t>Дом 11-1</t>
  </si>
  <si>
    <t>Дом 11-2</t>
  </si>
  <si>
    <t>Дом 12-1</t>
  </si>
  <si>
    <t>Дом 12-2</t>
  </si>
  <si>
    <t>Дом 17</t>
  </si>
  <si>
    <t>Дом 18</t>
  </si>
  <si>
    <t>Дом 20</t>
  </si>
  <si>
    <t>Дом 27</t>
  </si>
  <si>
    <t>Дом 28</t>
  </si>
  <si>
    <t>д/с Снежинка-1</t>
  </si>
  <si>
    <t>д/с Снежинка-2</t>
  </si>
  <si>
    <t>Котельная № 4</t>
  </si>
  <si>
    <t>Мегафон</t>
  </si>
  <si>
    <t>Вист</t>
  </si>
  <si>
    <t>ГСМ УК РЭС</t>
  </si>
  <si>
    <t>ГСМ ТВХ</t>
  </si>
  <si>
    <t>ТП-59 10/0,4</t>
  </si>
  <si>
    <t>Ростелеком</t>
  </si>
  <si>
    <t>Почта</t>
  </si>
  <si>
    <t>Телевидение</t>
  </si>
  <si>
    <t>Эл. бойлер</t>
  </si>
  <si>
    <t>ТП-63 35/0,4</t>
  </si>
  <si>
    <t>Водонасосная № 1</t>
  </si>
  <si>
    <t>ТП-64 35/0,4</t>
  </si>
  <si>
    <t>Склад ГСМ в/ч 25522</t>
  </si>
  <si>
    <t>ТП-65 35/0,4</t>
  </si>
  <si>
    <t>Склад ГСМ  о. Чаячий</t>
  </si>
  <si>
    <t>ТМ-630
ТМ-630 резерв</t>
  </si>
  <si>
    <t>Советская 2а-2б</t>
  </si>
  <si>
    <t>ЦКиД ввод № 1</t>
  </si>
  <si>
    <t>ЦКиД ввод № 2</t>
  </si>
  <si>
    <t>ЦРБ ввод № 1</t>
  </si>
  <si>
    <t>ЦРБ ввод № 2</t>
  </si>
  <si>
    <t>РОВД</t>
  </si>
  <si>
    <t>Советская 2 ввод 1</t>
  </si>
  <si>
    <t>Советская 2 ввод 2</t>
  </si>
  <si>
    <t>Теплоучасток</t>
  </si>
  <si>
    <t>ТП-67</t>
  </si>
  <si>
    <t xml:space="preserve">ООО "Дельта Фиш" </t>
  </si>
  <si>
    <t>ТП-68</t>
  </si>
  <si>
    <t>ООО "Восток-рыба"</t>
  </si>
  <si>
    <t>ТП-69</t>
  </si>
  <si>
    <t>ООО "Соболь"</t>
  </si>
  <si>
    <t>ТП-70</t>
  </si>
  <si>
    <t>ТП-71</t>
  </si>
  <si>
    <t>ТМ-630 ТМ-400</t>
  </si>
  <si>
    <t>ООО "Ничира"</t>
  </si>
  <si>
    <t>ТП-72 35/0,4</t>
  </si>
  <si>
    <t>Склад ГСМ  ООО "Запад-Восток сервис"</t>
  </si>
  <si>
    <t>ТП-73</t>
  </si>
  <si>
    <t>ТМ-250 ТМ-250</t>
  </si>
  <si>
    <t>Ферма</t>
  </si>
  <si>
    <t>Береговая охрана</t>
  </si>
  <si>
    <t>к/л Застава</t>
  </si>
  <si>
    <t>ТП-38 Устьевое</t>
  </si>
  <si>
    <t>ООО "Скит"</t>
  </si>
  <si>
    <t>ТП-39 Устьевое</t>
  </si>
  <si>
    <t xml:space="preserve">ТМ-160                </t>
  </si>
  <si>
    <t>ДЭС-17 отходящие 0,4 кВ от ЗРУ 6 кВ</t>
  </si>
  <si>
    <t>ТП-10 Пост береговой охраны</t>
  </si>
  <si>
    <t>ТП-11 Школьный городок</t>
  </si>
  <si>
    <t>250+250</t>
  </si>
  <si>
    <t>ТП-74 10/0,4</t>
  </si>
  <si>
    <t>ТП-12 Аэропорт ТМГ</t>
  </si>
  <si>
    <t>6/0,4</t>
  </si>
  <si>
    <t>35/0,4</t>
  </si>
  <si>
    <t>У-К</t>
  </si>
  <si>
    <t>Ключи</t>
  </si>
  <si>
    <t>не учтены</t>
  </si>
  <si>
    <t>Эссо</t>
  </si>
  <si>
    <t>Анавгай</t>
  </si>
  <si>
    <t>Оссора</t>
  </si>
  <si>
    <t>Тигиль</t>
  </si>
  <si>
    <t>Палана</t>
  </si>
  <si>
    <t>Корф</t>
  </si>
  <si>
    <t>Каменское</t>
  </si>
  <si>
    <t>Тиличики</t>
  </si>
  <si>
    <t>Манилы</t>
  </si>
  <si>
    <t>Соболево</t>
  </si>
  <si>
    <t>Всего</t>
  </si>
  <si>
    <t>ВСЕГО:</t>
  </si>
  <si>
    <t>р/з Оссора  ввод-2</t>
  </si>
  <si>
    <t>Районная котельная</t>
  </si>
  <si>
    <t>ДЭС-1</t>
  </si>
  <si>
    <t>ф.1</t>
  </si>
  <si>
    <t>ф.2</t>
  </si>
  <si>
    <t>ф.3</t>
  </si>
  <si>
    <t>ф.4</t>
  </si>
  <si>
    <t>Ф-1 аэропорт</t>
  </si>
  <si>
    <t>Ф-2 магазины</t>
  </si>
  <si>
    <t>Ф-5 Гараж ДЭС-4</t>
  </si>
  <si>
    <t>Ф-1 а/с" Камчатка"</t>
  </si>
  <si>
    <t>Ф-2 Тусм</t>
  </si>
  <si>
    <t>Ф-1 Котельная</t>
  </si>
  <si>
    <t>Ф-2 Больница</t>
  </si>
  <si>
    <t>Ф-3 школа</t>
  </si>
  <si>
    <t>Ф-5 л.Северная</t>
  </si>
  <si>
    <t>Федорова</t>
  </si>
  <si>
    <t>Жилфонд2</t>
  </si>
  <si>
    <t>ЦТП1</t>
  </si>
  <si>
    <t>ТП- Аэронавигация</t>
  </si>
  <si>
    <t>База</t>
  </si>
  <si>
    <t xml:space="preserve">ТМ-400                </t>
  </si>
  <si>
    <t>ООО СК Титан</t>
  </si>
  <si>
    <t>1-Партизанская 4/1</t>
  </si>
  <si>
    <t>8-Партизанская 4/2</t>
  </si>
  <si>
    <t>15-Партизанская 4/2     резерв</t>
  </si>
  <si>
    <t>17-Партизанская 4/1     резерв</t>
  </si>
  <si>
    <t>Носос</t>
  </si>
  <si>
    <t>"Гараж РИК"</t>
  </si>
  <si>
    <t>"Старая школа"</t>
  </si>
  <si>
    <t>ул.Ягодная</t>
  </si>
  <si>
    <t>ТП-1/1</t>
  </si>
  <si>
    <t>ТМГ-160</t>
  </si>
  <si>
    <t>0</t>
  </si>
  <si>
    <t>ЛТЦ</t>
  </si>
  <si>
    <t>Комсомольская 64Д</t>
  </si>
  <si>
    <t>ИП Аскеров</t>
  </si>
  <si>
    <t>Кулаков</t>
  </si>
  <si>
    <t>Масло</t>
  </si>
  <si>
    <t>Жилфонд1</t>
  </si>
  <si>
    <t>Котельная 2</t>
  </si>
  <si>
    <t>Портпункт</t>
  </si>
  <si>
    <t>"Рябиков"</t>
  </si>
  <si>
    <t>ОБО</t>
  </si>
  <si>
    <t>Склад ХВ</t>
  </si>
  <si>
    <t>Новый дом 50лет КК</t>
  </si>
  <si>
    <t>Торговы дом</t>
  </si>
  <si>
    <t>Сазонов</t>
  </si>
  <si>
    <t>ЧУБАРОВА 16</t>
  </si>
  <si>
    <t>ТМ-200</t>
  </si>
  <si>
    <t>Ф№2 "Струя 2"</t>
  </si>
  <si>
    <t>Корпус "Орбита"</t>
  </si>
  <si>
    <t>Сейсмокамера</t>
  </si>
  <si>
    <t xml:space="preserve">дачный СОТ </t>
  </si>
  <si>
    <t>Горный ключ, 47 км</t>
  </si>
  <si>
    <t>ТП-1 "Горный ключ"</t>
  </si>
  <si>
    <t>Нагорная 11 "А"</t>
  </si>
  <si>
    <t>Нагорная 11 "Б"</t>
  </si>
  <si>
    <t>Очистные сооружение</t>
  </si>
  <si>
    <t>Насосная</t>
  </si>
  <si>
    <t>12-ти кв-ные дома</t>
  </si>
  <si>
    <t>Солнечная ч/сектор</t>
  </si>
  <si>
    <t>пер.Школьный</t>
  </si>
  <si>
    <t>Бактерецидка</t>
  </si>
  <si>
    <t>Дежурное помещение</t>
  </si>
  <si>
    <t>Скважина №1 и 2.</t>
  </si>
  <si>
    <t>Скважина № 3 и 4</t>
  </si>
  <si>
    <t>Тур приют Скара</t>
  </si>
  <si>
    <t>Фидер№1</t>
  </si>
  <si>
    <t>ЮРТА-1</t>
  </si>
  <si>
    <t>ЮРТА-2</t>
  </si>
  <si>
    <t xml:space="preserve">Домики </t>
  </si>
  <si>
    <t>Сцена</t>
  </si>
  <si>
    <t>1- Саратов</t>
  </si>
  <si>
    <t>4-УП ТуСМ(дикорос)</t>
  </si>
  <si>
    <t>ТП-1 Майское 1 РЩ-0,4 кВ от тп 1 фидер 1,2,3</t>
  </si>
  <si>
    <t>РУ-4</t>
  </si>
  <si>
    <t>Юбиленая 6 А</t>
  </si>
  <si>
    <t xml:space="preserve">Юбиленая </t>
  </si>
  <si>
    <t>Цдит (Дом культуры)</t>
  </si>
  <si>
    <t>8- ИП Лазарчик</t>
  </si>
  <si>
    <t>Лесная 51-63</t>
  </si>
  <si>
    <t>Дом 6</t>
  </si>
  <si>
    <t>Дом7</t>
  </si>
  <si>
    <t>Дом 4</t>
  </si>
  <si>
    <t>КНС нов. здание</t>
  </si>
  <si>
    <t>Дом 15</t>
  </si>
  <si>
    <t>Дом 16</t>
  </si>
  <si>
    <t>Школа №2 ввод 1(2)</t>
  </si>
  <si>
    <t>м-н Холкам-1</t>
  </si>
  <si>
    <t>м-н Холкам-2</t>
  </si>
  <si>
    <t>ТМ-2500 ТМ-0</t>
  </si>
  <si>
    <t>ТП-50 10/0,4 (аренда)</t>
  </si>
  <si>
    <t>ТП-58                   (аренда)</t>
  </si>
  <si>
    <t>ТП-66 10/0,4 (аренда)</t>
  </si>
  <si>
    <t>ТП-28   (аренда)</t>
  </si>
  <si>
    <t>ТП-32 10/0,4 (аренда)</t>
  </si>
  <si>
    <t>ТП-56 10/0,4(аренда)</t>
  </si>
  <si>
    <t>ТП-33 (аренда)</t>
  </si>
  <si>
    <t>ТП-31 10/0,4 (аренда)</t>
  </si>
  <si>
    <t>ТМ-60(аренда)</t>
  </si>
  <si>
    <t>ТП-9 (аренда)</t>
  </si>
  <si>
    <t>МТП-10 (аренда)</t>
  </si>
  <si>
    <t>ТП-11(аренда)</t>
  </si>
  <si>
    <t>МТП-16(аренда)</t>
  </si>
  <si>
    <t>ТП-29(аренда)</t>
  </si>
  <si>
    <t>МТП-32(аренда)</t>
  </si>
  <si>
    <t>ТП-34(аренда)</t>
  </si>
  <si>
    <t>ТП-38(аренда)</t>
  </si>
  <si>
    <t>2,4</t>
  </si>
  <si>
    <t>8,8</t>
  </si>
  <si>
    <t>4,4</t>
  </si>
  <si>
    <t>ТП-4 А</t>
  </si>
  <si>
    <t>Баулина</t>
  </si>
  <si>
    <t>Жилфонд1 (Пак)</t>
  </si>
  <si>
    <t>Склад ВВ</t>
  </si>
  <si>
    <t>КТП-Титан</t>
  </si>
  <si>
    <t>Гейзер</t>
  </si>
  <si>
    <t xml:space="preserve">ТМ-100          </t>
  </si>
  <si>
    <t>Гаражи</t>
  </si>
  <si>
    <t>Мастерские   А</t>
  </si>
  <si>
    <t xml:space="preserve">         Мастерские Б</t>
  </si>
  <si>
    <t>Средняя Школа</t>
  </si>
  <si>
    <t>Передающ-й Аэропорт</t>
  </si>
  <si>
    <t>ПРЦ "Лира" Ф-2</t>
  </si>
  <si>
    <t>ПТЗ Аэронавигации</t>
  </si>
  <si>
    <t>Гараж частный</t>
  </si>
  <si>
    <t>Автоматизир-ый пост</t>
  </si>
  <si>
    <t>ПРЦ "Лира" Ф-1</t>
  </si>
  <si>
    <t xml:space="preserve">ПАО Вымпел </t>
  </si>
  <si>
    <t>Лукашевского 65</t>
  </si>
  <si>
    <t>Освещение</t>
  </si>
  <si>
    <t>ул. освещение</t>
  </si>
  <si>
    <t>ул. Освещение</t>
  </si>
  <si>
    <t>Горнолыжка</t>
  </si>
  <si>
    <t>6-Дальсвязь L-1</t>
  </si>
  <si>
    <t>дом Волокитиных 6А</t>
  </si>
  <si>
    <t>"ДЭС-ТП-ВЭС" (Тр-1 по 0,4 кВ)</t>
  </si>
  <si>
    <t>Демонтирована</t>
  </si>
  <si>
    <t>5-Столярная мастерская</t>
  </si>
  <si>
    <t>16 - Кирова 134</t>
  </si>
  <si>
    <t>14 - Осв. ТП</t>
  </si>
  <si>
    <t>Корякэнерго</t>
  </si>
  <si>
    <t>ПРУ резерв</t>
  </si>
  <si>
    <t>ТП-70 А</t>
  </si>
  <si>
    <t>ТМ-2500</t>
  </si>
  <si>
    <t>д/э Драбкин</t>
  </si>
  <si>
    <t xml:space="preserve">ИП </t>
  </si>
  <si>
    <t>ТП-75</t>
  </si>
  <si>
    <t>Склад ГСМ</t>
  </si>
  <si>
    <t>ТП-43 Устьевое</t>
  </si>
  <si>
    <t>Общее</t>
  </si>
  <si>
    <t>Корякэнерго пирс</t>
  </si>
  <si>
    <t>Электрокотел</t>
  </si>
  <si>
    <t>Ввод 2</t>
  </si>
  <si>
    <t xml:space="preserve">ТМ-250               </t>
  </si>
  <si>
    <t>КТПН Корякэнерго</t>
  </si>
  <si>
    <t>ИП КОЛЕГОВ</t>
  </si>
  <si>
    <t>Ф2 ИП СУББОТИН</t>
  </si>
  <si>
    <t>ПОЖДЭПО</t>
  </si>
  <si>
    <t>пекарня</t>
  </si>
  <si>
    <t>Гараж  кабель А</t>
  </si>
  <si>
    <t>Гараж кабель Б</t>
  </si>
  <si>
    <t>Чубарова д 3</t>
  </si>
  <si>
    <t>РУЧЕЙ</t>
  </si>
  <si>
    <t>УЛ.  ОСВЕЩЕНИЕ</t>
  </si>
  <si>
    <t>Поротова 33</t>
  </si>
  <si>
    <t>Садко 3</t>
  </si>
  <si>
    <t>Садко  2</t>
  </si>
  <si>
    <t>Садко  1 гараж</t>
  </si>
  <si>
    <t>Ф №1 " ЛПХ"</t>
  </si>
  <si>
    <t>ТП-18 ТПХ</t>
  </si>
  <si>
    <t>Ф№4"Д/Сад"</t>
  </si>
  <si>
    <t>Ф№2"ул.Советская, ул.Набережная"</t>
  </si>
  <si>
    <t>Ф№3 "ул.Совхозная, Телев."</t>
  </si>
  <si>
    <t>ТП-4 Седанка</t>
  </si>
  <si>
    <t>Ф-5</t>
  </si>
  <si>
    <t>Ф-6</t>
  </si>
  <si>
    <t>Дача</t>
  </si>
  <si>
    <t>Локатор</t>
  </si>
  <si>
    <t>Телевышка</t>
  </si>
  <si>
    <t>Ф-1</t>
  </si>
  <si>
    <t>Ф-2</t>
  </si>
  <si>
    <t>Ф-3</t>
  </si>
  <si>
    <t>Холодильник Садко</t>
  </si>
  <si>
    <t>в проекте</t>
  </si>
  <si>
    <t>Коммунхоз</t>
  </si>
  <si>
    <t>магазин Айсель</t>
  </si>
  <si>
    <t>Касса энергосбыта</t>
  </si>
  <si>
    <t>И.П. Копылов</t>
  </si>
  <si>
    <t>Аэропорт-2</t>
  </si>
  <si>
    <t>Скважина воды-3</t>
  </si>
  <si>
    <t>Котельная школы</t>
  </si>
  <si>
    <t>Котельная дет. Сада</t>
  </si>
  <si>
    <t>ул. Комсомольская</t>
  </si>
  <si>
    <t>ул.Заречная 6-8, Комсомольская 36</t>
  </si>
  <si>
    <t>ООО "КТС"</t>
  </si>
  <si>
    <t>Микрорайон</t>
  </si>
  <si>
    <t>ООО "Стимул"</t>
  </si>
  <si>
    <t>ул. Комсомольская 1-9, пер. Кооперативный</t>
  </si>
  <si>
    <t>Редакция</t>
  </si>
  <si>
    <t>пер.Центральный,Набережная</t>
  </si>
  <si>
    <t>Фидер №3(пож. пост)</t>
  </si>
  <si>
    <t>ООО "Биг Фиш"</t>
  </si>
  <si>
    <t>Кафе пекарня</t>
  </si>
  <si>
    <t>Магазин</t>
  </si>
  <si>
    <t>Нет доступа к ТП : 11Б, 17 А, 28.31.39</t>
  </si>
  <si>
    <t>ТП - 2 А отключена</t>
  </si>
  <si>
    <t>ТП-30 отключена</t>
  </si>
  <si>
    <t>"ККПиБ" Кор эн база</t>
  </si>
  <si>
    <t>Еленаа гараж</t>
  </si>
  <si>
    <t>"Холодильник"</t>
  </si>
  <si>
    <t>"Жилфонд"Федорова</t>
  </si>
  <si>
    <t>"Хаилинские домики"</t>
  </si>
  <si>
    <t>"Аэронавигация"</t>
  </si>
  <si>
    <t>АБК2</t>
  </si>
  <si>
    <t>"Северная ЮГ"</t>
  </si>
  <si>
    <t>Советская Север</t>
  </si>
  <si>
    <t>КТПН 3</t>
  </si>
  <si>
    <t>ТМГ-250                  ТМГ-250</t>
  </si>
  <si>
    <t>1 - Ж/Д поз.4 ввод 1</t>
  </si>
  <si>
    <t>2 - Ж/Д поз.3 ввод 1</t>
  </si>
  <si>
    <t>5 - Ж/Д поз.3 ввод 2</t>
  </si>
  <si>
    <t>6 - Ж/Д поз.4 ввод 2</t>
  </si>
  <si>
    <t>10 - ООО "ТВХ"</t>
  </si>
  <si>
    <t>5-Шаверма</t>
  </si>
  <si>
    <t>1- ул.Речной тупик</t>
  </si>
  <si>
    <t>10-Кирова, Набережная</t>
  </si>
  <si>
    <t>16- ул.Колхозная 76-83</t>
  </si>
  <si>
    <t>ТМ-180                         ТМ-180</t>
  </si>
  <si>
    <t>11-Скважина (ОТКЛ.)</t>
  </si>
  <si>
    <t>5-дачный участок (ОТКЛ.)</t>
  </si>
  <si>
    <t>1-Школа (ОТКЛ.)</t>
  </si>
  <si>
    <t>2-Детсад ввод №1 осн</t>
  </si>
  <si>
    <t>3- Стройка (ОТКЛ.)</t>
  </si>
  <si>
    <t>5-МТС, Билайн</t>
  </si>
  <si>
    <t>10-Мегафон, Теле2</t>
  </si>
  <si>
    <t>11-ул. Освещение</t>
  </si>
  <si>
    <t>12-Детсад ввод № 2 резерв</t>
  </si>
  <si>
    <t>9-Бойлерная</t>
  </si>
  <si>
    <t>1-ул. 8 Марта</t>
  </si>
  <si>
    <t>7- Отделение полиции ввод№1, мжд ул.Строительная 15,17, котельная №12 резерв</t>
  </si>
  <si>
    <t>1-Отделение полиции ввод№2</t>
  </si>
  <si>
    <t>4-База ООО Ключиэнерго</t>
  </si>
  <si>
    <t>12-Спортзал</t>
  </si>
  <si>
    <t>2-Комсомольская(увал)</t>
  </si>
  <si>
    <t>1-Ленинская/Совет</t>
  </si>
  <si>
    <t>ф3-Пекарня</t>
  </si>
  <si>
    <t>1-Октябрьская(маг)</t>
  </si>
  <si>
    <t>2-Больница(от ТП)</t>
  </si>
  <si>
    <t>3-Больница(от ВЛ "Служебный")</t>
  </si>
  <si>
    <t>4-Октябрьская(увал)+Рентген</t>
  </si>
  <si>
    <t>5-Новая(маг)</t>
  </si>
  <si>
    <t>6-Новая(увал)</t>
  </si>
  <si>
    <t>7-АЗС</t>
  </si>
  <si>
    <t>8 -12кв.дом</t>
  </si>
  <si>
    <t>1-Комсомольская(Новая 47-49)</t>
  </si>
  <si>
    <t>3-Котельная;лесхоз</t>
  </si>
  <si>
    <t>1-Белинского</t>
  </si>
  <si>
    <t>3-Чехова</t>
  </si>
  <si>
    <t>4-ФОК</t>
  </si>
  <si>
    <t>9-пер.3й Рабочий(12кв*2)</t>
  </si>
  <si>
    <t>3-Советская(12кв*6)</t>
  </si>
  <si>
    <t>8-Оель (2й Рабочий)</t>
  </si>
  <si>
    <t>ТП 2- Халактырка 10/0,4 кВ</t>
  </si>
  <si>
    <t>2-РЩ Набережная</t>
  </si>
  <si>
    <t>1-площадка вертолет</t>
  </si>
  <si>
    <t>Нагрузка в утренний и вечерний максимум ДЭС 30</t>
  </si>
  <si>
    <t>ФИДЕРА №</t>
  </si>
  <si>
    <t xml:space="preserve"> 1 Школа (А)</t>
  </si>
  <si>
    <t>2 Яганова (А)</t>
  </si>
  <si>
    <t xml:space="preserve"> 3 ГСМ (А)</t>
  </si>
  <si>
    <t>4 Баня (А)</t>
  </si>
  <si>
    <t>5 Освещ. (А)</t>
  </si>
  <si>
    <t>6 ХН (А)</t>
  </si>
  <si>
    <t>7 СН (А)</t>
  </si>
  <si>
    <t xml:space="preserve"> 8 Садко (А)</t>
  </si>
  <si>
    <t xml:space="preserve"> 9 Садко (А)</t>
  </si>
  <si>
    <t>10, Деп.3    (А)</t>
  </si>
  <si>
    <t>11 Деп.4  (А)</t>
  </si>
  <si>
    <t>12 ФАП   (А)</t>
  </si>
  <si>
    <t>ИТОГО (А)</t>
  </si>
  <si>
    <t>09-00</t>
  </si>
  <si>
    <t>20-00</t>
  </si>
  <si>
    <t>ТМ-400 
ТМ-630 резерв</t>
  </si>
  <si>
    <t>68,7,77,5</t>
  </si>
  <si>
    <t xml:space="preserve">ТМ-400 
ТМ-630 </t>
  </si>
  <si>
    <t>Вет. лечебница</t>
  </si>
  <si>
    <t>Советская 2б</t>
  </si>
  <si>
    <t>Котельная №10 ЦРБ</t>
  </si>
  <si>
    <t>Дом 35-35а</t>
  </si>
  <si>
    <t>ТП-77</t>
  </si>
  <si>
    <t>Ф.1</t>
  </si>
  <si>
    <t>ТП-78</t>
  </si>
  <si>
    <t>ТП-79</t>
  </si>
  <si>
    <t>ТП-80</t>
  </si>
  <si>
    <t>ДЭС-19</t>
  </si>
  <si>
    <t>1-Дорожная(школа)</t>
  </si>
  <si>
    <t>1-Почтовая</t>
  </si>
  <si>
    <t>2-Елисеевская(магазин)</t>
  </si>
  <si>
    <t>2а-Елисеевская(клуб)</t>
  </si>
  <si>
    <t>3-Белорусская</t>
  </si>
  <si>
    <t>5-Мегафон</t>
  </si>
  <si>
    <t>1-Центральная(котельная)</t>
  </si>
  <si>
    <t>2-Набережная</t>
  </si>
  <si>
    <t>3-первомайская(насосная)</t>
  </si>
  <si>
    <t>4-Овощехранилища</t>
  </si>
  <si>
    <t>1-Школа</t>
  </si>
  <si>
    <t>отключен(резерв)</t>
  </si>
  <si>
    <t>1-Центральная2а</t>
  </si>
  <si>
    <t>18,5</t>
  </si>
  <si>
    <t>4,6</t>
  </si>
  <si>
    <t>4-Халактырка(от ТП-1)</t>
  </si>
  <si>
    <t>ТМ-160,160</t>
  </si>
  <si>
    <t>Заречная 7А</t>
  </si>
  <si>
    <t>Заречная 7Б</t>
  </si>
  <si>
    <t>Газ. Котельная</t>
  </si>
  <si>
    <t xml:space="preserve">ТМ-630 </t>
  </si>
  <si>
    <t>ТМ-64</t>
  </si>
  <si>
    <t xml:space="preserve">ТП-44 Устьевое </t>
  </si>
  <si>
    <t>ООО "Пымта"</t>
  </si>
  <si>
    <t>Лесничество</t>
  </si>
  <si>
    <t>17,7</t>
  </si>
  <si>
    <t>27,5</t>
  </si>
  <si>
    <t>33,2</t>
  </si>
  <si>
    <t>19,1</t>
  </si>
  <si>
    <t>16,4</t>
  </si>
  <si>
    <t>18,7</t>
  </si>
  <si>
    <t>22,8</t>
  </si>
  <si>
    <t>6,1</t>
  </si>
  <si>
    <t>29,2</t>
  </si>
  <si>
    <t>54,4</t>
  </si>
  <si>
    <t>27,7</t>
  </si>
  <si>
    <t>48,3</t>
  </si>
  <si>
    <t>Ф-3  ДЭС-4</t>
  </si>
  <si>
    <t>0,84</t>
  </si>
  <si>
    <t>1,4</t>
  </si>
  <si>
    <t>0,86</t>
  </si>
  <si>
    <t>1,6</t>
  </si>
  <si>
    <t>Ф-4 Котельная</t>
  </si>
  <si>
    <t>2,3</t>
  </si>
  <si>
    <t>6</t>
  </si>
  <si>
    <t>2,5</t>
  </si>
  <si>
    <t>1,1</t>
  </si>
  <si>
    <t>0,16</t>
  </si>
  <si>
    <t>0,35</t>
  </si>
  <si>
    <t>0,01</t>
  </si>
  <si>
    <t>0,85</t>
  </si>
  <si>
    <t>5,6</t>
  </si>
  <si>
    <t>0,81</t>
  </si>
  <si>
    <t>ф-6 Пожарная часть</t>
  </si>
  <si>
    <t>Ф-1 Бйлерная ТУСМ</t>
  </si>
  <si>
    <t>Ф-2 Тусм дома</t>
  </si>
  <si>
    <t>ГСМ Аэропорт</t>
  </si>
  <si>
    <t>2,73</t>
  </si>
  <si>
    <t>3,34</t>
  </si>
  <si>
    <t>9,04</t>
  </si>
  <si>
    <t>0,05</t>
  </si>
  <si>
    <t>2,85</t>
  </si>
  <si>
    <t>2,14</t>
  </si>
  <si>
    <t>2,75</t>
  </si>
  <si>
    <t>0,12</t>
  </si>
  <si>
    <t>4,7</t>
  </si>
  <si>
    <t>20,05</t>
  </si>
  <si>
    <t>2,89</t>
  </si>
  <si>
    <t>3,18</t>
  </si>
  <si>
    <t>0,04</t>
  </si>
  <si>
    <t>0,02</t>
  </si>
  <si>
    <t>0,03</t>
  </si>
  <si>
    <t>0,08</t>
  </si>
  <si>
    <t>14,4</t>
  </si>
  <si>
    <t>4</t>
  </si>
  <si>
    <t>22,1</t>
  </si>
  <si>
    <t>6,4</t>
  </si>
  <si>
    <t>Колонка водо Ф-1</t>
  </si>
  <si>
    <t>ул.50 лет СССР  Ф-2</t>
  </si>
  <si>
    <t>14</t>
  </si>
  <si>
    <t>ул.ЛенинискаяФ-3</t>
  </si>
  <si>
    <t>55</t>
  </si>
  <si>
    <t>Скважина котелной Ф-4</t>
  </si>
  <si>
    <t>Ф-1  12 кв Линков</t>
  </si>
  <si>
    <t>Ф-2 Рыбкоп</t>
  </si>
  <si>
    <t>Ф-3  12кв Кинельви</t>
  </si>
  <si>
    <t>28</t>
  </si>
  <si>
    <t>Ф-1 д/сад Зарянка</t>
  </si>
  <si>
    <t>Ф-2 ул.Центральная</t>
  </si>
  <si>
    <t>12</t>
  </si>
  <si>
    <t>33</t>
  </si>
  <si>
    <t>41</t>
  </si>
  <si>
    <t>Ф-4 Учительский дом</t>
  </si>
  <si>
    <t>ф-6 Новый дом</t>
  </si>
  <si>
    <t>ф-7 Скважина №2 ДЭС-4</t>
  </si>
  <si>
    <t>Ф-1Двухэтажка синяя</t>
  </si>
  <si>
    <t>Ф-2Черемушки</t>
  </si>
  <si>
    <t>Ф-3Геология 2этаж</t>
  </si>
  <si>
    <t>ф-4Двух этаж 7ветров</t>
  </si>
  <si>
    <t>25,4</t>
  </si>
  <si>
    <t>11,7</t>
  </si>
  <si>
    <t>80,1</t>
  </si>
  <si>
    <t>11,1</t>
  </si>
  <si>
    <t>16,5</t>
  </si>
  <si>
    <t>10,3</t>
  </si>
  <si>
    <t>42,1</t>
  </si>
  <si>
    <t>35,9</t>
  </si>
  <si>
    <t>29,4</t>
  </si>
  <si>
    <t>38,2</t>
  </si>
  <si>
    <t>13,5</t>
  </si>
  <si>
    <t>20,04</t>
  </si>
  <si>
    <t>8,7</t>
  </si>
  <si>
    <t>20,8</t>
  </si>
  <si>
    <t>20,1</t>
  </si>
  <si>
    <t>20,4</t>
  </si>
  <si>
    <t>1,64</t>
  </si>
  <si>
    <t>40,6</t>
  </si>
  <si>
    <t>1,01</t>
  </si>
  <si>
    <t>29,9</t>
  </si>
  <si>
    <t>8,1</t>
  </si>
  <si>
    <t>3,97</t>
  </si>
  <si>
    <t>19,9</t>
  </si>
  <si>
    <t>7,7</t>
  </si>
  <si>
    <t>20,2</t>
  </si>
  <si>
    <t>10,4</t>
  </si>
  <si>
    <t>11,6</t>
  </si>
  <si>
    <t>1,8</t>
  </si>
  <si>
    <t>1,9</t>
  </si>
  <si>
    <t>7,6</t>
  </si>
  <si>
    <t>3,6</t>
  </si>
  <si>
    <t>10,5</t>
  </si>
  <si>
    <t>16,2</t>
  </si>
  <si>
    <t>17,4</t>
  </si>
  <si>
    <t>9,4</t>
  </si>
  <si>
    <t>15,4</t>
  </si>
  <si>
    <t>3,5</t>
  </si>
  <si>
    <t>21,6</t>
  </si>
  <si>
    <t>21,1</t>
  </si>
  <si>
    <t>9,5</t>
  </si>
  <si>
    <t>6,2</t>
  </si>
  <si>
    <t>15,3</t>
  </si>
  <si>
    <t>17,5</t>
  </si>
  <si>
    <t>11,2</t>
  </si>
  <si>
    <t>14,1</t>
  </si>
  <si>
    <t>9,7</t>
  </si>
  <si>
    <t>1,3</t>
  </si>
  <si>
    <t>29,5</t>
  </si>
  <si>
    <t>21,8</t>
  </si>
  <si>
    <t>18,2</t>
  </si>
  <si>
    <t>18,3</t>
  </si>
  <si>
    <t>15,9</t>
  </si>
  <si>
    <t>9,95</t>
  </si>
  <si>
    <t>7,9</t>
  </si>
  <si>
    <t>12,7</t>
  </si>
  <si>
    <t>3,37</t>
  </si>
  <si>
    <t>17,3</t>
  </si>
  <si>
    <t>10,1</t>
  </si>
  <si>
    <t>23,6</t>
  </si>
  <si>
    <t>8,12</t>
  </si>
  <si>
    <t>3,52</t>
  </si>
  <si>
    <t>16,8</t>
  </si>
  <si>
    <t>3,88</t>
  </si>
  <si>
    <t>6,67</t>
  </si>
  <si>
    <t>28,8</t>
  </si>
  <si>
    <t>20,6</t>
  </si>
  <si>
    <t>8,6</t>
  </si>
  <si>
    <t>14,3</t>
  </si>
  <si>
    <t>15,5</t>
  </si>
  <si>
    <t>5,5</t>
  </si>
  <si>
    <t>Ф-1 Аэропорт</t>
  </si>
  <si>
    <t>аптека</t>
  </si>
  <si>
    <t xml:space="preserve">ТП-4 </t>
  </si>
  <si>
    <t xml:space="preserve">ТМ-160                   </t>
  </si>
  <si>
    <t>19 июня 2024</t>
  </si>
  <si>
    <t>АТБ</t>
  </si>
  <si>
    <t>рыбозавод АСУАС</t>
  </si>
  <si>
    <t>рыбозавод СВК.Икорный -резерв</t>
  </si>
  <si>
    <t>рыбозавод СВК.Финск-й хол. Резерв (Ф-11)</t>
  </si>
  <si>
    <t>рыбозавод СВК (ШР-5)</t>
  </si>
  <si>
    <t>рыбзавод СКВ (ШР-14)</t>
  </si>
  <si>
    <t>рыбзавод СВК.                Финск-й хол.(ф-15)</t>
  </si>
  <si>
    <t>Советская, ср-я школа</t>
  </si>
  <si>
    <t>Заводская, Советская      (+ Заводская-24)</t>
  </si>
  <si>
    <t>Лук-о 55, типография</t>
  </si>
  <si>
    <t>Лукашевского, Строительная, Озерная</t>
  </si>
  <si>
    <t xml:space="preserve">Гараж </t>
  </si>
  <si>
    <t>ООО Устой М</t>
  </si>
  <si>
    <t>ЦРБ-поликлиника</t>
  </si>
  <si>
    <t>ПАО Мегафон</t>
  </si>
  <si>
    <t>рыбозавод Орочён</t>
  </si>
  <si>
    <t>завод тротуар-й плитки</t>
  </si>
  <si>
    <t>Строите-я 40А  + баня</t>
  </si>
  <si>
    <t xml:space="preserve">И.П. Овчаров </t>
  </si>
  <si>
    <t>И.П. Вербин</t>
  </si>
  <si>
    <t>И.П. Захаров</t>
  </si>
  <si>
    <t>51</t>
  </si>
  <si>
    <t>32</t>
  </si>
  <si>
    <t>20</t>
  </si>
  <si>
    <t>48</t>
  </si>
  <si>
    <t>3</t>
  </si>
  <si>
    <t>2</t>
  </si>
  <si>
    <t>1</t>
  </si>
  <si>
    <t>74</t>
  </si>
  <si>
    <t>44</t>
  </si>
  <si>
    <t>17</t>
  </si>
  <si>
    <t>5,8</t>
  </si>
  <si>
    <t>6,7</t>
  </si>
  <si>
    <t>12,6</t>
  </si>
  <si>
    <t>39,6</t>
  </si>
  <si>
    <t>5,4</t>
  </si>
  <si>
    <t>0,6</t>
  </si>
  <si>
    <t>5,3</t>
  </si>
  <si>
    <t>0,4</t>
  </si>
  <si>
    <t>0,5</t>
  </si>
  <si>
    <t>55,5</t>
  </si>
  <si>
    <t>"Нарсуд Эл котел"</t>
  </si>
  <si>
    <t>Сейсмостанция</t>
  </si>
  <si>
    <t>Администрация 2</t>
  </si>
  <si>
    <t>0.2</t>
  </si>
  <si>
    <t>38</t>
  </si>
  <si>
    <t>61</t>
  </si>
  <si>
    <t>58</t>
  </si>
  <si>
    <t>43</t>
  </si>
  <si>
    <t>45</t>
  </si>
  <si>
    <t>54</t>
  </si>
  <si>
    <t>60</t>
  </si>
  <si>
    <t>86</t>
  </si>
  <si>
    <t>90</t>
  </si>
  <si>
    <t>10</t>
  </si>
  <si>
    <t>15</t>
  </si>
  <si>
    <t>26</t>
  </si>
  <si>
    <t>22</t>
  </si>
  <si>
    <t>Ф№6 "Дымосос"</t>
  </si>
  <si>
    <t>Ф №7 "Дачи"</t>
  </si>
  <si>
    <t>Ф№4 "ПАО Ростелеком"</t>
  </si>
  <si>
    <t>Ф№4 "Храм"</t>
  </si>
  <si>
    <t>Ф№4 "Освещение"</t>
  </si>
  <si>
    <t>Ф№1 "Склад"</t>
  </si>
  <si>
    <t>Ф № 3 "Гараж "</t>
  </si>
  <si>
    <t>Ф №7 "ул.Нагорная"</t>
  </si>
  <si>
    <t>Ф№1 "Тигильское Пром Хоз"</t>
  </si>
  <si>
    <t>Ф№1 "Аэронавигация"</t>
  </si>
  <si>
    <t>Ф№1 "ул.Набережная д.3"</t>
  </si>
  <si>
    <t>Ф№2 "ул.Советская, ул.Совхозная"</t>
  </si>
  <si>
    <r>
      <t xml:space="preserve">Название энергоузла: </t>
    </r>
    <r>
      <rPr>
        <b/>
        <sz val="16"/>
        <rFont val="Calibri"/>
        <family val="2"/>
        <charset val="204"/>
        <scheme val="minor"/>
      </rPr>
      <t>Оссорский ЭУ, АО "ЮЭСК",  ДЭС-12, п. Оссора.</t>
    </r>
  </si>
  <si>
    <t>Диспетчерский номер и наименование ТП</t>
  </si>
  <si>
    <t>Мощность установленных трансформаторов, кВА</t>
  </si>
  <si>
    <t>Диспетчерское наименование фидера</t>
  </si>
  <si>
    <r>
      <t>Замеры нагрузки по фидерам, I(A)</t>
    </r>
    <r>
      <rPr>
        <b/>
        <sz val="16"/>
        <color rgb="FF000066"/>
        <rFont val="Calibri"/>
        <family val="2"/>
        <charset val="204"/>
        <scheme val="minor"/>
      </rPr>
      <t xml:space="preserve"> </t>
    </r>
    <r>
      <rPr>
        <b/>
        <sz val="16"/>
        <color rgb="FFCC0000"/>
        <rFont val="Calibri"/>
        <family val="2"/>
        <charset val="204"/>
        <scheme val="minor"/>
      </rPr>
      <t>- за 19 июня и за 18 декабря  2024 г.</t>
    </r>
  </si>
  <si>
    <r>
      <t xml:space="preserve">Расчёт усреднённой нагрузки по трём фазам, </t>
    </r>
    <r>
      <rPr>
        <b/>
        <sz val="14"/>
        <color theme="1"/>
        <rFont val="Calibri"/>
        <family val="2"/>
        <charset val="204"/>
        <scheme val="minor"/>
      </rPr>
      <t>I</t>
    </r>
    <r>
      <rPr>
        <b/>
        <vertAlign val="subscript"/>
        <sz val="14"/>
        <color theme="1"/>
        <rFont val="Calibri"/>
        <family val="2"/>
        <charset val="204"/>
        <scheme val="minor"/>
      </rPr>
      <t>ср</t>
    </r>
    <r>
      <rPr>
        <b/>
        <sz val="14"/>
        <color theme="1"/>
        <rFont val="Calibri"/>
        <family val="2"/>
        <charset val="204"/>
        <scheme val="minor"/>
      </rPr>
      <t>(A)</t>
    </r>
  </si>
  <si>
    <r>
      <t xml:space="preserve">Расчёт усреднённой нагрузки по ТП,                      </t>
    </r>
    <r>
      <rPr>
        <b/>
        <sz val="14"/>
        <color theme="1"/>
        <rFont val="Calibri"/>
        <family val="2"/>
        <charset val="204"/>
        <scheme val="minor"/>
      </rPr>
      <t>I</t>
    </r>
    <r>
      <rPr>
        <b/>
        <vertAlign val="subscript"/>
        <sz val="14"/>
        <color theme="1"/>
        <rFont val="Calibri"/>
        <family val="2"/>
        <charset val="204"/>
        <scheme val="minor"/>
      </rPr>
      <t>ср</t>
    </r>
    <r>
      <rPr>
        <b/>
        <sz val="14"/>
        <color theme="1"/>
        <rFont val="Calibri"/>
        <family val="2"/>
        <charset val="204"/>
        <scheme val="minor"/>
      </rPr>
      <t>(A)</t>
    </r>
  </si>
  <si>
    <r>
      <t xml:space="preserve">Расчёт усреднённой нагрузки по ТП,    </t>
    </r>
    <r>
      <rPr>
        <b/>
        <sz val="14"/>
        <color theme="1"/>
        <rFont val="Calibri"/>
        <family val="2"/>
        <charset val="204"/>
        <scheme val="minor"/>
      </rPr>
      <t>Рср(кВт)</t>
    </r>
  </si>
  <si>
    <r>
      <t xml:space="preserve">Максимальная нагрузка за год, </t>
    </r>
    <r>
      <rPr>
        <b/>
        <sz val="14"/>
        <color theme="1"/>
        <rFont val="Calibri"/>
        <family val="2"/>
        <charset val="204"/>
        <scheme val="minor"/>
      </rPr>
      <t>I</t>
    </r>
    <r>
      <rPr>
        <b/>
        <vertAlign val="subscript"/>
        <sz val="14"/>
        <color theme="1"/>
        <rFont val="Calibri"/>
        <family val="2"/>
        <charset val="204"/>
        <scheme val="minor"/>
      </rPr>
      <t>ср</t>
    </r>
    <r>
      <rPr>
        <b/>
        <sz val="14"/>
        <color theme="1"/>
        <rFont val="Calibri"/>
        <family val="2"/>
        <charset val="204"/>
        <scheme val="minor"/>
      </rPr>
      <t>(A)</t>
    </r>
  </si>
  <si>
    <r>
      <t>Максимальная нагрузка за год,</t>
    </r>
    <r>
      <rPr>
        <b/>
        <sz val="14"/>
        <color theme="1"/>
        <rFont val="Calibri"/>
        <family val="2"/>
        <charset val="204"/>
        <scheme val="minor"/>
      </rPr>
      <t xml:space="preserve"> Рср(кВт)</t>
    </r>
  </si>
  <si>
    <r>
      <t xml:space="preserve">Резерв мощности по ТП </t>
    </r>
    <r>
      <rPr>
        <b/>
        <sz val="14"/>
        <color theme="1"/>
        <rFont val="Calibri"/>
        <family val="2"/>
        <charset val="204"/>
        <scheme val="minor"/>
      </rPr>
      <t>(кВт)</t>
    </r>
  </si>
  <si>
    <t>ТП № 1</t>
  </si>
  <si>
    <t>ТМ-1000                                      ТМ-630 резервный</t>
  </si>
  <si>
    <t>ТП № 2</t>
  </si>
  <si>
    <t>ТП № 3</t>
  </si>
  <si>
    <t>ТМ-250                                      ТМ-250 резервный</t>
  </si>
  <si>
    <t>ТП № 4</t>
  </si>
  <si>
    <t>ТМ-400                                         ТМ-250 резервный</t>
  </si>
  <si>
    <t>ТП № 5</t>
  </si>
  <si>
    <t>ТП № 6</t>
  </si>
  <si>
    <t>ТМ-250                            ТМ-160 резервный</t>
  </si>
  <si>
    <t>ТП № 7</t>
  </si>
  <si>
    <t>ТМ-400                                  ТМ-250 резерв</t>
  </si>
  <si>
    <t>ТП № 8</t>
  </si>
  <si>
    <t>ТП № 9</t>
  </si>
  <si>
    <t>Аэропорт-1</t>
  </si>
  <si>
    <t>Кафе</t>
  </si>
  <si>
    <t>ТП № 10</t>
  </si>
  <si>
    <t>ТМ-160                                     ТМ-160 резервный</t>
  </si>
  <si>
    <t>ТП № 13</t>
  </si>
  <si>
    <t>Импорт Груп ТВ</t>
  </si>
  <si>
    <t>ТП № 15</t>
  </si>
  <si>
    <t>ТП № 16</t>
  </si>
  <si>
    <t>ТМ-160                                      ТМ-160 резервный</t>
  </si>
  <si>
    <t>ТП № 17</t>
  </si>
  <si>
    <t>ТП № 20</t>
  </si>
  <si>
    <t>ТП № 21</t>
  </si>
  <si>
    <t>ТМ-160                                        ТМ-160 резервный</t>
  </si>
  <si>
    <t>ТП № 22</t>
  </si>
  <si>
    <t>ТП № 23</t>
  </si>
  <si>
    <t>ТП № 24</t>
  </si>
  <si>
    <t>ТМ-400                            ТМ-400 резервный</t>
  </si>
  <si>
    <t>ТП № 26</t>
  </si>
  <si>
    <t>ТП № 27</t>
  </si>
  <si>
    <t xml:space="preserve">ТМ-400 + ТМ-400 </t>
  </si>
  <si>
    <t>ТП № 28</t>
  </si>
  <si>
    <t>ТП № 29</t>
  </si>
  <si>
    <t>рыбозавод Оссора</t>
  </si>
  <si>
    <t>ТП № 30</t>
  </si>
  <si>
    <t>ТП № 31</t>
  </si>
  <si>
    <t>ТП № 32</t>
  </si>
  <si>
    <t xml:space="preserve">ТМ-100    </t>
  </si>
  <si>
    <t>ТП № 33</t>
  </si>
  <si>
    <t>Рыбозавод АСУАС</t>
  </si>
  <si>
    <t>ТП № 34</t>
  </si>
  <si>
    <t>ТП № 35</t>
  </si>
  <si>
    <t>ТП № 36</t>
  </si>
  <si>
    <t>ТП № 37</t>
  </si>
  <si>
    <t>ТП № 38</t>
  </si>
  <si>
    <t>не введена в работу</t>
  </si>
  <si>
    <t>4-Клуб отопление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</si>
</sst>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h:mm;@"/>
    <numFmt numFmtId="165" formatCode="[$-F400]h:mm:ss\ AM/PM"/>
    <numFmt numFmtId="166" formatCode="0.000"/>
    <numFmt numFmtId="167" formatCode="0.0000"/>
    <numFmt numFmtId="168" formatCode="0.0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2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vertAlign val="subscript"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4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4"/>
      <color indexed="81"/>
      <name val="Tahoma"/>
      <family val="2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2"/>
      <color rgb="FFFF0000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b/>
      <sz val="14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b/>
      <sz val="20"/>
      <color rgb="FFFF000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6"/>
      <color rgb="FF000066"/>
      <name val="Calibri"/>
      <family val="2"/>
      <charset val="204"/>
      <scheme val="minor"/>
    </font>
    <font>
      <b/>
      <sz val="16"/>
      <color rgb="FFCC000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vertAlign val="subscript"/>
      <sz val="14"/>
      <color theme="1"/>
      <name val="Calibri"/>
      <family val="2"/>
      <charset val="204"/>
      <scheme val="minor"/>
    </font>
    <font>
      <b/>
      <i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4F4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E1E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CCAFA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BBE86A"/>
        <bgColor indexed="64"/>
      </patternFill>
    </fill>
    <fill>
      <patternFill patternType="solid">
        <fgColor rgb="FFFF9797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EAF1DD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 style="double">
        <color auto="1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auto="1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auto="1"/>
      </bottom>
      <diagonal/>
    </border>
    <border>
      <left/>
      <right style="thin">
        <color indexed="64"/>
      </right>
      <top style="double">
        <color indexed="64"/>
      </top>
      <bottom style="double">
        <color auto="1"/>
      </bottom>
      <diagonal/>
    </border>
  </borders>
  <cellStyleXfs count="8">
    <xf numFmtId="0" fontId="0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3" fillId="0" borderId="0"/>
    <xf numFmtId="0" fontId="2" fillId="0" borderId="0"/>
    <xf numFmtId="0" fontId="1" fillId="0" borderId="0"/>
  </cellStyleXfs>
  <cellXfs count="2467">
    <xf numFmtId="0" fontId="0" fillId="0" borderId="0" xfId="0"/>
    <xf numFmtId="0" fontId="8" fillId="0" borderId="0" xfId="1" applyAlignment="1">
      <alignment horizontal="center" vertical="center" wrapText="1"/>
    </xf>
    <xf numFmtId="0" fontId="8" fillId="0" borderId="0" xfId="1" applyAlignment="1">
      <alignment horizontal="center" vertical="center" wrapText="1" shrinkToFit="1"/>
    </xf>
    <xf numFmtId="0" fontId="8" fillId="0" borderId="0" xfId="1"/>
    <xf numFmtId="0" fontId="9" fillId="0" borderId="0" xfId="1" applyFont="1" applyBorder="1" applyAlignment="1" applyProtection="1">
      <alignment horizontal="left" vertical="center" wrapText="1"/>
      <protection locked="0"/>
    </xf>
    <xf numFmtId="0" fontId="12" fillId="2" borderId="22" xfId="1" applyFont="1" applyFill="1" applyBorder="1" applyAlignment="1" applyProtection="1">
      <alignment horizontal="center" vertical="center" wrapText="1"/>
      <protection locked="0"/>
    </xf>
    <xf numFmtId="0" fontId="12" fillId="4" borderId="22" xfId="1" applyFont="1" applyFill="1" applyBorder="1" applyAlignment="1" applyProtection="1">
      <alignment horizontal="center" vertical="center" wrapText="1"/>
      <protection locked="0"/>
    </xf>
    <xf numFmtId="0" fontId="12" fillId="5" borderId="22" xfId="1" applyFont="1" applyFill="1" applyBorder="1" applyAlignment="1" applyProtection="1">
      <alignment horizontal="center" vertical="center" wrapText="1"/>
      <protection locked="0"/>
    </xf>
    <xf numFmtId="165" fontId="12" fillId="0" borderId="22" xfId="1" applyNumberFormat="1" applyFont="1" applyBorder="1" applyAlignment="1" applyProtection="1">
      <alignment horizontal="center" vertical="center" wrapText="1"/>
      <protection locked="0"/>
    </xf>
    <xf numFmtId="165" fontId="12" fillId="3" borderId="22" xfId="1" applyNumberFormat="1" applyFont="1" applyFill="1" applyBorder="1" applyAlignment="1">
      <alignment horizontal="center" vertical="center" wrapText="1"/>
    </xf>
    <xf numFmtId="165" fontId="12" fillId="3" borderId="21" xfId="1" applyNumberFormat="1" applyFont="1" applyFill="1" applyBorder="1" applyAlignment="1">
      <alignment horizontal="center" vertical="center" wrapText="1"/>
    </xf>
    <xf numFmtId="165" fontId="12" fillId="3" borderId="0" xfId="1" applyNumberFormat="1" applyFont="1" applyFill="1" applyBorder="1" applyAlignment="1">
      <alignment horizontal="center" vertical="center" wrapText="1"/>
    </xf>
    <xf numFmtId="165" fontId="12" fillId="3" borderId="23" xfId="1" applyNumberFormat="1" applyFont="1" applyFill="1" applyBorder="1" applyAlignment="1">
      <alignment horizontal="center" vertical="center" wrapText="1"/>
    </xf>
    <xf numFmtId="0" fontId="12" fillId="6" borderId="13" xfId="1" applyFont="1" applyFill="1" applyBorder="1" applyAlignment="1" applyProtection="1">
      <alignment horizontal="center" vertical="center" wrapText="1"/>
      <protection locked="0"/>
    </xf>
    <xf numFmtId="0" fontId="12" fillId="6" borderId="13" xfId="1" applyFont="1" applyFill="1" applyBorder="1" applyProtection="1">
      <protection locked="0"/>
    </xf>
    <xf numFmtId="2" fontId="15" fillId="3" borderId="13" xfId="1" applyNumberFormat="1" applyFont="1" applyFill="1" applyBorder="1" applyAlignment="1" applyProtection="1">
      <alignment horizontal="center" vertical="center" wrapText="1"/>
      <protection hidden="1"/>
    </xf>
    <xf numFmtId="2" fontId="15" fillId="3" borderId="13" xfId="1" applyNumberFormat="1" applyFont="1" applyFill="1" applyBorder="1" applyAlignment="1" applyProtection="1">
      <alignment horizontal="center" vertical="center" wrapText="1" shrinkToFit="1"/>
      <protection hidden="1"/>
    </xf>
    <xf numFmtId="0" fontId="12" fillId="7" borderId="26" xfId="1" applyFont="1" applyFill="1" applyBorder="1" applyAlignment="1" applyProtection="1">
      <alignment horizontal="center" vertical="center" wrapText="1"/>
      <protection locked="0"/>
    </xf>
    <xf numFmtId="0" fontId="12" fillId="7" borderId="26" xfId="1" applyFont="1" applyFill="1" applyBorder="1" applyProtection="1">
      <protection locked="0"/>
    </xf>
    <xf numFmtId="2" fontId="15" fillId="3" borderId="26" xfId="1" applyNumberFormat="1" applyFont="1" applyFill="1" applyBorder="1" applyAlignment="1" applyProtection="1">
      <alignment horizontal="center" vertical="center" wrapText="1"/>
      <protection hidden="1"/>
    </xf>
    <xf numFmtId="2" fontId="15" fillId="3" borderId="26" xfId="1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26" xfId="1" applyFont="1" applyFill="1" applyBorder="1" applyAlignment="1" applyProtection="1">
      <alignment horizontal="center" vertical="center" wrapText="1"/>
      <protection locked="0"/>
    </xf>
    <xf numFmtId="0" fontId="12" fillId="6" borderId="26" xfId="1" applyFont="1" applyFill="1" applyBorder="1" applyProtection="1">
      <protection locked="0"/>
    </xf>
    <xf numFmtId="0" fontId="12" fillId="6" borderId="18" xfId="1" applyFont="1" applyFill="1" applyBorder="1" applyAlignment="1" applyProtection="1">
      <alignment horizontal="center" vertical="center" wrapText="1"/>
      <protection locked="0"/>
    </xf>
    <xf numFmtId="0" fontId="12" fillId="6" borderId="18" xfId="1" applyFont="1" applyFill="1" applyBorder="1" applyProtection="1">
      <protection locked="0"/>
    </xf>
    <xf numFmtId="2" fontId="15" fillId="3" borderId="18" xfId="1" applyNumberFormat="1" applyFont="1" applyFill="1" applyBorder="1" applyAlignment="1" applyProtection="1">
      <alignment horizontal="center" vertical="center" wrapText="1"/>
      <protection hidden="1"/>
    </xf>
    <xf numFmtId="2" fontId="15" fillId="3" borderId="18" xfId="1" applyNumberFormat="1" applyFont="1" applyFill="1" applyBorder="1" applyAlignment="1" applyProtection="1">
      <alignment horizontal="center" vertical="center" wrapText="1" shrinkToFit="1"/>
      <protection hidden="1"/>
    </xf>
    <xf numFmtId="0" fontId="12" fillId="7" borderId="18" xfId="1" applyFont="1" applyFill="1" applyBorder="1" applyProtection="1">
      <protection locked="0"/>
    </xf>
    <xf numFmtId="0" fontId="12" fillId="7" borderId="31" xfId="1" applyFont="1" applyFill="1" applyBorder="1" applyAlignment="1" applyProtection="1">
      <alignment horizontal="center" vertical="center" wrapText="1"/>
      <protection locked="0"/>
    </xf>
    <xf numFmtId="0" fontId="12" fillId="7" borderId="31" xfId="1" applyFont="1" applyFill="1" applyBorder="1" applyProtection="1">
      <protection locked="0"/>
    </xf>
    <xf numFmtId="0" fontId="12" fillId="7" borderId="18" xfId="1" applyFont="1" applyFill="1" applyBorder="1" applyAlignment="1" applyProtection="1">
      <alignment horizontal="center" vertical="center" wrapText="1"/>
      <protection locked="0"/>
    </xf>
    <xf numFmtId="0" fontId="12" fillId="6" borderId="31" xfId="1" applyFont="1" applyFill="1" applyBorder="1" applyAlignment="1" applyProtection="1">
      <alignment horizontal="center" vertical="center" wrapText="1"/>
      <protection locked="0"/>
    </xf>
    <xf numFmtId="0" fontId="12" fillId="6" borderId="27" xfId="1" applyFont="1" applyFill="1" applyBorder="1" applyAlignment="1" applyProtection="1">
      <alignment horizontal="center" vertical="center" wrapText="1"/>
      <protection locked="0"/>
    </xf>
    <xf numFmtId="2" fontId="15" fillId="3" borderId="13" xfId="1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1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1" applyNumberFormat="1" applyFont="1" applyFill="1" applyBorder="1" applyAlignment="1" applyProtection="1">
      <alignment horizontal="center" vertical="center" wrapText="1" shrinkToFit="1"/>
      <protection hidden="1"/>
    </xf>
    <xf numFmtId="0" fontId="7" fillId="0" borderId="0" xfId="2" applyAlignment="1">
      <alignment horizontal="center" vertical="center" wrapText="1"/>
    </xf>
    <xf numFmtId="0" fontId="7" fillId="0" borderId="0" xfId="2" applyAlignment="1">
      <alignment horizontal="center" vertical="center" wrapText="1" shrinkToFit="1"/>
    </xf>
    <xf numFmtId="0" fontId="7" fillId="0" borderId="0" xfId="2"/>
    <xf numFmtId="0" fontId="9" fillId="0" borderId="0" xfId="2" applyFont="1" applyBorder="1" applyAlignment="1" applyProtection="1">
      <alignment horizontal="left" vertical="center" wrapText="1"/>
      <protection locked="0"/>
    </xf>
    <xf numFmtId="0" fontId="12" fillId="2" borderId="22" xfId="2" applyFont="1" applyFill="1" applyBorder="1" applyAlignment="1" applyProtection="1">
      <alignment horizontal="center" vertical="center" wrapText="1"/>
      <protection locked="0"/>
    </xf>
    <xf numFmtId="0" fontId="12" fillId="4" borderId="22" xfId="2" applyFont="1" applyFill="1" applyBorder="1" applyAlignment="1" applyProtection="1">
      <alignment horizontal="center" vertical="center" wrapText="1"/>
      <protection locked="0"/>
    </xf>
    <xf numFmtId="0" fontId="12" fillId="5" borderId="22" xfId="2" applyFont="1" applyFill="1" applyBorder="1" applyAlignment="1" applyProtection="1">
      <alignment horizontal="center" vertical="center" wrapText="1"/>
      <protection locked="0"/>
    </xf>
    <xf numFmtId="165" fontId="12" fillId="0" borderId="22" xfId="2" applyNumberFormat="1" applyFont="1" applyBorder="1" applyAlignment="1" applyProtection="1">
      <alignment horizontal="center" vertical="center" wrapText="1"/>
      <protection locked="0"/>
    </xf>
    <xf numFmtId="165" fontId="12" fillId="3" borderId="22" xfId="2" applyNumberFormat="1" applyFont="1" applyFill="1" applyBorder="1" applyAlignment="1">
      <alignment horizontal="center" vertical="center" wrapText="1"/>
    </xf>
    <xf numFmtId="165" fontId="12" fillId="3" borderId="21" xfId="2" applyNumberFormat="1" applyFont="1" applyFill="1" applyBorder="1" applyAlignment="1">
      <alignment horizontal="center" vertical="center" wrapText="1"/>
    </xf>
    <xf numFmtId="165" fontId="12" fillId="3" borderId="0" xfId="2" applyNumberFormat="1" applyFont="1" applyFill="1" applyBorder="1" applyAlignment="1">
      <alignment horizontal="center" vertical="center" wrapText="1"/>
    </xf>
    <xf numFmtId="165" fontId="12" fillId="3" borderId="23" xfId="2" applyNumberFormat="1" applyFont="1" applyFill="1" applyBorder="1" applyAlignment="1">
      <alignment horizontal="center" vertical="center" wrapText="1"/>
    </xf>
    <xf numFmtId="0" fontId="12" fillId="6" borderId="51" xfId="2" applyFont="1" applyFill="1" applyBorder="1" applyAlignment="1" applyProtection="1">
      <alignment horizontal="center" vertical="center" wrapText="1"/>
      <protection locked="0"/>
    </xf>
    <xf numFmtId="2" fontId="12" fillId="3" borderId="51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51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7" borderId="26" xfId="2" applyFont="1" applyFill="1" applyBorder="1" applyAlignment="1" applyProtection="1">
      <alignment horizontal="center" vertical="center" wrapText="1"/>
      <protection locked="0"/>
    </xf>
    <xf numFmtId="0" fontId="12" fillId="7" borderId="26" xfId="2" applyFont="1" applyFill="1" applyBorder="1" applyAlignment="1" applyProtection="1">
      <alignment horizontal="center" vertical="center"/>
      <protection locked="0"/>
    </xf>
    <xf numFmtId="2" fontId="12" fillId="3" borderId="26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26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26" xfId="2" applyFont="1" applyFill="1" applyBorder="1" applyAlignment="1" applyProtection="1">
      <alignment horizontal="center" vertical="center" wrapText="1"/>
      <protection locked="0"/>
    </xf>
    <xf numFmtId="0" fontId="12" fillId="6" borderId="26" xfId="2" applyFont="1" applyFill="1" applyBorder="1" applyAlignment="1" applyProtection="1">
      <alignment horizontal="center" vertical="center"/>
      <protection locked="0"/>
    </xf>
    <xf numFmtId="0" fontId="12" fillId="7" borderId="18" xfId="2" applyFont="1" applyFill="1" applyBorder="1" applyAlignment="1" applyProtection="1">
      <alignment horizontal="center" vertical="center" wrapText="1"/>
      <protection locked="0"/>
    </xf>
    <xf numFmtId="2" fontId="12" fillId="3" borderId="18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51" xfId="2" applyNumberFormat="1" applyFont="1" applyFill="1" applyBorder="1" applyAlignment="1" applyProtection="1">
      <alignment horizontal="center" vertical="center" wrapText="1"/>
      <protection hidden="1"/>
    </xf>
    <xf numFmtId="2" fontId="15" fillId="3" borderId="51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2" applyNumberFormat="1" applyFont="1" applyFill="1" applyBorder="1" applyAlignment="1" applyProtection="1">
      <alignment horizontal="center" vertical="center" wrapText="1"/>
      <protection hidden="1"/>
    </xf>
    <xf numFmtId="2" fontId="15" fillId="3" borderId="26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26" xfId="2" applyFont="1" applyFill="1" applyBorder="1" applyProtection="1">
      <protection locked="0"/>
    </xf>
    <xf numFmtId="2" fontId="15" fillId="3" borderId="18" xfId="2" applyNumberFormat="1" applyFont="1" applyFill="1" applyBorder="1" applyAlignment="1" applyProtection="1">
      <alignment horizontal="center" vertical="center" wrapText="1"/>
      <protection hidden="1"/>
    </xf>
    <xf numFmtId="2" fontId="15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51" xfId="2" applyFont="1" applyFill="1" applyBorder="1" applyAlignment="1" applyProtection="1">
      <alignment horizontal="center" vertical="center"/>
      <protection locked="0"/>
    </xf>
    <xf numFmtId="2" fontId="7" fillId="0" borderId="0" xfId="2" applyNumberFormat="1"/>
    <xf numFmtId="0" fontId="12" fillId="7" borderId="31" xfId="2" applyFont="1" applyFill="1" applyBorder="1" applyAlignment="1" applyProtection="1">
      <alignment horizontal="center" vertical="center" wrapText="1"/>
      <protection locked="0"/>
    </xf>
    <xf numFmtId="2" fontId="12" fillId="3" borderId="31" xfId="2" applyNumberFormat="1" applyFont="1" applyFill="1" applyBorder="1" applyAlignment="1" applyProtection="1">
      <alignment horizontal="center" vertical="center" wrapText="1"/>
      <protection hidden="1"/>
    </xf>
    <xf numFmtId="0" fontId="13" fillId="0" borderId="26" xfId="2" applyFont="1" applyBorder="1"/>
    <xf numFmtId="0" fontId="13" fillId="0" borderId="0" xfId="2" applyFont="1"/>
    <xf numFmtId="0" fontId="13" fillId="0" borderId="0" xfId="2" applyFont="1" applyAlignment="1">
      <alignment vertical="center"/>
    </xf>
    <xf numFmtId="0" fontId="12" fillId="0" borderId="0" xfId="2" applyFont="1" applyAlignment="1">
      <alignment vertical="center"/>
    </xf>
    <xf numFmtId="0" fontId="13" fillId="0" borderId="40" xfId="2" applyFont="1" applyBorder="1"/>
    <xf numFmtId="0" fontId="12" fillId="6" borderId="13" xfId="2" applyFont="1" applyFill="1" applyBorder="1" applyAlignment="1" applyProtection="1">
      <alignment horizontal="center" vertical="center" wrapText="1"/>
      <protection locked="0"/>
    </xf>
    <xf numFmtId="0" fontId="12" fillId="6" borderId="13" xfId="2" applyFont="1" applyFill="1" applyBorder="1" applyAlignment="1" applyProtection="1">
      <alignment horizontal="center" vertical="center"/>
      <protection locked="0"/>
    </xf>
    <xf numFmtId="2" fontId="12" fillId="3" borderId="13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32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19" xfId="2" applyNumberFormat="1" applyFont="1" applyFill="1" applyBorder="1" applyAlignment="1" applyProtection="1">
      <alignment horizontal="center" vertical="center" wrapText="1"/>
      <protection hidden="1"/>
    </xf>
    <xf numFmtId="0" fontId="12" fillId="7" borderId="13" xfId="2" applyFont="1" applyFill="1" applyBorder="1" applyAlignment="1" applyProtection="1">
      <alignment horizontal="center" vertical="center" wrapText="1"/>
      <protection locked="0"/>
    </xf>
    <xf numFmtId="2" fontId="12" fillId="3" borderId="24" xfId="2" applyNumberFormat="1" applyFont="1" applyFill="1" applyBorder="1" applyAlignment="1" applyProtection="1">
      <alignment horizontal="center" vertical="center" wrapText="1"/>
      <protection hidden="1"/>
    </xf>
    <xf numFmtId="2" fontId="15" fillId="3" borderId="13" xfId="2" applyNumberFormat="1" applyFont="1" applyFill="1" applyBorder="1" applyAlignment="1" applyProtection="1">
      <alignment horizontal="center" vertical="center" wrapText="1"/>
      <protection hidden="1"/>
    </xf>
    <xf numFmtId="2" fontId="15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10" xfId="2" applyFont="1" applyFill="1" applyBorder="1" applyAlignment="1" applyProtection="1">
      <alignment horizontal="center" vertical="center"/>
      <protection locked="0"/>
    </xf>
    <xf numFmtId="0" fontId="12" fillId="6" borderId="18" xfId="2" applyFont="1" applyFill="1" applyBorder="1" applyAlignment="1" applyProtection="1">
      <alignment horizontal="center" vertical="center" wrapText="1"/>
      <protection locked="0"/>
    </xf>
    <xf numFmtId="0" fontId="12" fillId="6" borderId="18" xfId="2" applyFont="1" applyFill="1" applyBorder="1" applyAlignment="1" applyProtection="1">
      <alignment horizontal="center" vertical="center"/>
      <protection locked="0"/>
    </xf>
    <xf numFmtId="0" fontId="12" fillId="6" borderId="29" xfId="2" applyFont="1" applyFill="1" applyBorder="1" applyAlignment="1" applyProtection="1">
      <alignment horizontal="center" vertical="center"/>
      <protection locked="0"/>
    </xf>
    <xf numFmtId="0" fontId="12" fillId="7" borderId="24" xfId="2" applyFont="1" applyFill="1" applyBorder="1" applyAlignment="1" applyProtection="1">
      <alignment horizontal="center" vertical="center" wrapText="1"/>
      <protection locked="0"/>
    </xf>
    <xf numFmtId="2" fontId="15" fillId="3" borderId="31" xfId="2" applyNumberFormat="1" applyFont="1" applyFill="1" applyBorder="1" applyAlignment="1" applyProtection="1">
      <alignment horizontal="center" vertical="center" wrapText="1"/>
      <protection hidden="1"/>
    </xf>
    <xf numFmtId="2" fontId="15" fillId="3" borderId="31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10" xfId="2" applyFont="1" applyFill="1" applyBorder="1" applyAlignment="1" applyProtection="1">
      <alignment horizontal="center" vertical="center" wrapText="1"/>
      <protection locked="0"/>
    </xf>
    <xf numFmtId="0" fontId="16" fillId="0" borderId="47" xfId="2" applyFont="1" applyBorder="1" applyAlignment="1">
      <alignment horizontal="center" vertical="center"/>
    </xf>
    <xf numFmtId="0" fontId="16" fillId="0" borderId="0" xfId="2" applyFont="1" applyBorder="1" applyAlignment="1">
      <alignment horizontal="center" vertical="center"/>
    </xf>
    <xf numFmtId="2" fontId="16" fillId="0" borderId="0" xfId="2" applyNumberFormat="1" applyFont="1" applyBorder="1" applyAlignment="1">
      <alignment horizontal="center" vertical="center"/>
    </xf>
    <xf numFmtId="0" fontId="12" fillId="6" borderId="24" xfId="2" applyFont="1" applyFill="1" applyBorder="1" applyAlignment="1" applyProtection="1">
      <alignment horizontal="center" vertical="center"/>
      <protection locked="0"/>
    </xf>
    <xf numFmtId="0" fontId="12" fillId="6" borderId="29" xfId="2" applyFont="1" applyFill="1" applyBorder="1" applyAlignment="1" applyProtection="1">
      <alignment horizontal="center" vertical="center" wrapText="1"/>
      <protection locked="0"/>
    </xf>
    <xf numFmtId="2" fontId="15" fillId="3" borderId="29" xfId="2" applyNumberFormat="1" applyFont="1" applyFill="1" applyBorder="1" applyAlignment="1" applyProtection="1">
      <alignment horizontal="center" vertical="center" wrapText="1"/>
      <protection hidden="1"/>
    </xf>
    <xf numFmtId="2" fontId="15" fillId="3" borderId="29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28" xfId="2" applyFont="1" applyFill="1" applyBorder="1" applyProtection="1">
      <protection locked="0"/>
    </xf>
    <xf numFmtId="0" fontId="7" fillId="0" borderId="0" xfId="2" applyAlignment="1" applyProtection="1">
      <alignment horizontal="center" vertical="center" wrapText="1"/>
      <protection hidden="1"/>
    </xf>
    <xf numFmtId="0" fontId="7" fillId="0" borderId="0" xfId="2" applyAlignment="1" applyProtection="1">
      <alignment horizontal="center" vertical="center" wrapText="1" shrinkToFit="1"/>
      <protection hidden="1"/>
    </xf>
    <xf numFmtId="0" fontId="7" fillId="0" borderId="0" xfId="2" applyProtection="1">
      <protection hidden="1"/>
    </xf>
    <xf numFmtId="0" fontId="9" fillId="0" borderId="0" xfId="2" applyFont="1" applyBorder="1" applyAlignment="1" applyProtection="1">
      <alignment horizontal="left" vertical="center" wrapText="1"/>
      <protection hidden="1"/>
    </xf>
    <xf numFmtId="0" fontId="12" fillId="2" borderId="22" xfId="2" applyFont="1" applyFill="1" applyBorder="1" applyAlignment="1" applyProtection="1">
      <alignment horizontal="center" vertical="center" wrapText="1"/>
      <protection hidden="1"/>
    </xf>
    <xf numFmtId="0" fontId="12" fillId="4" borderId="22" xfId="2" applyFont="1" applyFill="1" applyBorder="1" applyAlignment="1" applyProtection="1">
      <alignment horizontal="center" vertical="center" wrapText="1"/>
      <protection hidden="1"/>
    </xf>
    <xf numFmtId="0" fontId="12" fillId="5" borderId="22" xfId="2" applyFont="1" applyFill="1" applyBorder="1" applyAlignment="1" applyProtection="1">
      <alignment horizontal="center" vertical="center" wrapText="1"/>
      <protection hidden="1"/>
    </xf>
    <xf numFmtId="165" fontId="12" fillId="0" borderId="22" xfId="2" applyNumberFormat="1" applyFont="1" applyBorder="1" applyAlignment="1" applyProtection="1">
      <alignment horizontal="center" vertical="center" wrapText="1"/>
      <protection hidden="1"/>
    </xf>
    <xf numFmtId="165" fontId="12" fillId="3" borderId="22" xfId="2" applyNumberFormat="1" applyFont="1" applyFill="1" applyBorder="1" applyAlignment="1" applyProtection="1">
      <alignment horizontal="center" vertical="center" wrapText="1"/>
      <protection hidden="1"/>
    </xf>
    <xf numFmtId="165" fontId="12" fillId="3" borderId="21" xfId="2" applyNumberFormat="1" applyFont="1" applyFill="1" applyBorder="1" applyAlignment="1" applyProtection="1">
      <alignment horizontal="center" vertical="center" wrapText="1"/>
      <protection hidden="1"/>
    </xf>
    <xf numFmtId="165" fontId="12" fillId="3" borderId="0" xfId="2" applyNumberFormat="1" applyFont="1" applyFill="1" applyBorder="1" applyAlignment="1" applyProtection="1">
      <alignment horizontal="center" vertical="center" wrapText="1"/>
      <protection hidden="1"/>
    </xf>
    <xf numFmtId="165" fontId="12" fillId="3" borderId="23" xfId="2" applyNumberFormat="1" applyFont="1" applyFill="1" applyBorder="1" applyAlignment="1" applyProtection="1">
      <alignment horizontal="center" vertical="center" wrapText="1"/>
      <protection hidden="1"/>
    </xf>
    <xf numFmtId="0" fontId="12" fillId="6" borderId="13" xfId="2" applyFont="1" applyFill="1" applyBorder="1" applyAlignment="1" applyProtection="1">
      <alignment horizontal="center" vertical="center" wrapText="1"/>
      <protection hidden="1"/>
    </xf>
    <xf numFmtId="0" fontId="12" fillId="6" borderId="13" xfId="2" applyFont="1" applyFill="1" applyBorder="1" applyProtection="1">
      <protection hidden="1"/>
    </xf>
    <xf numFmtId="0" fontId="12" fillId="7" borderId="26" xfId="2" applyFont="1" applyFill="1" applyBorder="1" applyAlignment="1" applyProtection="1">
      <alignment horizontal="center" vertical="center" wrapText="1"/>
      <protection hidden="1"/>
    </xf>
    <xf numFmtId="0" fontId="12" fillId="7" borderId="26" xfId="2" applyFont="1" applyFill="1" applyBorder="1" applyProtection="1">
      <protection hidden="1"/>
    </xf>
    <xf numFmtId="0" fontId="12" fillId="6" borderId="26" xfId="2" applyFont="1" applyFill="1" applyBorder="1" applyAlignment="1" applyProtection="1">
      <alignment horizontal="center" vertical="center" wrapText="1"/>
      <protection hidden="1"/>
    </xf>
    <xf numFmtId="0" fontId="12" fillId="6" borderId="26" xfId="2" applyFont="1" applyFill="1" applyBorder="1" applyProtection="1">
      <protection hidden="1"/>
    </xf>
    <xf numFmtId="0" fontId="12" fillId="6" borderId="18" xfId="2" applyFont="1" applyFill="1" applyBorder="1" applyAlignment="1" applyProtection="1">
      <alignment horizontal="center" vertical="center" wrapText="1"/>
      <protection hidden="1"/>
    </xf>
    <xf numFmtId="0" fontId="12" fillId="6" borderId="18" xfId="2" applyFont="1" applyFill="1" applyBorder="1" applyProtection="1">
      <protection hidden="1"/>
    </xf>
    <xf numFmtId="0" fontId="12" fillId="7" borderId="13" xfId="2" applyFont="1" applyFill="1" applyBorder="1" applyProtection="1">
      <protection hidden="1"/>
    </xf>
    <xf numFmtId="0" fontId="12" fillId="7" borderId="18" xfId="2" applyFont="1" applyFill="1" applyBorder="1" applyProtection="1">
      <protection hidden="1"/>
    </xf>
    <xf numFmtId="0" fontId="12" fillId="7" borderId="18" xfId="2" applyFont="1" applyFill="1" applyBorder="1" applyAlignment="1" applyProtection="1">
      <alignment horizontal="center" vertical="center" wrapText="1"/>
      <protection hidden="1"/>
    </xf>
    <xf numFmtId="0" fontId="12" fillId="6" borderId="51" xfId="2" applyFont="1" applyFill="1" applyBorder="1" applyAlignment="1" applyProtection="1">
      <alignment horizontal="center" vertical="center" wrapText="1"/>
      <protection hidden="1"/>
    </xf>
    <xf numFmtId="0" fontId="6" fillId="0" borderId="0" xfId="3" applyAlignment="1">
      <alignment horizontal="center" vertical="center" wrapText="1"/>
    </xf>
    <xf numFmtId="0" fontId="6" fillId="0" borderId="0" xfId="3" applyAlignment="1">
      <alignment horizontal="center" vertical="center" wrapText="1" shrinkToFit="1"/>
    </xf>
    <xf numFmtId="0" fontId="6" fillId="0" borderId="0" xfId="3"/>
    <xf numFmtId="0" fontId="9" fillId="0" borderId="0" xfId="3" applyFont="1" applyBorder="1" applyAlignment="1" applyProtection="1">
      <alignment horizontal="left" vertical="center" wrapText="1"/>
      <protection locked="0"/>
    </xf>
    <xf numFmtId="0" fontId="12" fillId="2" borderId="22" xfId="3" applyFont="1" applyFill="1" applyBorder="1" applyAlignment="1" applyProtection="1">
      <alignment horizontal="center" vertical="center" wrapText="1"/>
      <protection locked="0"/>
    </xf>
    <xf numFmtId="0" fontId="12" fillId="4" borderId="22" xfId="3" applyFont="1" applyFill="1" applyBorder="1" applyAlignment="1" applyProtection="1">
      <alignment horizontal="center" vertical="center" wrapText="1"/>
      <protection locked="0"/>
    </xf>
    <xf numFmtId="0" fontId="12" fillId="5" borderId="22" xfId="3" applyFont="1" applyFill="1" applyBorder="1" applyAlignment="1" applyProtection="1">
      <alignment horizontal="center" vertical="center" wrapText="1"/>
      <protection locked="0"/>
    </xf>
    <xf numFmtId="165" fontId="12" fillId="0" borderId="22" xfId="3" applyNumberFormat="1" applyFont="1" applyBorder="1" applyAlignment="1" applyProtection="1">
      <alignment horizontal="center" vertical="center" wrapText="1"/>
      <protection locked="0"/>
    </xf>
    <xf numFmtId="165" fontId="12" fillId="3" borderId="22" xfId="3" applyNumberFormat="1" applyFont="1" applyFill="1" applyBorder="1" applyAlignment="1">
      <alignment horizontal="center" vertical="center" wrapText="1"/>
    </xf>
    <xf numFmtId="165" fontId="12" fillId="3" borderId="21" xfId="3" applyNumberFormat="1" applyFont="1" applyFill="1" applyBorder="1" applyAlignment="1">
      <alignment horizontal="center" vertical="center" wrapText="1"/>
    </xf>
    <xf numFmtId="165" fontId="12" fillId="3" borderId="0" xfId="3" applyNumberFormat="1" applyFont="1" applyFill="1" applyBorder="1" applyAlignment="1">
      <alignment horizontal="center" vertical="center" wrapText="1"/>
    </xf>
    <xf numFmtId="0" fontId="13" fillId="6" borderId="13" xfId="3" applyFont="1" applyFill="1" applyBorder="1" applyAlignment="1" applyProtection="1">
      <alignment horizontal="center" vertical="center" wrapText="1"/>
      <protection locked="0"/>
    </xf>
    <xf numFmtId="0" fontId="12" fillId="6" borderId="13" xfId="3" applyFont="1" applyFill="1" applyBorder="1" applyAlignment="1" applyProtection="1">
      <alignment horizontal="center" vertical="center" wrapText="1"/>
      <protection locked="0"/>
    </xf>
    <xf numFmtId="0" fontId="13" fillId="6" borderId="13" xfId="3" applyFont="1" applyFill="1" applyBorder="1" applyProtection="1">
      <protection locked="0"/>
    </xf>
    <xf numFmtId="2" fontId="19" fillId="3" borderId="13" xfId="3" applyNumberFormat="1" applyFont="1" applyFill="1" applyBorder="1" applyAlignment="1" applyProtection="1">
      <alignment horizontal="center" vertical="center" wrapText="1"/>
      <protection hidden="1"/>
    </xf>
    <xf numFmtId="2" fontId="19" fillId="3" borderId="13" xfId="3" applyNumberFormat="1" applyFont="1" applyFill="1" applyBorder="1" applyAlignment="1" applyProtection="1">
      <alignment horizontal="center" vertical="center" wrapText="1" shrinkToFit="1"/>
      <protection hidden="1"/>
    </xf>
    <xf numFmtId="0" fontId="13" fillId="7" borderId="26" xfId="3" applyFont="1" applyFill="1" applyBorder="1" applyAlignment="1" applyProtection="1">
      <alignment horizontal="center" vertical="center" wrapText="1"/>
      <protection locked="0"/>
    </xf>
    <xf numFmtId="0" fontId="12" fillId="7" borderId="26" xfId="3" applyFont="1" applyFill="1" applyBorder="1" applyAlignment="1" applyProtection="1">
      <alignment horizontal="center" vertical="center" wrapText="1"/>
      <protection locked="0"/>
    </xf>
    <xf numFmtId="0" fontId="13" fillId="7" borderId="26" xfId="3" applyFont="1" applyFill="1" applyBorder="1" applyProtection="1">
      <protection locked="0"/>
    </xf>
    <xf numFmtId="2" fontId="19" fillId="3" borderId="26" xfId="3" applyNumberFormat="1" applyFont="1" applyFill="1" applyBorder="1" applyAlignment="1" applyProtection="1">
      <alignment horizontal="center" vertical="center" wrapText="1"/>
      <protection hidden="1"/>
    </xf>
    <xf numFmtId="2" fontId="19" fillId="3" borderId="26" xfId="3" applyNumberFormat="1" applyFont="1" applyFill="1" applyBorder="1" applyAlignment="1" applyProtection="1">
      <alignment horizontal="center" vertical="center" wrapText="1" shrinkToFit="1"/>
      <protection hidden="1"/>
    </xf>
    <xf numFmtId="0" fontId="13" fillId="6" borderId="26" xfId="3" applyFont="1" applyFill="1" applyBorder="1" applyAlignment="1" applyProtection="1">
      <alignment horizontal="center" vertical="center" wrapText="1"/>
      <protection locked="0"/>
    </xf>
    <xf numFmtId="0" fontId="13" fillId="6" borderId="26" xfId="3" applyFont="1" applyFill="1" applyBorder="1" applyProtection="1">
      <protection locked="0"/>
    </xf>
    <xf numFmtId="0" fontId="13" fillId="6" borderId="51" xfId="3" applyFont="1" applyFill="1" applyBorder="1" applyAlignment="1" applyProtection="1">
      <alignment horizontal="center" vertical="center" wrapText="1"/>
      <protection locked="0"/>
    </xf>
    <xf numFmtId="0" fontId="12" fillId="6" borderId="51" xfId="3" applyFont="1" applyFill="1" applyBorder="1" applyAlignment="1" applyProtection="1">
      <alignment horizontal="center" vertical="center" wrapText="1"/>
      <protection locked="0"/>
    </xf>
    <xf numFmtId="0" fontId="13" fillId="7" borderId="51" xfId="3" applyFont="1" applyFill="1" applyBorder="1" applyProtection="1">
      <protection locked="0"/>
    </xf>
    <xf numFmtId="2" fontId="19" fillId="3" borderId="51" xfId="3" applyNumberFormat="1" applyFont="1" applyFill="1" applyBorder="1" applyAlignment="1" applyProtection="1">
      <alignment horizontal="center" vertical="center" wrapText="1"/>
      <protection hidden="1"/>
    </xf>
    <xf numFmtId="2" fontId="19" fillId="3" borderId="51" xfId="3" applyNumberFormat="1" applyFont="1" applyFill="1" applyBorder="1" applyAlignment="1" applyProtection="1">
      <alignment horizontal="center" vertical="center" wrapText="1" shrinkToFit="1"/>
      <protection hidden="1"/>
    </xf>
    <xf numFmtId="0" fontId="13" fillId="7" borderId="18" xfId="3" applyFont="1" applyFill="1" applyBorder="1" applyAlignment="1" applyProtection="1">
      <alignment horizontal="center" vertical="center" wrapText="1"/>
      <protection locked="0"/>
    </xf>
    <xf numFmtId="0" fontId="13" fillId="7" borderId="18" xfId="3" applyFont="1" applyFill="1" applyBorder="1" applyProtection="1">
      <protection locked="0"/>
    </xf>
    <xf numFmtId="2" fontId="19" fillId="3" borderId="18" xfId="3" applyNumberFormat="1" applyFont="1" applyFill="1" applyBorder="1" applyAlignment="1" applyProtection="1">
      <alignment horizontal="center" vertical="center" wrapText="1"/>
      <protection hidden="1"/>
    </xf>
    <xf numFmtId="2" fontId="19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0" fontId="6" fillId="0" borderId="0" xfId="3" applyBorder="1"/>
    <xf numFmtId="0" fontId="6" fillId="0" borderId="60" xfId="3" applyBorder="1"/>
    <xf numFmtId="0" fontId="12" fillId="2" borderId="26" xfId="3" applyFont="1" applyFill="1" applyBorder="1" applyAlignment="1" applyProtection="1">
      <alignment horizontal="center" vertical="center" wrapText="1"/>
      <protection locked="0"/>
    </xf>
    <xf numFmtId="0" fontId="12" fillId="4" borderId="26" xfId="3" applyFont="1" applyFill="1" applyBorder="1" applyAlignment="1" applyProtection="1">
      <alignment horizontal="center" vertical="center" wrapText="1"/>
      <protection locked="0"/>
    </xf>
    <xf numFmtId="0" fontId="12" fillId="5" borderId="26" xfId="3" applyFont="1" applyFill="1" applyBorder="1" applyAlignment="1" applyProtection="1">
      <alignment horizontal="center" vertical="center" wrapText="1"/>
      <protection locked="0"/>
    </xf>
    <xf numFmtId="165" fontId="12" fillId="0" borderId="26" xfId="3" applyNumberFormat="1" applyFont="1" applyBorder="1" applyAlignment="1" applyProtection="1">
      <alignment horizontal="center" vertical="center" wrapText="1"/>
      <protection locked="0"/>
    </xf>
    <xf numFmtId="165" fontId="12" fillId="3" borderId="26" xfId="3" applyNumberFormat="1" applyFont="1" applyFill="1" applyBorder="1" applyAlignment="1">
      <alignment horizontal="center" vertical="center" wrapText="1"/>
    </xf>
    <xf numFmtId="0" fontId="12" fillId="6" borderId="26" xfId="3" applyFont="1" applyFill="1" applyBorder="1" applyAlignment="1" applyProtection="1">
      <alignment horizontal="center" vertical="center" wrapText="1"/>
      <protection locked="0"/>
    </xf>
    <xf numFmtId="0" fontId="12" fillId="6" borderId="26" xfId="3" applyFont="1" applyFill="1" applyBorder="1" applyAlignment="1" applyProtection="1">
      <alignment horizontal="center" vertical="center"/>
      <protection locked="0"/>
    </xf>
    <xf numFmtId="2" fontId="12" fillId="3" borderId="26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26" xfId="3" applyNumberFormat="1" applyFont="1" applyFill="1" applyBorder="1" applyAlignment="1" applyProtection="1">
      <alignment horizontal="center" vertical="center" wrapText="1" shrinkToFit="1"/>
      <protection hidden="1"/>
    </xf>
    <xf numFmtId="0" fontId="12" fillId="7" borderId="26" xfId="3" applyFont="1" applyFill="1" applyBorder="1" applyAlignment="1" applyProtection="1">
      <alignment horizontal="center" vertical="center"/>
      <protection locked="0"/>
    </xf>
    <xf numFmtId="0" fontId="12" fillId="7" borderId="18" xfId="3" applyFont="1" applyFill="1" applyBorder="1" applyAlignment="1" applyProtection="1">
      <alignment horizontal="center" vertical="center" wrapText="1"/>
      <protection locked="0"/>
    </xf>
    <xf numFmtId="0" fontId="12" fillId="7" borderId="18" xfId="3" applyFont="1" applyFill="1" applyBorder="1" applyAlignment="1" applyProtection="1">
      <alignment horizontal="center" vertical="center"/>
      <protection locked="0"/>
    </xf>
    <xf numFmtId="2" fontId="12" fillId="3" borderId="18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3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13" xfId="3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18" xfId="3" applyFont="1" applyFill="1" applyBorder="1" applyAlignment="1" applyProtection="1">
      <alignment horizontal="center" vertical="center" wrapText="1"/>
      <protection locked="0"/>
    </xf>
    <xf numFmtId="0" fontId="12" fillId="6" borderId="18" xfId="3" applyFont="1" applyFill="1" applyBorder="1" applyAlignment="1" applyProtection="1">
      <alignment horizontal="center" vertical="center"/>
      <protection locked="0"/>
    </xf>
    <xf numFmtId="0" fontId="12" fillId="7" borderId="31" xfId="3" applyFont="1" applyFill="1" applyBorder="1" applyAlignment="1" applyProtection="1">
      <alignment horizontal="center" vertical="center" wrapText="1"/>
      <protection locked="0"/>
    </xf>
    <xf numFmtId="0" fontId="12" fillId="7" borderId="31" xfId="3" applyFont="1" applyFill="1" applyBorder="1" applyAlignment="1" applyProtection="1">
      <alignment horizontal="center" vertical="center"/>
      <protection locked="0"/>
    </xf>
    <xf numFmtId="2" fontId="12" fillId="3" borderId="31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31" xfId="3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3" xfId="3" applyNumberFormat="1" applyFont="1" applyFill="1" applyBorder="1" applyAlignment="1" applyProtection="1">
      <alignment horizontal="center" vertical="center"/>
      <protection hidden="1"/>
    </xf>
    <xf numFmtId="2" fontId="12" fillId="3" borderId="13" xfId="3" applyNumberFormat="1" applyFont="1" applyFill="1" applyBorder="1" applyAlignment="1">
      <alignment horizontal="center" vertical="center"/>
    </xf>
    <xf numFmtId="0" fontId="6" fillId="0" borderId="13" xfId="3" applyBorder="1"/>
    <xf numFmtId="2" fontId="12" fillId="3" borderId="26" xfId="3" applyNumberFormat="1" applyFont="1" applyFill="1" applyBorder="1" applyAlignment="1" applyProtection="1">
      <alignment horizontal="center" vertical="center"/>
      <protection hidden="1"/>
    </xf>
    <xf numFmtId="2" fontId="12" fillId="3" borderId="26" xfId="3" applyNumberFormat="1" applyFont="1" applyFill="1" applyBorder="1" applyAlignment="1">
      <alignment horizontal="center" vertical="center"/>
    </xf>
    <xf numFmtId="0" fontId="6" fillId="0" borderId="26" xfId="3" applyBorder="1"/>
    <xf numFmtId="2" fontId="12" fillId="3" borderId="18" xfId="3" applyNumberFormat="1" applyFont="1" applyFill="1" applyBorder="1" applyAlignment="1" applyProtection="1">
      <alignment horizontal="center" vertical="center"/>
      <protection hidden="1"/>
    </xf>
    <xf numFmtId="2" fontId="12" fillId="3" borderId="18" xfId="3" applyNumberFormat="1" applyFont="1" applyFill="1" applyBorder="1" applyAlignment="1">
      <alignment horizontal="center" vertical="center"/>
    </xf>
    <xf numFmtId="0" fontId="6" fillId="0" borderId="18" xfId="3" applyBorder="1"/>
    <xf numFmtId="2" fontId="12" fillId="3" borderId="51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51" xfId="3" applyNumberFormat="1" applyFont="1" applyFill="1" applyBorder="1" applyAlignment="1" applyProtection="1">
      <alignment horizontal="center" vertical="center" wrapText="1" shrinkToFit="1"/>
      <protection hidden="1"/>
    </xf>
    <xf numFmtId="0" fontId="6" fillId="0" borderId="51" xfId="3" applyBorder="1"/>
    <xf numFmtId="0" fontId="12" fillId="2" borderId="18" xfId="3" applyFont="1" applyFill="1" applyBorder="1" applyAlignment="1" applyProtection="1">
      <alignment horizontal="center" vertical="center" wrapText="1"/>
      <protection locked="0"/>
    </xf>
    <xf numFmtId="0" fontId="15" fillId="6" borderId="51" xfId="3" applyFont="1" applyFill="1" applyBorder="1" applyAlignment="1" applyProtection="1">
      <alignment horizontal="center" vertical="center" wrapText="1"/>
      <protection locked="0"/>
    </xf>
    <xf numFmtId="2" fontId="6" fillId="0" borderId="0" xfId="3" applyNumberFormat="1"/>
    <xf numFmtId="0" fontId="12" fillId="2" borderId="31" xfId="3" applyFont="1" applyFill="1" applyBorder="1" applyAlignment="1" applyProtection="1">
      <alignment horizontal="center" vertical="center" wrapText="1"/>
      <protection locked="0"/>
    </xf>
    <xf numFmtId="0" fontId="12" fillId="4" borderId="31" xfId="3" applyFont="1" applyFill="1" applyBorder="1" applyAlignment="1" applyProtection="1">
      <alignment horizontal="center" vertical="center" wrapText="1"/>
      <protection locked="0"/>
    </xf>
    <xf numFmtId="0" fontId="12" fillId="5" borderId="31" xfId="3" applyFont="1" applyFill="1" applyBorder="1" applyAlignment="1" applyProtection="1">
      <alignment horizontal="center" vertical="center" wrapText="1"/>
      <protection locked="0"/>
    </xf>
    <xf numFmtId="165" fontId="12" fillId="0" borderId="31" xfId="3" applyNumberFormat="1" applyFont="1" applyBorder="1" applyAlignment="1" applyProtection="1">
      <alignment horizontal="center" vertical="center" wrapText="1"/>
      <protection locked="0"/>
    </xf>
    <xf numFmtId="165" fontId="12" fillId="4" borderId="31" xfId="3" applyNumberFormat="1" applyFont="1" applyFill="1" applyBorder="1" applyAlignment="1">
      <alignment horizontal="center" vertical="center" wrapText="1"/>
    </xf>
    <xf numFmtId="165" fontId="12" fillId="4" borderId="1" xfId="3" applyNumberFormat="1" applyFont="1" applyFill="1" applyBorder="1" applyAlignment="1">
      <alignment horizontal="center" vertical="center" wrapText="1"/>
    </xf>
    <xf numFmtId="165" fontId="12" fillId="4" borderId="30" xfId="3" applyNumberFormat="1" applyFont="1" applyFill="1" applyBorder="1" applyAlignment="1">
      <alignment horizontal="center" vertical="center" wrapText="1"/>
    </xf>
    <xf numFmtId="165" fontId="12" fillId="4" borderId="32" xfId="3" applyNumberFormat="1" applyFont="1" applyFill="1" applyBorder="1" applyAlignment="1">
      <alignment horizontal="center" vertical="center" wrapText="1"/>
    </xf>
    <xf numFmtId="0" fontId="12" fillId="6" borderId="13" xfId="3" applyFont="1" applyFill="1" applyBorder="1" applyProtection="1">
      <protection locked="0"/>
    </xf>
    <xf numFmtId="0" fontId="12" fillId="6" borderId="14" xfId="3" applyFont="1" applyFill="1" applyBorder="1" applyProtection="1">
      <protection locked="0"/>
    </xf>
    <xf numFmtId="2" fontId="15" fillId="4" borderId="12" xfId="3" applyNumberFormat="1" applyFont="1" applyFill="1" applyBorder="1" applyAlignment="1" applyProtection="1">
      <alignment horizontal="center" vertical="center" wrapText="1"/>
      <protection hidden="1"/>
    </xf>
    <xf numFmtId="2" fontId="15" fillId="4" borderId="24" xfId="3" applyNumberFormat="1" applyFont="1" applyFill="1" applyBorder="1" applyAlignment="1" applyProtection="1">
      <alignment horizontal="center" vertical="center" wrapText="1"/>
      <protection hidden="1"/>
    </xf>
    <xf numFmtId="2" fontId="15" fillId="4" borderId="58" xfId="3" applyNumberFormat="1" applyFont="1" applyFill="1" applyBorder="1" applyAlignment="1" applyProtection="1">
      <alignment horizontal="center" vertical="center" wrapText="1" shrinkToFit="1"/>
      <protection hidden="1"/>
    </xf>
    <xf numFmtId="0" fontId="12" fillId="7" borderId="26" xfId="3" applyFont="1" applyFill="1" applyBorder="1" applyProtection="1">
      <protection locked="0"/>
    </xf>
    <xf numFmtId="0" fontId="12" fillId="7" borderId="28" xfId="3" applyFont="1" applyFill="1" applyBorder="1" applyProtection="1">
      <protection locked="0"/>
    </xf>
    <xf numFmtId="2" fontId="15" fillId="4" borderId="48" xfId="3" applyNumberFormat="1" applyFont="1" applyFill="1" applyBorder="1" applyAlignment="1" applyProtection="1">
      <alignment horizontal="center" vertical="center" wrapText="1"/>
      <protection hidden="1"/>
    </xf>
    <xf numFmtId="2" fontId="15" fillId="4" borderId="26" xfId="3" applyNumberFormat="1" applyFont="1" applyFill="1" applyBorder="1" applyAlignment="1" applyProtection="1">
      <alignment horizontal="center" vertical="center" wrapText="1"/>
      <protection hidden="1"/>
    </xf>
    <xf numFmtId="2" fontId="15" fillId="4" borderId="38" xfId="3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26" xfId="3" applyFont="1" applyFill="1" applyBorder="1" applyProtection="1">
      <protection locked="0"/>
    </xf>
    <xf numFmtId="0" fontId="12" fillId="6" borderId="28" xfId="3" applyFont="1" applyFill="1" applyBorder="1" applyProtection="1">
      <protection locked="0"/>
    </xf>
    <xf numFmtId="2" fontId="15" fillId="4" borderId="25" xfId="3" applyNumberFormat="1" applyFont="1" applyFill="1" applyBorder="1" applyAlignment="1" applyProtection="1">
      <alignment horizontal="center" vertical="center" wrapText="1"/>
      <protection hidden="1"/>
    </xf>
    <xf numFmtId="2" fontId="15" fillId="4" borderId="13" xfId="3" applyNumberFormat="1" applyFont="1" applyFill="1" applyBorder="1" applyAlignment="1" applyProtection="1">
      <alignment horizontal="center" vertical="center" wrapText="1"/>
      <protection hidden="1"/>
    </xf>
    <xf numFmtId="2" fontId="15" fillId="4" borderId="35" xfId="3" applyNumberFormat="1" applyFont="1" applyFill="1" applyBorder="1" applyAlignment="1" applyProtection="1">
      <alignment horizontal="center" vertical="center" wrapText="1" shrinkToFit="1"/>
      <protection hidden="1"/>
    </xf>
    <xf numFmtId="0" fontId="5" fillId="0" borderId="0" xfId="4" applyAlignment="1">
      <alignment horizontal="center" vertical="center" wrapText="1"/>
    </xf>
    <xf numFmtId="0" fontId="5" fillId="0" borderId="0" xfId="4" applyAlignment="1">
      <alignment horizontal="center" vertical="center" wrapText="1" shrinkToFit="1"/>
    </xf>
    <xf numFmtId="0" fontId="5" fillId="0" borderId="0" xfId="4"/>
    <xf numFmtId="0" fontId="9" fillId="0" borderId="0" xfId="4" applyFont="1" applyBorder="1" applyAlignment="1" applyProtection="1">
      <alignment horizontal="left" vertical="center" wrapText="1"/>
      <protection locked="0"/>
    </xf>
    <xf numFmtId="0" fontId="12" fillId="2" borderId="22" xfId="4" applyFont="1" applyFill="1" applyBorder="1" applyAlignment="1" applyProtection="1">
      <alignment horizontal="center" vertical="center" wrapText="1"/>
      <protection locked="0"/>
    </xf>
    <xf numFmtId="0" fontId="12" fillId="4" borderId="22" xfId="4" applyFont="1" applyFill="1" applyBorder="1" applyAlignment="1" applyProtection="1">
      <alignment horizontal="center" vertical="center" wrapText="1"/>
      <protection locked="0"/>
    </xf>
    <xf numFmtId="0" fontId="12" fillId="5" borderId="22" xfId="4" applyFont="1" applyFill="1" applyBorder="1" applyAlignment="1" applyProtection="1">
      <alignment horizontal="center" vertical="center" wrapText="1"/>
      <protection locked="0"/>
    </xf>
    <xf numFmtId="165" fontId="12" fillId="0" borderId="22" xfId="4" applyNumberFormat="1" applyFont="1" applyBorder="1" applyAlignment="1" applyProtection="1">
      <alignment horizontal="center" vertical="center" wrapText="1"/>
      <protection locked="0"/>
    </xf>
    <xf numFmtId="165" fontId="12" fillId="3" borderId="22" xfId="4" applyNumberFormat="1" applyFont="1" applyFill="1" applyBorder="1" applyAlignment="1">
      <alignment horizontal="center" vertical="center" wrapText="1"/>
    </xf>
    <xf numFmtId="165" fontId="12" fillId="3" borderId="26" xfId="4" applyNumberFormat="1" applyFont="1" applyFill="1" applyBorder="1" applyAlignment="1">
      <alignment horizontal="center" vertical="center" wrapText="1"/>
    </xf>
    <xf numFmtId="165" fontId="12" fillId="3" borderId="23" xfId="4" applyNumberFormat="1" applyFont="1" applyFill="1" applyBorder="1" applyAlignment="1">
      <alignment horizontal="center" vertical="center" wrapText="1"/>
    </xf>
    <xf numFmtId="0" fontId="12" fillId="6" borderId="51" xfId="4" applyFont="1" applyFill="1" applyBorder="1" applyAlignment="1" applyProtection="1">
      <alignment horizontal="center" vertical="center" wrapText="1"/>
      <protection locked="0"/>
    </xf>
    <xf numFmtId="0" fontId="12" fillId="7" borderId="26" xfId="4" applyFont="1" applyFill="1" applyBorder="1" applyAlignment="1" applyProtection="1">
      <alignment horizontal="center" vertical="center" wrapText="1"/>
      <protection locked="0"/>
    </xf>
    <xf numFmtId="0" fontId="12" fillId="7" borderId="26" xfId="4" applyFont="1" applyFill="1" applyBorder="1" applyAlignment="1" applyProtection="1">
      <alignment horizontal="center" vertical="center"/>
      <protection locked="0"/>
    </xf>
    <xf numFmtId="2" fontId="12" fillId="3" borderId="26" xfId="4" applyNumberFormat="1" applyFont="1" applyFill="1" applyBorder="1" applyAlignment="1" applyProtection="1">
      <alignment horizontal="center" vertical="center" wrapText="1"/>
      <protection hidden="1"/>
    </xf>
    <xf numFmtId="2" fontId="12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26" xfId="4" applyFont="1" applyFill="1" applyBorder="1" applyAlignment="1" applyProtection="1">
      <alignment horizontal="center" vertical="center" wrapText="1"/>
      <protection locked="0"/>
    </xf>
    <xf numFmtId="0" fontId="12" fillId="6" borderId="26" xfId="4" applyFont="1" applyFill="1" applyBorder="1" applyAlignment="1" applyProtection="1">
      <alignment horizontal="center" vertical="center"/>
      <protection locked="0"/>
    </xf>
    <xf numFmtId="0" fontId="12" fillId="7" borderId="18" xfId="4" applyFont="1" applyFill="1" applyBorder="1" applyAlignment="1" applyProtection="1">
      <alignment horizontal="center" vertical="center" wrapText="1"/>
      <protection locked="0"/>
    </xf>
    <xf numFmtId="0" fontId="12" fillId="7" borderId="18" xfId="4" applyFont="1" applyFill="1" applyBorder="1" applyAlignment="1" applyProtection="1">
      <alignment horizontal="center" vertical="center"/>
      <protection locked="0"/>
    </xf>
    <xf numFmtId="2" fontId="15" fillId="3" borderId="51" xfId="4" applyNumberFormat="1" applyFont="1" applyFill="1" applyBorder="1" applyAlignment="1" applyProtection="1">
      <alignment horizontal="center" vertical="center" wrapText="1"/>
      <protection hidden="1"/>
    </xf>
    <xf numFmtId="2" fontId="15" fillId="3" borderId="51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4" applyNumberFormat="1" applyFont="1" applyFill="1" applyBorder="1" applyAlignment="1" applyProtection="1">
      <alignment horizontal="center" vertical="center" wrapText="1"/>
      <protection hidden="1"/>
    </xf>
    <xf numFmtId="2" fontId="15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26" xfId="4" applyFont="1" applyFill="1" applyBorder="1" applyAlignment="1" applyProtection="1">
      <alignment horizontal="center"/>
      <protection locked="0"/>
    </xf>
    <xf numFmtId="0" fontId="12" fillId="6" borderId="26" xfId="4" applyFont="1" applyFill="1" applyBorder="1" applyProtection="1">
      <protection locked="0"/>
    </xf>
    <xf numFmtId="2" fontId="15" fillId="3" borderId="18" xfId="4" applyNumberFormat="1" applyFont="1" applyFill="1" applyBorder="1" applyAlignment="1" applyProtection="1">
      <alignment horizontal="center" vertical="center" wrapText="1"/>
      <protection hidden="1"/>
    </xf>
    <xf numFmtId="2" fontId="15" fillId="3" borderId="18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51" xfId="4" applyFont="1" applyFill="1" applyBorder="1" applyAlignment="1" applyProtection="1">
      <alignment horizontal="center" vertical="center"/>
      <protection locked="0"/>
    </xf>
    <xf numFmtId="165" fontId="12" fillId="3" borderId="21" xfId="4" applyNumberFormat="1" applyFont="1" applyFill="1" applyBorder="1" applyAlignment="1">
      <alignment horizontal="center" vertical="center" wrapText="1"/>
    </xf>
    <xf numFmtId="165" fontId="12" fillId="3" borderId="0" xfId="4" applyNumberFormat="1" applyFont="1" applyFill="1" applyBorder="1" applyAlignment="1">
      <alignment horizontal="center" vertical="center" wrapText="1"/>
    </xf>
    <xf numFmtId="0" fontId="12" fillId="6" borderId="13" xfId="4" applyFont="1" applyFill="1" applyBorder="1" applyAlignment="1" applyProtection="1">
      <alignment horizontal="center" vertical="center" wrapText="1"/>
      <protection locked="0"/>
    </xf>
    <xf numFmtId="0" fontId="12" fillId="6" borderId="13" xfId="4" applyFont="1" applyFill="1" applyBorder="1" applyProtection="1">
      <protection locked="0"/>
    </xf>
    <xf numFmtId="2" fontId="15" fillId="3" borderId="13" xfId="4" applyNumberFormat="1" applyFont="1" applyFill="1" applyBorder="1" applyAlignment="1" applyProtection="1">
      <alignment horizontal="center" vertical="center" wrapText="1"/>
      <protection hidden="1"/>
    </xf>
    <xf numFmtId="2" fontId="15" fillId="3" borderId="13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51" xfId="4" applyFont="1" applyFill="1" applyBorder="1" applyProtection="1">
      <protection locked="0"/>
    </xf>
    <xf numFmtId="2" fontId="5" fillId="0" borderId="0" xfId="4" applyNumberFormat="1"/>
    <xf numFmtId="0" fontId="12" fillId="2" borderId="26" xfId="4" applyFont="1" applyFill="1" applyBorder="1" applyAlignment="1" applyProtection="1">
      <alignment horizontal="center" vertical="center" wrapText="1"/>
      <protection locked="0"/>
    </xf>
    <xf numFmtId="0" fontId="12" fillId="4" borderId="26" xfId="4" applyFont="1" applyFill="1" applyBorder="1" applyAlignment="1" applyProtection="1">
      <alignment horizontal="center" vertical="center" wrapText="1"/>
      <protection locked="0"/>
    </xf>
    <xf numFmtId="0" fontId="12" fillId="5" borderId="26" xfId="4" applyFont="1" applyFill="1" applyBorder="1" applyAlignment="1" applyProtection="1">
      <alignment horizontal="center" vertical="center" wrapText="1"/>
      <protection locked="0"/>
    </xf>
    <xf numFmtId="165" fontId="12" fillId="0" borderId="26" xfId="4" applyNumberFormat="1" applyFont="1" applyBorder="1" applyAlignment="1" applyProtection="1">
      <alignment horizontal="center" vertical="center" wrapText="1"/>
      <protection locked="0"/>
    </xf>
    <xf numFmtId="0" fontId="11" fillId="0" borderId="0" xfId="4" applyFont="1" applyAlignment="1">
      <alignment horizontal="center" vertical="center" wrapText="1" shrinkToFit="1"/>
    </xf>
    <xf numFmtId="0" fontId="12" fillId="2" borderId="31" xfId="4" applyFont="1" applyFill="1" applyBorder="1" applyAlignment="1" applyProtection="1">
      <alignment horizontal="center" vertical="center" wrapText="1"/>
      <protection locked="0"/>
    </xf>
    <xf numFmtId="0" fontId="12" fillId="4" borderId="31" xfId="4" applyFont="1" applyFill="1" applyBorder="1" applyAlignment="1" applyProtection="1">
      <alignment horizontal="center" vertical="center" wrapText="1"/>
      <protection locked="0"/>
    </xf>
    <xf numFmtId="0" fontId="12" fillId="5" borderId="31" xfId="4" applyFont="1" applyFill="1" applyBorder="1" applyAlignment="1" applyProtection="1">
      <alignment horizontal="center" vertical="center" wrapText="1"/>
      <protection locked="0"/>
    </xf>
    <xf numFmtId="165" fontId="12" fillId="0" borderId="31" xfId="4" applyNumberFormat="1" applyFont="1" applyBorder="1" applyAlignment="1" applyProtection="1">
      <alignment horizontal="center" vertical="center" wrapText="1"/>
      <protection locked="0"/>
    </xf>
    <xf numFmtId="165" fontId="12" fillId="3" borderId="31" xfId="4" applyNumberFormat="1" applyFont="1" applyFill="1" applyBorder="1" applyAlignment="1">
      <alignment horizontal="center" vertical="center" wrapText="1"/>
    </xf>
    <xf numFmtId="0" fontId="13" fillId="6" borderId="37" xfId="4" applyFont="1" applyFill="1" applyBorder="1" applyAlignment="1" applyProtection="1">
      <alignment horizontal="center" vertical="center" wrapText="1"/>
      <protection locked="0"/>
    </xf>
    <xf numFmtId="0" fontId="13" fillId="6" borderId="13" xfId="4" applyFont="1" applyFill="1" applyBorder="1" applyProtection="1">
      <protection locked="0"/>
    </xf>
    <xf numFmtId="0" fontId="13" fillId="6" borderId="14" xfId="4" applyFont="1" applyFill="1" applyBorder="1" applyProtection="1">
      <protection locked="0"/>
    </xf>
    <xf numFmtId="2" fontId="19" fillId="3" borderId="12" xfId="4" applyNumberFormat="1" applyFont="1" applyFill="1" applyBorder="1" applyAlignment="1" applyProtection="1">
      <alignment horizontal="center" vertical="center" wrapText="1"/>
      <protection hidden="1"/>
    </xf>
    <xf numFmtId="2" fontId="19" fillId="3" borderId="24" xfId="4" applyNumberFormat="1" applyFont="1" applyFill="1" applyBorder="1" applyAlignment="1" applyProtection="1">
      <alignment horizontal="center" vertical="center" wrapText="1"/>
      <protection hidden="1"/>
    </xf>
    <xf numFmtId="2" fontId="19" fillId="3" borderId="24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7" borderId="40" xfId="4" applyFont="1" applyFill="1" applyBorder="1" applyAlignment="1" applyProtection="1">
      <alignment horizontal="center" vertical="center" wrapText="1"/>
      <protection locked="0"/>
    </xf>
    <xf numFmtId="0" fontId="13" fillId="7" borderId="26" xfId="4" applyFont="1" applyFill="1" applyBorder="1" applyProtection="1">
      <protection locked="0"/>
    </xf>
    <xf numFmtId="0" fontId="13" fillId="7" borderId="28" xfId="4" applyFont="1" applyFill="1" applyBorder="1" applyProtection="1">
      <protection locked="0"/>
    </xf>
    <xf numFmtId="2" fontId="19" fillId="3" borderId="48" xfId="4" applyNumberFormat="1" applyFont="1" applyFill="1" applyBorder="1" applyAlignment="1" applyProtection="1">
      <alignment horizontal="center" vertical="center" wrapText="1"/>
      <protection hidden="1"/>
    </xf>
    <xf numFmtId="2" fontId="19" fillId="3" borderId="26" xfId="4" applyNumberFormat="1" applyFont="1" applyFill="1" applyBorder="1" applyAlignment="1" applyProtection="1">
      <alignment horizontal="center" vertical="center" wrapText="1"/>
      <protection hidden="1"/>
    </xf>
    <xf numFmtId="2" fontId="19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0" fontId="13" fillId="6" borderId="40" xfId="4" applyFont="1" applyFill="1" applyBorder="1" applyAlignment="1" applyProtection="1">
      <alignment horizontal="center" vertical="center" wrapText="1"/>
      <protection locked="0"/>
    </xf>
    <xf numFmtId="0" fontId="13" fillId="6" borderId="26" xfId="4" applyFont="1" applyFill="1" applyBorder="1" applyAlignment="1" applyProtection="1">
      <alignment horizontal="center" vertical="center" wrapText="1"/>
      <protection locked="0"/>
    </xf>
    <xf numFmtId="0" fontId="13" fillId="6" borderId="26" xfId="4" applyFont="1" applyFill="1" applyBorder="1" applyProtection="1">
      <protection locked="0"/>
    </xf>
    <xf numFmtId="0" fontId="13" fillId="6" borderId="28" xfId="4" applyFont="1" applyFill="1" applyBorder="1" applyProtection="1">
      <protection locked="0"/>
    </xf>
    <xf numFmtId="2" fontId="19" fillId="3" borderId="25" xfId="4" applyNumberFormat="1" applyFont="1" applyFill="1" applyBorder="1" applyAlignment="1" applyProtection="1">
      <alignment horizontal="center" vertical="center" wrapText="1"/>
      <protection hidden="1"/>
    </xf>
    <xf numFmtId="0" fontId="13" fillId="7" borderId="26" xfId="4" applyFont="1" applyFill="1" applyBorder="1" applyAlignment="1" applyProtection="1">
      <alignment horizontal="center" vertical="center" wrapText="1"/>
      <protection locked="0"/>
    </xf>
    <xf numFmtId="0" fontId="13" fillId="7" borderId="40" xfId="4" applyFont="1" applyFill="1" applyBorder="1" applyAlignment="1" applyProtection="1">
      <alignment horizontal="center" vertical="center" wrapText="1"/>
      <protection locked="0"/>
    </xf>
    <xf numFmtId="0" fontId="13" fillId="7" borderId="43" xfId="4" applyFont="1" applyFill="1" applyBorder="1" applyAlignment="1" applyProtection="1">
      <alignment horizontal="center" vertical="center" wrapText="1"/>
      <protection locked="0"/>
    </xf>
    <xf numFmtId="0" fontId="13" fillId="7" borderId="18" xfId="4" applyFont="1" applyFill="1" applyBorder="1" applyAlignment="1" applyProtection="1">
      <alignment horizontal="center" vertical="center" wrapText="1"/>
      <protection locked="0"/>
    </xf>
    <xf numFmtId="0" fontId="13" fillId="7" borderId="18" xfId="4" applyFont="1" applyFill="1" applyBorder="1" applyProtection="1">
      <protection locked="0"/>
    </xf>
    <xf numFmtId="0" fontId="13" fillId="7" borderId="19" xfId="4" applyFont="1" applyFill="1" applyBorder="1" applyProtection="1">
      <protection locked="0"/>
    </xf>
    <xf numFmtId="2" fontId="19" fillId="3" borderId="17" xfId="4" applyNumberFormat="1" applyFont="1" applyFill="1" applyBorder="1" applyAlignment="1" applyProtection="1">
      <alignment horizontal="center" vertical="center" wrapText="1"/>
      <protection hidden="1"/>
    </xf>
    <xf numFmtId="2" fontId="19" fillId="3" borderId="18" xfId="4" applyNumberFormat="1" applyFont="1" applyFill="1" applyBorder="1" applyAlignment="1" applyProtection="1">
      <alignment horizontal="center" vertical="center" wrapText="1"/>
      <protection hidden="1"/>
    </xf>
    <xf numFmtId="2" fontId="19" fillId="3" borderId="18" xfId="4" applyNumberFormat="1" applyFont="1" applyFill="1" applyBorder="1" applyAlignment="1" applyProtection="1">
      <alignment horizontal="center" vertical="center" wrapText="1" shrinkToFit="1"/>
      <protection hidden="1"/>
    </xf>
    <xf numFmtId="0" fontId="13" fillId="6" borderId="13" xfId="4" applyFont="1" applyFill="1" applyBorder="1" applyAlignment="1" applyProtection="1">
      <alignment horizontal="center" vertical="center" wrapText="1"/>
      <protection locked="0"/>
    </xf>
    <xf numFmtId="2" fontId="19" fillId="3" borderId="13" xfId="4" applyNumberFormat="1" applyFont="1" applyFill="1" applyBorder="1" applyAlignment="1" applyProtection="1">
      <alignment horizontal="center" vertical="center" wrapText="1"/>
      <protection hidden="1"/>
    </xf>
    <xf numFmtId="2" fontId="19" fillId="3" borderId="13" xfId="4" applyNumberFormat="1" applyFont="1" applyFill="1" applyBorder="1" applyAlignment="1" applyProtection="1">
      <alignment horizontal="center" vertical="center" wrapText="1" shrinkToFit="1"/>
      <protection hidden="1"/>
    </xf>
    <xf numFmtId="0" fontId="21" fillId="0" borderId="0" xfId="4" applyFont="1"/>
    <xf numFmtId="0" fontId="20" fillId="0" borderId="0" xfId="4" applyFont="1"/>
    <xf numFmtId="0" fontId="12" fillId="6" borderId="13" xfId="4" applyFont="1" applyFill="1" applyBorder="1" applyAlignment="1" applyProtection="1">
      <alignment horizontal="center" vertical="center"/>
      <protection locked="0"/>
    </xf>
    <xf numFmtId="0" fontId="12" fillId="6" borderId="18" xfId="4" applyFont="1" applyFill="1" applyBorder="1" applyAlignment="1" applyProtection="1">
      <alignment horizontal="center" vertical="center" wrapText="1"/>
      <protection locked="0"/>
    </xf>
    <xf numFmtId="0" fontId="12" fillId="6" borderId="18" xfId="4" applyFont="1" applyFill="1" applyBorder="1" applyAlignment="1" applyProtection="1">
      <alignment horizontal="center" vertical="center"/>
      <protection locked="0"/>
    </xf>
    <xf numFmtId="0" fontId="12" fillId="0" borderId="12" xfId="4" applyFont="1" applyBorder="1" applyAlignment="1" applyProtection="1">
      <alignment horizontal="center" vertical="center" wrapText="1"/>
      <protection locked="0"/>
    </xf>
    <xf numFmtId="0" fontId="12" fillId="0" borderId="13" xfId="4" applyFont="1" applyBorder="1" applyAlignment="1" applyProtection="1">
      <alignment horizontal="center" vertical="center" wrapText="1"/>
      <protection locked="0"/>
    </xf>
    <xf numFmtId="0" fontId="12" fillId="0" borderId="24" xfId="4" applyFont="1" applyBorder="1" applyAlignment="1" applyProtection="1">
      <alignment horizontal="center" vertical="center" wrapText="1"/>
      <protection locked="0"/>
    </xf>
    <xf numFmtId="2" fontId="15" fillId="3" borderId="13" xfId="4" applyNumberFormat="1" applyFont="1" applyFill="1" applyBorder="1" applyAlignment="1" applyProtection="1">
      <alignment horizontal="center" vertical="center"/>
      <protection hidden="1"/>
    </xf>
    <xf numFmtId="2" fontId="15" fillId="3" borderId="14" xfId="4" applyNumberFormat="1" applyFont="1" applyFill="1" applyBorder="1" applyAlignment="1">
      <alignment horizontal="center" vertical="center"/>
    </xf>
    <xf numFmtId="0" fontId="12" fillId="0" borderId="50" xfId="4" applyFont="1" applyBorder="1" applyAlignment="1" applyProtection="1">
      <alignment horizontal="center" vertical="center" wrapText="1"/>
      <protection locked="0"/>
    </xf>
    <xf numFmtId="0" fontId="12" fillId="0" borderId="51" xfId="4" applyFont="1" applyBorder="1" applyAlignment="1" applyProtection="1">
      <alignment horizontal="center" vertical="center" wrapText="1"/>
      <protection locked="0"/>
    </xf>
    <xf numFmtId="0" fontId="12" fillId="7" borderId="51" xfId="4" applyFont="1" applyFill="1" applyBorder="1" applyAlignment="1" applyProtection="1">
      <alignment horizontal="center" vertical="center"/>
      <protection locked="0"/>
    </xf>
    <xf numFmtId="2" fontId="15" fillId="3" borderId="51" xfId="4" applyNumberFormat="1" applyFont="1" applyFill="1" applyBorder="1" applyAlignment="1" applyProtection="1">
      <alignment horizontal="center" vertical="center"/>
      <protection hidden="1"/>
    </xf>
    <xf numFmtId="0" fontId="12" fillId="0" borderId="50" xfId="4" applyFont="1" applyBorder="1" applyAlignment="1" applyProtection="1">
      <alignment horizontal="center" vertical="center"/>
      <protection locked="0"/>
    </xf>
    <xf numFmtId="0" fontId="12" fillId="0" borderId="51" xfId="4" applyFont="1" applyBorder="1" applyAlignment="1" applyProtection="1">
      <alignment horizontal="center" vertical="center"/>
      <protection locked="0"/>
    </xf>
    <xf numFmtId="0" fontId="12" fillId="0" borderId="24" xfId="4" applyFont="1" applyBorder="1" applyAlignment="1" applyProtection="1">
      <alignment horizontal="center" vertical="center"/>
      <protection locked="0"/>
    </xf>
    <xf numFmtId="0" fontId="12" fillId="7" borderId="13" xfId="4" applyFont="1" applyFill="1" applyBorder="1" applyAlignment="1" applyProtection="1">
      <alignment horizontal="center" vertical="center"/>
      <protection locked="0"/>
    </xf>
    <xf numFmtId="0" fontId="12" fillId="7" borderId="27" xfId="4" applyFont="1" applyFill="1" applyBorder="1" applyAlignment="1" applyProtection="1">
      <alignment horizontal="center" vertical="center" wrapText="1"/>
      <protection locked="0"/>
    </xf>
    <xf numFmtId="0" fontId="12" fillId="7" borderId="27" xfId="4" applyFont="1" applyFill="1" applyBorder="1" applyAlignment="1" applyProtection="1">
      <alignment horizontal="center" vertical="center"/>
      <protection locked="0"/>
    </xf>
    <xf numFmtId="2" fontId="15" fillId="3" borderId="27" xfId="4" applyNumberFormat="1" applyFont="1" applyFill="1" applyBorder="1" applyAlignment="1" applyProtection="1">
      <alignment horizontal="center" vertical="center" wrapText="1"/>
      <protection hidden="1"/>
    </xf>
    <xf numFmtId="2" fontId="15" fillId="3" borderId="27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7" xfId="4" applyNumberFormat="1" applyFont="1" applyFill="1" applyBorder="1" applyAlignment="1" applyProtection="1">
      <alignment horizontal="center" vertical="center"/>
      <protection hidden="1"/>
    </xf>
    <xf numFmtId="2" fontId="15" fillId="3" borderId="34" xfId="4" applyNumberFormat="1" applyFont="1" applyFill="1" applyBorder="1" applyAlignment="1">
      <alignment horizontal="center" vertical="center"/>
    </xf>
    <xf numFmtId="2" fontId="19" fillId="3" borderId="26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13" xfId="3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51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51" xfId="2" applyNumberFormat="1" applyFont="1" applyFill="1" applyBorder="1" applyAlignment="1" applyProtection="1">
      <alignment horizontal="center" vertical="center" wrapText="1"/>
      <protection hidden="1"/>
    </xf>
    <xf numFmtId="0" fontId="13" fillId="0" borderId="26" xfId="3" applyFont="1" applyBorder="1"/>
    <xf numFmtId="0" fontId="13" fillId="0" borderId="13" xfId="3" applyFont="1" applyBorder="1"/>
    <xf numFmtId="0" fontId="13" fillId="0" borderId="18" xfId="3" applyFont="1" applyBorder="1"/>
    <xf numFmtId="0" fontId="4" fillId="0" borderId="0" xfId="3" applyFont="1"/>
    <xf numFmtId="0" fontId="22" fillId="0" borderId="0" xfId="3" applyFont="1" applyAlignment="1">
      <alignment horizontal="center"/>
    </xf>
    <xf numFmtId="0" fontId="16" fillId="0" borderId="0" xfId="3" applyFont="1" applyAlignment="1">
      <alignment horizontal="center"/>
    </xf>
    <xf numFmtId="2" fontId="15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31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51" xfId="2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0" fontId="22" fillId="0" borderId="26" xfId="0" applyFont="1" applyFill="1" applyBorder="1" applyAlignment="1">
      <alignment horizontal="center" vertical="center"/>
    </xf>
    <xf numFmtId="0" fontId="22" fillId="4" borderId="38" xfId="0" applyFont="1" applyFill="1" applyBorder="1" applyAlignment="1">
      <alignment horizontal="center" vertical="center"/>
    </xf>
    <xf numFmtId="0" fontId="22" fillId="4" borderId="39" xfId="0" applyFont="1" applyFill="1" applyBorder="1" applyAlignment="1">
      <alignment horizontal="center" vertical="center"/>
    </xf>
    <xf numFmtId="0" fontId="22" fillId="4" borderId="40" xfId="0" applyFont="1" applyFill="1" applyBorder="1" applyAlignment="1">
      <alignment horizontal="center" vertical="center"/>
    </xf>
    <xf numFmtId="0" fontId="22" fillId="4" borderId="26" xfId="0" applyFont="1" applyFill="1" applyBorder="1" applyAlignment="1">
      <alignment horizontal="center" vertical="center"/>
    </xf>
    <xf numFmtId="2" fontId="15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51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51" xfId="2" applyNumberFormat="1" applyFont="1" applyFill="1" applyBorder="1" applyAlignment="1" applyProtection="1">
      <alignment horizontal="center" vertical="center" wrapText="1"/>
      <protection hidden="1"/>
    </xf>
    <xf numFmtId="0" fontId="3" fillId="0" borderId="0" xfId="5" applyAlignment="1">
      <alignment horizontal="center" vertical="center" wrapText="1"/>
    </xf>
    <xf numFmtId="0" fontId="3" fillId="0" borderId="0" xfId="5" applyAlignment="1">
      <alignment horizontal="center" vertical="center" wrapText="1" shrinkToFit="1"/>
    </xf>
    <xf numFmtId="0" fontId="3" fillId="0" borderId="0" xfId="5"/>
    <xf numFmtId="0" fontId="9" fillId="0" borderId="0" xfId="5" applyFont="1" applyBorder="1" applyAlignment="1" applyProtection="1">
      <alignment horizontal="left" vertical="center" wrapText="1"/>
      <protection locked="0"/>
    </xf>
    <xf numFmtId="0" fontId="12" fillId="2" borderId="31" xfId="5" applyFont="1" applyFill="1" applyBorder="1" applyAlignment="1" applyProtection="1">
      <alignment horizontal="center" vertical="center" wrapText="1"/>
      <protection locked="0"/>
    </xf>
    <xf numFmtId="0" fontId="12" fillId="4" borderId="31" xfId="5" applyFont="1" applyFill="1" applyBorder="1" applyAlignment="1" applyProtection="1">
      <alignment horizontal="center" vertical="center" wrapText="1"/>
      <protection locked="0"/>
    </xf>
    <xf numFmtId="0" fontId="12" fillId="5" borderId="31" xfId="5" applyFont="1" applyFill="1" applyBorder="1" applyAlignment="1" applyProtection="1">
      <alignment horizontal="center" vertical="center" wrapText="1"/>
      <protection locked="0"/>
    </xf>
    <xf numFmtId="165" fontId="12" fillId="0" borderId="31" xfId="5" applyNumberFormat="1" applyFont="1" applyBorder="1" applyAlignment="1" applyProtection="1">
      <alignment horizontal="center" vertical="center" wrapText="1"/>
      <protection locked="0"/>
    </xf>
    <xf numFmtId="165" fontId="12" fillId="3" borderId="31" xfId="5" applyNumberFormat="1" applyFont="1" applyFill="1" applyBorder="1" applyAlignment="1">
      <alignment horizontal="center" vertical="center" wrapText="1"/>
    </xf>
    <xf numFmtId="0" fontId="12" fillId="0" borderId="52" xfId="5" applyFont="1" applyBorder="1" applyAlignment="1" applyProtection="1">
      <alignment horizontal="center" vertical="center" wrapText="1"/>
      <protection locked="0"/>
    </xf>
    <xf numFmtId="0" fontId="13" fillId="10" borderId="13" xfId="5" applyFont="1" applyFill="1" applyBorder="1" applyAlignment="1" applyProtection="1">
      <alignment horizontal="center" vertical="center" wrapText="1"/>
      <protection locked="0"/>
    </xf>
    <xf numFmtId="0" fontId="12" fillId="10" borderId="13" xfId="5" applyFont="1" applyFill="1" applyBorder="1" applyAlignment="1" applyProtection="1">
      <alignment horizontal="center" vertical="center" wrapText="1"/>
      <protection locked="0"/>
    </xf>
    <xf numFmtId="0" fontId="13" fillId="10" borderId="13" xfId="5" applyFont="1" applyFill="1" applyBorder="1" applyProtection="1">
      <protection locked="0"/>
    </xf>
    <xf numFmtId="0" fontId="13" fillId="10" borderId="14" xfId="5" applyFont="1" applyFill="1" applyBorder="1" applyProtection="1">
      <protection locked="0"/>
    </xf>
    <xf numFmtId="2" fontId="19" fillId="11" borderId="12" xfId="5" applyNumberFormat="1" applyFont="1" applyFill="1" applyBorder="1" applyAlignment="1" applyProtection="1">
      <alignment horizontal="center" vertical="center" wrapText="1"/>
      <protection hidden="1"/>
    </xf>
    <xf numFmtId="2" fontId="19" fillId="11" borderId="24" xfId="5" applyNumberFormat="1" applyFont="1" applyFill="1" applyBorder="1" applyAlignment="1" applyProtection="1">
      <alignment horizontal="center" vertical="center" wrapText="1"/>
      <protection hidden="1"/>
    </xf>
    <xf numFmtId="2" fontId="19" fillId="11" borderId="24" xfId="5" applyNumberFormat="1" applyFont="1" applyFill="1" applyBorder="1" applyAlignment="1" applyProtection="1">
      <alignment horizontal="center" vertical="center" wrapText="1" shrinkToFit="1"/>
      <protection hidden="1"/>
    </xf>
    <xf numFmtId="0" fontId="12" fillId="0" borderId="33" xfId="5" applyFont="1" applyBorder="1" applyAlignment="1" applyProtection="1">
      <alignment vertical="center" wrapText="1"/>
      <protection locked="0"/>
    </xf>
    <xf numFmtId="0" fontId="13" fillId="12" borderId="26" xfId="5" applyFont="1" applyFill="1" applyBorder="1" applyAlignment="1" applyProtection="1">
      <alignment horizontal="center" vertical="center" wrapText="1"/>
      <protection locked="0"/>
    </xf>
    <xf numFmtId="0" fontId="12" fillId="12" borderId="26" xfId="5" applyFont="1" applyFill="1" applyBorder="1" applyAlignment="1" applyProtection="1">
      <alignment horizontal="center" vertical="center" wrapText="1"/>
      <protection locked="0"/>
    </xf>
    <xf numFmtId="0" fontId="13" fillId="12" borderId="26" xfId="5" applyFont="1" applyFill="1" applyBorder="1" applyProtection="1">
      <protection locked="0"/>
    </xf>
    <xf numFmtId="0" fontId="13" fillId="12" borderId="28" xfId="5" applyFont="1" applyFill="1" applyBorder="1" applyProtection="1">
      <protection locked="0"/>
    </xf>
    <xf numFmtId="2" fontId="19" fillId="11" borderId="48" xfId="5" applyNumberFormat="1" applyFont="1" applyFill="1" applyBorder="1" applyAlignment="1" applyProtection="1">
      <alignment horizontal="center" vertical="center" wrapText="1"/>
      <protection hidden="1"/>
    </xf>
    <xf numFmtId="2" fontId="19" fillId="11" borderId="26" xfId="5" applyNumberFormat="1" applyFont="1" applyFill="1" applyBorder="1" applyAlignment="1" applyProtection="1">
      <alignment horizontal="center" vertical="center" wrapText="1"/>
      <protection hidden="1"/>
    </xf>
    <xf numFmtId="2" fontId="19" fillId="11" borderId="26" xfId="5" applyNumberFormat="1" applyFont="1" applyFill="1" applyBorder="1" applyAlignment="1" applyProtection="1">
      <alignment horizontal="center" vertical="center" wrapText="1" shrinkToFit="1"/>
      <protection hidden="1"/>
    </xf>
    <xf numFmtId="0" fontId="13" fillId="10" borderId="26" xfId="5" applyFont="1" applyFill="1" applyBorder="1" applyAlignment="1" applyProtection="1">
      <alignment horizontal="center" vertical="center" wrapText="1"/>
      <protection locked="0"/>
    </xf>
    <xf numFmtId="0" fontId="13" fillId="10" borderId="26" xfId="5" applyFont="1" applyFill="1" applyBorder="1" applyProtection="1">
      <protection locked="0"/>
    </xf>
    <xf numFmtId="0" fontId="13" fillId="10" borderId="28" xfId="5" applyFont="1" applyFill="1" applyBorder="1" applyProtection="1">
      <protection locked="0"/>
    </xf>
    <xf numFmtId="2" fontId="19" fillId="11" borderId="25" xfId="5" applyNumberFormat="1" applyFont="1" applyFill="1" applyBorder="1" applyAlignment="1" applyProtection="1">
      <alignment horizontal="center" vertical="center" wrapText="1"/>
      <protection hidden="1"/>
    </xf>
    <xf numFmtId="0" fontId="12" fillId="0" borderId="54" xfId="5" applyFont="1" applyBorder="1" applyAlignment="1" applyProtection="1">
      <alignment vertical="center" wrapText="1"/>
      <protection locked="0"/>
    </xf>
    <xf numFmtId="0" fontId="13" fillId="12" borderId="18" xfId="5" applyFont="1" applyFill="1" applyBorder="1" applyAlignment="1" applyProtection="1">
      <alignment horizontal="center" vertical="center" wrapText="1"/>
      <protection locked="0"/>
    </xf>
    <xf numFmtId="0" fontId="13" fillId="12" borderId="18" xfId="5" applyFont="1" applyFill="1" applyBorder="1" applyProtection="1">
      <protection locked="0"/>
    </xf>
    <xf numFmtId="0" fontId="13" fillId="12" borderId="19" xfId="5" applyFont="1" applyFill="1" applyBorder="1" applyProtection="1">
      <protection locked="0"/>
    </xf>
    <xf numFmtId="2" fontId="19" fillId="11" borderId="17" xfId="5" applyNumberFormat="1" applyFont="1" applyFill="1" applyBorder="1" applyAlignment="1" applyProtection="1">
      <alignment horizontal="center" vertical="center" wrapText="1"/>
      <protection hidden="1"/>
    </xf>
    <xf numFmtId="2" fontId="19" fillId="11" borderId="18" xfId="5" applyNumberFormat="1" applyFont="1" applyFill="1" applyBorder="1" applyAlignment="1" applyProtection="1">
      <alignment horizontal="center" vertical="center" wrapText="1"/>
      <protection hidden="1"/>
    </xf>
    <xf numFmtId="2" fontId="19" fillId="11" borderId="18" xfId="5" applyNumberFormat="1" applyFont="1" applyFill="1" applyBorder="1" applyAlignment="1" applyProtection="1">
      <alignment horizontal="center" vertical="center" wrapText="1" shrinkToFit="1"/>
      <protection hidden="1"/>
    </xf>
    <xf numFmtId="0" fontId="13" fillId="0" borderId="27" xfId="5" applyFont="1" applyBorder="1" applyAlignment="1" applyProtection="1">
      <alignment horizontal="center" vertical="center" wrapText="1"/>
      <protection locked="0"/>
    </xf>
    <xf numFmtId="2" fontId="19" fillId="11" borderId="13" xfId="5" applyNumberFormat="1" applyFont="1" applyFill="1" applyBorder="1" applyAlignment="1" applyProtection="1">
      <alignment horizontal="center" vertical="center" wrapText="1"/>
      <protection hidden="1"/>
    </xf>
    <xf numFmtId="2" fontId="19" fillId="11" borderId="13" xfId="5" applyNumberFormat="1" applyFont="1" applyFill="1" applyBorder="1" applyAlignment="1" applyProtection="1">
      <alignment horizontal="center" vertical="center" wrapText="1" shrinkToFit="1"/>
      <protection hidden="1"/>
    </xf>
    <xf numFmtId="0" fontId="13" fillId="0" borderId="29" xfId="5" applyFont="1" applyBorder="1" applyAlignment="1" applyProtection="1">
      <alignment horizontal="center" vertical="center" wrapText="1"/>
      <protection locked="0"/>
    </xf>
    <xf numFmtId="0" fontId="13" fillId="0" borderId="24" xfId="5" applyFont="1" applyBorder="1" applyAlignment="1" applyProtection="1">
      <alignment horizontal="center"/>
      <protection locked="0"/>
    </xf>
    <xf numFmtId="0" fontId="13" fillId="6" borderId="13" xfId="5" applyFont="1" applyFill="1" applyBorder="1" applyAlignment="1" applyProtection="1">
      <alignment horizontal="center" vertical="center" wrapText="1"/>
      <protection locked="0"/>
    </xf>
    <xf numFmtId="0" fontId="12" fillId="6" borderId="13" xfId="5" applyFont="1" applyFill="1" applyBorder="1" applyAlignment="1" applyProtection="1">
      <alignment horizontal="center" vertical="center" wrapText="1"/>
      <protection locked="0"/>
    </xf>
    <xf numFmtId="0" fontId="13" fillId="6" borderId="13" xfId="5" applyFont="1" applyFill="1" applyBorder="1" applyProtection="1">
      <protection locked="0"/>
    </xf>
    <xf numFmtId="0" fontId="13" fillId="6" borderId="14" xfId="5" applyFont="1" applyFill="1" applyBorder="1" applyProtection="1">
      <protection locked="0"/>
    </xf>
    <xf numFmtId="2" fontId="19" fillId="3" borderId="12" xfId="5" applyNumberFormat="1" applyFont="1" applyFill="1" applyBorder="1" applyAlignment="1" applyProtection="1">
      <alignment horizontal="center" vertical="center" wrapText="1"/>
      <protection hidden="1"/>
    </xf>
    <xf numFmtId="2" fontId="19" fillId="3" borderId="13" xfId="5" applyNumberFormat="1" applyFont="1" applyFill="1" applyBorder="1" applyAlignment="1" applyProtection="1">
      <alignment horizontal="center" vertical="center" wrapText="1"/>
      <protection hidden="1"/>
    </xf>
    <xf numFmtId="2" fontId="19" fillId="3" borderId="13" xfId="5" applyNumberFormat="1" applyFont="1" applyFill="1" applyBorder="1" applyAlignment="1" applyProtection="1">
      <alignment horizontal="center" vertical="center" wrapText="1" shrinkToFit="1"/>
      <protection hidden="1"/>
    </xf>
    <xf numFmtId="0" fontId="13" fillId="0" borderId="27" xfId="5" applyFont="1" applyBorder="1" applyAlignment="1" applyProtection="1">
      <alignment horizontal="center"/>
      <protection locked="0"/>
    </xf>
    <xf numFmtId="0" fontId="13" fillId="7" borderId="26" xfId="5" applyFont="1" applyFill="1" applyBorder="1" applyAlignment="1" applyProtection="1">
      <alignment horizontal="center" vertical="center" wrapText="1"/>
      <protection locked="0"/>
    </xf>
    <xf numFmtId="0" fontId="12" fillId="7" borderId="26" xfId="5" applyFont="1" applyFill="1" applyBorder="1" applyAlignment="1" applyProtection="1">
      <alignment horizontal="center" vertical="center" wrapText="1"/>
      <protection locked="0"/>
    </xf>
    <xf numFmtId="0" fontId="13" fillId="7" borderId="26" xfId="5" applyFont="1" applyFill="1" applyBorder="1" applyProtection="1">
      <protection locked="0"/>
    </xf>
    <xf numFmtId="0" fontId="13" fillId="7" borderId="28" xfId="5" applyFont="1" applyFill="1" applyBorder="1" applyProtection="1">
      <protection locked="0"/>
    </xf>
    <xf numFmtId="2" fontId="19" fillId="3" borderId="25" xfId="5" applyNumberFormat="1" applyFont="1" applyFill="1" applyBorder="1" applyAlignment="1" applyProtection="1">
      <alignment horizontal="center" vertical="center" wrapText="1"/>
      <protection hidden="1"/>
    </xf>
    <xf numFmtId="2" fontId="19" fillId="3" borderId="26" xfId="5" applyNumberFormat="1" applyFont="1" applyFill="1" applyBorder="1" applyAlignment="1" applyProtection="1">
      <alignment horizontal="center" vertical="center" wrapText="1"/>
      <protection hidden="1"/>
    </xf>
    <xf numFmtId="2" fontId="19" fillId="3" borderId="26" xfId="5" applyNumberFormat="1" applyFont="1" applyFill="1" applyBorder="1" applyAlignment="1" applyProtection="1">
      <alignment horizontal="center" vertical="center" wrapText="1" shrinkToFit="1"/>
      <protection hidden="1"/>
    </xf>
    <xf numFmtId="0" fontId="13" fillId="6" borderId="26" xfId="5" applyFont="1" applyFill="1" applyBorder="1" applyAlignment="1" applyProtection="1">
      <alignment horizontal="center" vertical="center" wrapText="1"/>
      <protection locked="0"/>
    </xf>
    <xf numFmtId="0" fontId="13" fillId="6" borderId="26" xfId="5" applyFont="1" applyFill="1" applyBorder="1" applyProtection="1">
      <protection locked="0"/>
    </xf>
    <xf numFmtId="0" fontId="13" fillId="6" borderId="28" xfId="5" applyFont="1" applyFill="1" applyBorder="1" applyProtection="1">
      <protection locked="0"/>
    </xf>
    <xf numFmtId="0" fontId="13" fillId="0" borderId="29" xfId="5" applyFont="1" applyBorder="1" applyAlignment="1" applyProtection="1">
      <alignment horizontal="center"/>
      <protection locked="0"/>
    </xf>
    <xf numFmtId="0" fontId="13" fillId="7" borderId="18" xfId="5" applyFont="1" applyFill="1" applyBorder="1" applyAlignment="1" applyProtection="1">
      <alignment horizontal="center" vertical="center" wrapText="1"/>
      <protection locked="0"/>
    </xf>
    <xf numFmtId="0" fontId="13" fillId="7" borderId="18" xfId="5" applyFont="1" applyFill="1" applyBorder="1" applyProtection="1">
      <protection locked="0"/>
    </xf>
    <xf numFmtId="0" fontId="13" fillId="7" borderId="19" xfId="5" applyFont="1" applyFill="1" applyBorder="1" applyProtection="1">
      <protection locked="0"/>
    </xf>
    <xf numFmtId="2" fontId="19" fillId="3" borderId="17" xfId="5" applyNumberFormat="1" applyFont="1" applyFill="1" applyBorder="1" applyAlignment="1" applyProtection="1">
      <alignment horizontal="center" vertical="center" wrapText="1"/>
      <protection hidden="1"/>
    </xf>
    <xf numFmtId="2" fontId="19" fillId="3" borderId="18" xfId="5" applyNumberFormat="1" applyFont="1" applyFill="1" applyBorder="1" applyAlignment="1" applyProtection="1">
      <alignment horizontal="center" vertical="center" wrapText="1"/>
      <protection hidden="1"/>
    </xf>
    <xf numFmtId="2" fontId="19" fillId="3" borderId="18" xfId="5" applyNumberFormat="1" applyFont="1" applyFill="1" applyBorder="1" applyAlignment="1" applyProtection="1">
      <alignment horizontal="center" vertical="center" wrapText="1" shrinkToFit="1"/>
      <protection hidden="1"/>
    </xf>
    <xf numFmtId="0" fontId="13" fillId="2" borderId="24" xfId="5" applyFont="1" applyFill="1" applyBorder="1" applyAlignment="1" applyProtection="1">
      <alignment horizontal="center"/>
      <protection locked="0"/>
    </xf>
    <xf numFmtId="0" fontId="13" fillId="2" borderId="27" xfId="5" applyFont="1" applyFill="1" applyBorder="1" applyAlignment="1" applyProtection="1">
      <alignment horizontal="center"/>
      <protection locked="0"/>
    </xf>
    <xf numFmtId="0" fontId="13" fillId="2" borderId="29" xfId="5" applyFont="1" applyFill="1" applyBorder="1" applyAlignment="1" applyProtection="1">
      <alignment horizontal="center"/>
      <protection locked="0"/>
    </xf>
    <xf numFmtId="0" fontId="12" fillId="6" borderId="26" xfId="0" applyFont="1" applyFill="1" applyBorder="1" applyAlignment="1" applyProtection="1">
      <alignment horizontal="center" vertical="center" wrapText="1"/>
      <protection locked="0"/>
    </xf>
    <xf numFmtId="0" fontId="12" fillId="7" borderId="26" xfId="0" applyFont="1" applyFill="1" applyBorder="1" applyAlignment="1" applyProtection="1">
      <alignment horizontal="center" vertical="center" wrapText="1"/>
      <protection locked="0"/>
    </xf>
    <xf numFmtId="0" fontId="12" fillId="7" borderId="18" xfId="0" applyFont="1" applyFill="1" applyBorder="1" applyAlignment="1" applyProtection="1">
      <alignment horizontal="center" vertical="center" wrapText="1"/>
      <protection locked="0"/>
    </xf>
    <xf numFmtId="0" fontId="12" fillId="6" borderId="26" xfId="0" applyFont="1" applyFill="1" applyBorder="1" applyAlignment="1" applyProtection="1">
      <alignment horizontal="center" vertical="center"/>
      <protection locked="0"/>
    </xf>
    <xf numFmtId="0" fontId="12" fillId="7" borderId="26" xfId="0" applyFont="1" applyFill="1" applyBorder="1" applyAlignment="1" applyProtection="1">
      <alignment horizontal="center" vertical="center"/>
      <protection locked="0"/>
    </xf>
    <xf numFmtId="0" fontId="22" fillId="0" borderId="0" xfId="0" applyFont="1" applyBorder="1" applyAlignment="1">
      <alignment horizontal="center" vertical="center"/>
    </xf>
    <xf numFmtId="2" fontId="12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6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13" xfId="3" applyNumberFormat="1" applyFont="1" applyFill="1" applyBorder="1" applyAlignment="1" applyProtection="1">
      <alignment horizontal="center" vertical="center" wrapText="1" shrinkToFit="1"/>
      <protection hidden="1"/>
    </xf>
    <xf numFmtId="49" fontId="12" fillId="6" borderId="13" xfId="1" applyNumberFormat="1" applyFont="1" applyFill="1" applyBorder="1" applyAlignment="1" applyProtection="1">
      <alignment horizontal="center" vertical="center" wrapText="1"/>
      <protection locked="0"/>
    </xf>
    <xf numFmtId="49" fontId="12" fillId="7" borderId="26" xfId="1" applyNumberFormat="1" applyFont="1" applyFill="1" applyBorder="1" applyAlignment="1" applyProtection="1">
      <alignment horizontal="center" vertical="center" wrapText="1"/>
      <protection locked="0"/>
    </xf>
    <xf numFmtId="49" fontId="12" fillId="6" borderId="26" xfId="1" applyNumberFormat="1" applyFont="1" applyFill="1" applyBorder="1" applyAlignment="1" applyProtection="1">
      <alignment horizontal="center" vertical="center" wrapText="1"/>
      <protection locked="0"/>
    </xf>
    <xf numFmtId="49" fontId="12" fillId="6" borderId="18" xfId="1" applyNumberFormat="1" applyFont="1" applyFill="1" applyBorder="1" applyAlignment="1" applyProtection="1">
      <alignment horizontal="center" vertical="center" wrapText="1"/>
      <protection locked="0"/>
    </xf>
    <xf numFmtId="49" fontId="12" fillId="7" borderId="18" xfId="1" applyNumberFormat="1" applyFont="1" applyFill="1" applyBorder="1" applyAlignment="1" applyProtection="1">
      <alignment horizontal="center" vertical="center" wrapText="1"/>
      <protection locked="0"/>
    </xf>
    <xf numFmtId="49" fontId="12" fillId="6" borderId="51" xfId="1" applyNumberFormat="1" applyFont="1" applyFill="1" applyBorder="1" applyAlignment="1" applyProtection="1">
      <alignment horizontal="center" vertical="center" wrapText="1"/>
      <protection locked="0"/>
    </xf>
    <xf numFmtId="0" fontId="13" fillId="6" borderId="13" xfId="0" applyFont="1" applyFill="1" applyBorder="1" applyAlignment="1" applyProtection="1">
      <alignment horizontal="center" vertical="center" wrapText="1"/>
      <protection locked="0"/>
    </xf>
    <xf numFmtId="0" fontId="13" fillId="7" borderId="26" xfId="0" applyFont="1" applyFill="1" applyBorder="1" applyAlignment="1" applyProtection="1">
      <alignment horizontal="center" vertical="center" wrapText="1"/>
      <protection locked="0"/>
    </xf>
    <xf numFmtId="0" fontId="13" fillId="6" borderId="26" xfId="0" applyFont="1" applyFill="1" applyBorder="1" applyAlignment="1" applyProtection="1">
      <alignment horizontal="center" vertical="center" wrapText="1"/>
      <protection locked="0"/>
    </xf>
    <xf numFmtId="0" fontId="13" fillId="6" borderId="51" xfId="0" applyFont="1" applyFill="1" applyBorder="1" applyAlignment="1" applyProtection="1">
      <alignment horizontal="center" vertical="center" wrapText="1"/>
      <protection locked="0"/>
    </xf>
    <xf numFmtId="0" fontId="13" fillId="7" borderId="18" xfId="0" applyFont="1" applyFill="1" applyBorder="1" applyAlignment="1" applyProtection="1">
      <alignment horizontal="center" vertical="center" wrapText="1"/>
      <protection locked="0"/>
    </xf>
    <xf numFmtId="0" fontId="12" fillId="6" borderId="13" xfId="0" applyFont="1" applyFill="1" applyBorder="1" applyAlignment="1" applyProtection="1">
      <alignment horizontal="center" vertical="center" wrapText="1"/>
      <protection locked="0"/>
    </xf>
    <xf numFmtId="0" fontId="15" fillId="8" borderId="0" xfId="3" applyFont="1" applyFill="1" applyBorder="1" applyAlignment="1"/>
    <xf numFmtId="2" fontId="12" fillId="6" borderId="13" xfId="0" applyNumberFormat="1" applyFont="1" applyFill="1" applyBorder="1" applyAlignment="1" applyProtection="1">
      <alignment horizontal="center" vertical="center" wrapText="1"/>
      <protection locked="0"/>
    </xf>
    <xf numFmtId="2" fontId="15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3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26" xfId="0" applyFont="1" applyFill="1" applyBorder="1" applyAlignment="1" applyProtection="1">
      <alignment horizontal="center" vertical="center" wrapText="1"/>
      <protection locked="0"/>
    </xf>
    <xf numFmtId="0" fontId="12" fillId="6" borderId="12" xfId="0" applyFont="1" applyFill="1" applyBorder="1" applyAlignment="1" applyProtection="1">
      <alignment horizontal="center" vertical="center" wrapText="1"/>
      <protection locked="0"/>
    </xf>
    <xf numFmtId="0" fontId="12" fillId="6" borderId="14" xfId="0" applyFont="1" applyFill="1" applyBorder="1" applyAlignment="1" applyProtection="1">
      <alignment horizontal="center" vertical="center" wrapText="1"/>
      <protection locked="0"/>
    </xf>
    <xf numFmtId="0" fontId="12" fillId="6" borderId="51" xfId="0" applyFont="1" applyFill="1" applyBorder="1" applyAlignment="1" applyProtection="1">
      <alignment horizontal="center" vertical="center" wrapText="1"/>
      <protection locked="0"/>
    </xf>
    <xf numFmtId="2" fontId="12" fillId="3" borderId="18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18" xfId="3" applyNumberFormat="1" applyFont="1" applyFill="1" applyBorder="1" applyAlignment="1" applyProtection="1">
      <alignment horizontal="center" vertical="center"/>
      <protection hidden="1"/>
    </xf>
    <xf numFmtId="2" fontId="12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2" fontId="15" fillId="4" borderId="27" xfId="3" applyNumberFormat="1" applyFont="1" applyFill="1" applyBorder="1" applyAlignment="1" applyProtection="1">
      <alignment horizontal="center" vertical="center"/>
      <protection hidden="1"/>
    </xf>
    <xf numFmtId="2" fontId="15" fillId="4" borderId="34" xfId="3" applyNumberFormat="1" applyFont="1" applyFill="1" applyBorder="1" applyAlignment="1" applyProtection="1">
      <alignment horizontal="center" vertical="center"/>
      <protection hidden="1"/>
    </xf>
    <xf numFmtId="2" fontId="15" fillId="4" borderId="33" xfId="3" applyNumberFormat="1" applyFont="1" applyFill="1" applyBorder="1" applyAlignment="1" applyProtection="1">
      <alignment horizontal="center" vertical="center"/>
      <protection hidden="1"/>
    </xf>
    <xf numFmtId="0" fontId="12" fillId="0" borderId="33" xfId="3" applyFont="1" applyBorder="1" applyAlignment="1" applyProtection="1">
      <alignment horizontal="center" vertical="center" wrapText="1"/>
      <protection locked="0"/>
    </xf>
    <xf numFmtId="0" fontId="12" fillId="0" borderId="27" xfId="3" applyFont="1" applyBorder="1" applyAlignment="1" applyProtection="1">
      <alignment horizontal="center" vertical="center" wrapText="1"/>
      <protection locked="0"/>
    </xf>
    <xf numFmtId="2" fontId="15" fillId="4" borderId="33" xfId="3" applyNumberFormat="1" applyFont="1" applyFill="1" applyBorder="1" applyAlignment="1" applyProtection="1">
      <alignment horizontal="center" vertical="center" wrapText="1" shrinkToFit="1"/>
      <protection hidden="1"/>
    </xf>
    <xf numFmtId="2" fontId="15" fillId="4" borderId="0" xfId="3" applyNumberFormat="1" applyFont="1" applyFill="1" applyBorder="1" applyAlignment="1" applyProtection="1">
      <alignment horizontal="center" vertical="center"/>
      <protection hidden="1"/>
    </xf>
    <xf numFmtId="0" fontId="12" fillId="6" borderId="26" xfId="0" applyFont="1" applyFill="1" applyBorder="1" applyAlignment="1" applyProtection="1">
      <alignment horizontal="center" vertical="center" wrapText="1"/>
      <protection locked="0"/>
    </xf>
    <xf numFmtId="0" fontId="12" fillId="7" borderId="31" xfId="0" applyFont="1" applyFill="1" applyBorder="1" applyAlignment="1" applyProtection="1">
      <alignment horizontal="center" vertical="center" wrapText="1"/>
      <protection locked="0"/>
    </xf>
    <xf numFmtId="0" fontId="12" fillId="6" borderId="31" xfId="0" applyFont="1" applyFill="1" applyBorder="1" applyAlignment="1" applyProtection="1">
      <alignment horizontal="center" vertical="center" wrapText="1"/>
      <protection locked="0"/>
    </xf>
    <xf numFmtId="0" fontId="12" fillId="6" borderId="18" xfId="0" applyFont="1" applyFill="1" applyBorder="1" applyAlignment="1" applyProtection="1">
      <alignment horizontal="center" vertical="center" wrapText="1"/>
      <protection locked="0"/>
    </xf>
    <xf numFmtId="0" fontId="12" fillId="7" borderId="13" xfId="0" applyFont="1" applyFill="1" applyBorder="1" applyAlignment="1" applyProtection="1">
      <alignment horizontal="center" vertical="center" wrapText="1"/>
      <protection locked="0"/>
    </xf>
    <xf numFmtId="0" fontId="12" fillId="6" borderId="29" xfId="0" applyFont="1" applyFill="1" applyBorder="1" applyAlignment="1" applyProtection="1">
      <alignment horizontal="center" vertical="center" wrapText="1"/>
      <protection locked="0"/>
    </xf>
    <xf numFmtId="0" fontId="13" fillId="0" borderId="9" xfId="0" applyFont="1" applyFill="1" applyBorder="1" applyAlignment="1" applyProtection="1">
      <alignment horizontal="center" vertical="center" wrapText="1"/>
      <protection locked="0"/>
    </xf>
    <xf numFmtId="0" fontId="13" fillId="0" borderId="10" xfId="0" applyFont="1" applyFill="1" applyBorder="1" applyAlignment="1" applyProtection="1">
      <alignment horizontal="center" vertical="center" wrapText="1"/>
      <protection locked="0"/>
    </xf>
    <xf numFmtId="0" fontId="25" fillId="0" borderId="9" xfId="0" applyNumberFormat="1" applyFont="1" applyBorder="1" applyAlignment="1">
      <alignment horizontal="center" vertical="center"/>
    </xf>
    <xf numFmtId="0" fontId="25" fillId="0" borderId="52" xfId="0" applyNumberFormat="1" applyFont="1" applyBorder="1" applyAlignment="1">
      <alignment horizontal="center" vertical="center"/>
    </xf>
    <xf numFmtId="0" fontId="25" fillId="0" borderId="24" xfId="0" applyNumberFormat="1" applyFont="1" applyBorder="1" applyAlignment="1">
      <alignment horizontal="center" vertical="center"/>
    </xf>
    <xf numFmtId="0" fontId="25" fillId="0" borderId="25" xfId="0" applyNumberFormat="1" applyFont="1" applyBorder="1" applyAlignment="1">
      <alignment horizontal="center" vertical="center"/>
    </xf>
    <xf numFmtId="0" fontId="25" fillId="0" borderId="26" xfId="0" applyNumberFormat="1" applyFont="1" applyBorder="1" applyAlignment="1">
      <alignment horizontal="center" vertical="center"/>
    </xf>
    <xf numFmtId="0" fontId="25" fillId="0" borderId="17" xfId="0" applyNumberFormat="1" applyFont="1" applyBorder="1" applyAlignment="1">
      <alignment horizontal="center" vertical="center"/>
    </xf>
    <xf numFmtId="0" fontId="25" fillId="0" borderId="18" xfId="0" applyNumberFormat="1" applyFont="1" applyBorder="1" applyAlignment="1">
      <alignment horizontal="center" vertical="center"/>
    </xf>
    <xf numFmtId="0" fontId="25" fillId="0" borderId="52" xfId="0" applyNumberFormat="1" applyFont="1" applyBorder="1" applyAlignment="1" applyProtection="1">
      <alignment horizontal="center"/>
      <protection locked="0"/>
    </xf>
    <xf numFmtId="0" fontId="25" fillId="0" borderId="24" xfId="0" applyNumberFormat="1" applyFont="1" applyBorder="1" applyAlignment="1" applyProtection="1">
      <alignment horizontal="center"/>
      <protection locked="0"/>
    </xf>
    <xf numFmtId="0" fontId="25" fillId="0" borderId="25" xfId="0" applyNumberFormat="1" applyFont="1" applyBorder="1" applyAlignment="1" applyProtection="1">
      <alignment horizontal="center"/>
      <protection locked="0"/>
    </xf>
    <xf numFmtId="0" fontId="25" fillId="0" borderId="26" xfId="0" applyNumberFormat="1" applyFont="1" applyBorder="1" applyAlignment="1" applyProtection="1">
      <alignment horizontal="center"/>
      <protection locked="0"/>
    </xf>
    <xf numFmtId="0" fontId="25" fillId="0" borderId="54" xfId="0" applyNumberFormat="1" applyFont="1" applyBorder="1" applyAlignment="1" applyProtection="1">
      <alignment horizontal="center"/>
      <protection locked="0"/>
    </xf>
    <xf numFmtId="0" fontId="25" fillId="0" borderId="29" xfId="0" applyNumberFormat="1" applyFont="1" applyBorder="1" applyAlignment="1" applyProtection="1">
      <alignment horizontal="center"/>
      <protection locked="0"/>
    </xf>
    <xf numFmtId="0" fontId="25" fillId="0" borderId="33" xfId="0" applyFont="1" applyBorder="1" applyAlignment="1" applyProtection="1">
      <alignment horizontal="center"/>
      <protection locked="0"/>
    </xf>
    <xf numFmtId="0" fontId="25" fillId="0" borderId="27" xfId="0" applyFont="1" applyBorder="1" applyAlignment="1" applyProtection="1">
      <alignment horizontal="center"/>
      <protection locked="0"/>
    </xf>
    <xf numFmtId="0" fontId="25" fillId="0" borderId="25" xfId="0" applyFont="1" applyBorder="1" applyAlignment="1" applyProtection="1">
      <alignment horizontal="center"/>
      <protection locked="0"/>
    </xf>
    <xf numFmtId="0" fontId="25" fillId="0" borderId="26" xfId="0" applyFont="1" applyBorder="1" applyAlignment="1" applyProtection="1">
      <alignment horizontal="center"/>
      <protection locked="0"/>
    </xf>
    <xf numFmtId="0" fontId="13" fillId="0" borderId="14" xfId="0" applyFont="1" applyFill="1" applyBorder="1" applyAlignment="1" applyProtection="1">
      <alignment horizontal="center" vertical="center" wrapText="1"/>
      <protection locked="0"/>
    </xf>
    <xf numFmtId="0" fontId="13" fillId="0" borderId="34" xfId="0" applyFont="1" applyFill="1" applyBorder="1" applyAlignment="1" applyProtection="1">
      <alignment horizontal="center" vertical="center" wrapText="1"/>
      <protection locked="0"/>
    </xf>
    <xf numFmtId="0" fontId="13" fillId="0" borderId="19" xfId="0" applyFont="1" applyFill="1" applyBorder="1" applyAlignment="1" applyProtection="1">
      <alignment horizontal="center" vertical="center" wrapText="1"/>
      <protection locked="0"/>
    </xf>
    <xf numFmtId="0" fontId="25" fillId="0" borderId="50" xfId="0" applyNumberFormat="1" applyFont="1" applyBorder="1" applyAlignment="1">
      <alignment horizontal="center" vertical="center"/>
    </xf>
    <xf numFmtId="0" fontId="25" fillId="0" borderId="51" xfId="0" applyNumberFormat="1" applyFont="1" applyBorder="1" applyAlignment="1">
      <alignment horizontal="center" vertical="center"/>
    </xf>
    <xf numFmtId="0" fontId="25" fillId="0" borderId="33" xfId="0" applyNumberFormat="1" applyFont="1" applyBorder="1" applyAlignment="1">
      <alignment horizontal="center" vertical="center"/>
    </xf>
    <xf numFmtId="0" fontId="25" fillId="0" borderId="27" xfId="0" applyNumberFormat="1" applyFont="1" applyBorder="1" applyAlignment="1">
      <alignment horizontal="center" vertical="center"/>
    </xf>
    <xf numFmtId="0" fontId="25" fillId="0" borderId="30" xfId="0" applyNumberFormat="1" applyFont="1" applyBorder="1" applyAlignment="1">
      <alignment horizontal="center" vertical="center"/>
    </xf>
    <xf numFmtId="0" fontId="25" fillId="0" borderId="31" xfId="0" applyNumberFormat="1" applyFont="1" applyBorder="1" applyAlignment="1">
      <alignment horizontal="center" vertical="center"/>
    </xf>
    <xf numFmtId="0" fontId="25" fillId="0" borderId="19" xfId="0" applyNumberFormat="1" applyFont="1" applyBorder="1" applyAlignment="1">
      <alignment horizontal="center" vertical="center"/>
    </xf>
    <xf numFmtId="0" fontId="25" fillId="0" borderId="12" xfId="0" applyNumberFormat="1" applyFont="1" applyBorder="1" applyAlignment="1">
      <alignment horizontal="center" vertical="center"/>
    </xf>
    <xf numFmtId="0" fontId="25" fillId="0" borderId="13" xfId="0" applyNumberFormat="1" applyFont="1" applyBorder="1" applyAlignment="1">
      <alignment horizontal="center" vertical="center"/>
    </xf>
    <xf numFmtId="0" fontId="25" fillId="0" borderId="32" xfId="0" applyNumberFormat="1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0" fontId="25" fillId="0" borderId="17" xfId="0" applyFont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0" fontId="13" fillId="0" borderId="54" xfId="0" applyFont="1" applyFill="1" applyBorder="1" applyAlignment="1" applyProtection="1">
      <alignment horizontal="center" vertical="center" wrapText="1"/>
      <protection locked="0"/>
    </xf>
    <xf numFmtId="0" fontId="13" fillId="0" borderId="29" xfId="0" applyFont="1" applyFill="1" applyBorder="1" applyAlignment="1" applyProtection="1">
      <alignment horizontal="center" vertical="center" wrapText="1"/>
      <protection locked="0"/>
    </xf>
    <xf numFmtId="168" fontId="25" fillId="0" borderId="50" xfId="0" applyNumberFormat="1" applyFont="1" applyBorder="1" applyAlignment="1">
      <alignment horizontal="center" vertical="center"/>
    </xf>
    <xf numFmtId="168" fontId="25" fillId="0" borderId="51" xfId="0" applyNumberFormat="1" applyFont="1" applyBorder="1" applyAlignment="1">
      <alignment horizontal="center" vertical="center"/>
    </xf>
    <xf numFmtId="168" fontId="25" fillId="0" borderId="52" xfId="0" applyNumberFormat="1" applyFont="1" applyBorder="1" applyAlignment="1">
      <alignment horizontal="center" vertical="center"/>
    </xf>
    <xf numFmtId="168" fontId="25" fillId="0" borderId="24" xfId="0" applyNumberFormat="1" applyFont="1" applyBorder="1" applyAlignment="1">
      <alignment horizontal="center" vertical="center"/>
    </xf>
    <xf numFmtId="168" fontId="25" fillId="0" borderId="25" xfId="0" applyNumberFormat="1" applyFont="1" applyBorder="1" applyAlignment="1">
      <alignment horizontal="center" vertical="center"/>
    </xf>
    <xf numFmtId="168" fontId="25" fillId="0" borderId="26" xfId="0" applyNumberFormat="1" applyFont="1" applyBorder="1" applyAlignment="1">
      <alignment horizontal="center" vertical="center"/>
    </xf>
    <xf numFmtId="168" fontId="25" fillId="0" borderId="33" xfId="0" applyNumberFormat="1" applyFont="1" applyBorder="1" applyAlignment="1">
      <alignment horizontal="center" vertical="center"/>
    </xf>
    <xf numFmtId="168" fontId="25" fillId="0" borderId="27" xfId="0" applyNumberFormat="1" applyFont="1" applyBorder="1" applyAlignment="1">
      <alignment horizontal="center" vertical="center"/>
    </xf>
    <xf numFmtId="168" fontId="25" fillId="0" borderId="12" xfId="0" applyNumberFormat="1" applyFont="1" applyBorder="1" applyAlignment="1">
      <alignment horizontal="center" vertical="center"/>
    </xf>
    <xf numFmtId="168" fontId="25" fillId="0" borderId="13" xfId="0" applyNumberFormat="1" applyFont="1" applyBorder="1" applyAlignment="1">
      <alignment horizontal="center" vertical="center"/>
    </xf>
    <xf numFmtId="168" fontId="25" fillId="0" borderId="17" xfId="0" applyNumberFormat="1" applyFont="1" applyBorder="1" applyAlignment="1">
      <alignment horizontal="center" vertical="center"/>
    </xf>
    <xf numFmtId="168" fontId="25" fillId="0" borderId="18" xfId="0" applyNumberFormat="1" applyFont="1" applyBorder="1" applyAlignment="1">
      <alignment horizontal="center" vertical="center"/>
    </xf>
    <xf numFmtId="168" fontId="25" fillId="0" borderId="9" xfId="0" applyNumberFormat="1" applyFont="1" applyFill="1" applyBorder="1" applyAlignment="1">
      <alignment horizontal="center" vertical="center"/>
    </xf>
    <xf numFmtId="168" fontId="25" fillId="0" borderId="10" xfId="0" applyNumberFormat="1" applyFont="1" applyFill="1" applyBorder="1" applyAlignment="1">
      <alignment horizontal="center" vertical="center"/>
    </xf>
    <xf numFmtId="0" fontId="25" fillId="0" borderId="59" xfId="0" applyFont="1" applyBorder="1" applyAlignment="1">
      <alignment horizontal="center" vertical="center"/>
    </xf>
    <xf numFmtId="0" fontId="25" fillId="0" borderId="50" xfId="0" applyFont="1" applyBorder="1" applyAlignment="1">
      <alignment horizontal="center" vertical="center"/>
    </xf>
    <xf numFmtId="0" fontId="25" fillId="0" borderId="51" xfId="0" applyFont="1" applyBorder="1" applyAlignment="1">
      <alignment horizontal="center" vertical="center"/>
    </xf>
    <xf numFmtId="0" fontId="25" fillId="0" borderId="28" xfId="0" applyFont="1" applyBorder="1" applyAlignment="1">
      <alignment horizontal="center" vertical="center"/>
    </xf>
    <xf numFmtId="0" fontId="25" fillId="0" borderId="19" xfId="0" applyFont="1" applyBorder="1" applyAlignment="1">
      <alignment horizontal="center" vertical="center"/>
    </xf>
    <xf numFmtId="0" fontId="25" fillId="0" borderId="14" xfId="0" applyFont="1" applyBorder="1" applyAlignment="1">
      <alignment horizontal="center" vertical="center"/>
    </xf>
    <xf numFmtId="0" fontId="25" fillId="0" borderId="33" xfId="0" applyNumberFormat="1" applyFont="1" applyFill="1" applyBorder="1" applyAlignment="1">
      <alignment horizontal="center" vertical="center"/>
    </xf>
    <xf numFmtId="0" fontId="25" fillId="0" borderId="27" xfId="0" applyNumberFormat="1" applyFont="1" applyFill="1" applyBorder="1" applyAlignment="1">
      <alignment horizontal="center" vertical="center"/>
    </xf>
    <xf numFmtId="0" fontId="25" fillId="0" borderId="30" xfId="0" applyNumberFormat="1" applyFont="1" applyFill="1" applyBorder="1" applyAlignment="1">
      <alignment horizontal="center" vertical="center"/>
    </xf>
    <xf numFmtId="0" fontId="25" fillId="0" borderId="31" xfId="0" applyNumberFormat="1" applyFont="1" applyFill="1" applyBorder="1" applyAlignment="1">
      <alignment horizontal="center" vertical="center"/>
    </xf>
    <xf numFmtId="0" fontId="25" fillId="0" borderId="12" xfId="0" applyNumberFormat="1" applyFont="1" applyFill="1" applyBorder="1" applyAlignment="1">
      <alignment horizontal="center" vertical="center"/>
    </xf>
    <xf numFmtId="0" fontId="25" fillId="0" borderId="13" xfId="0" applyNumberFormat="1" applyFont="1" applyFill="1" applyBorder="1" applyAlignment="1">
      <alignment horizontal="center" vertical="center"/>
    </xf>
    <xf numFmtId="0" fontId="25" fillId="0" borderId="50" xfId="0" applyNumberFormat="1" applyFont="1" applyFill="1" applyBorder="1" applyAlignment="1">
      <alignment horizontal="center" vertical="center"/>
    </xf>
    <xf numFmtId="0" fontId="25" fillId="0" borderId="51" xfId="0" applyNumberFormat="1" applyFont="1" applyFill="1" applyBorder="1" applyAlignment="1">
      <alignment horizontal="center" vertical="center"/>
    </xf>
    <xf numFmtId="0" fontId="25" fillId="0" borderId="9" xfId="0" applyNumberFormat="1" applyFont="1" applyFill="1" applyBorder="1" applyAlignment="1">
      <alignment horizontal="center" vertical="center"/>
    </xf>
    <xf numFmtId="0" fontId="25" fillId="0" borderId="10" xfId="0" applyNumberFormat="1" applyFont="1" applyFill="1" applyBorder="1" applyAlignment="1">
      <alignment horizontal="center" vertical="center"/>
    </xf>
    <xf numFmtId="0" fontId="25" fillId="0" borderId="25" xfId="0" applyNumberFormat="1" applyFont="1" applyFill="1" applyBorder="1" applyAlignment="1">
      <alignment horizontal="center" vertical="center"/>
    </xf>
    <xf numFmtId="0" fontId="25" fillId="0" borderId="26" xfId="0" applyNumberFormat="1" applyFont="1" applyFill="1" applyBorder="1" applyAlignment="1">
      <alignment horizontal="center" vertical="center"/>
    </xf>
    <xf numFmtId="0" fontId="25" fillId="0" borderId="17" xfId="0" applyNumberFormat="1" applyFont="1" applyFill="1" applyBorder="1" applyAlignment="1">
      <alignment horizontal="center" vertical="center"/>
    </xf>
    <xf numFmtId="0" fontId="25" fillId="0" borderId="18" xfId="0" applyNumberFormat="1" applyFont="1" applyFill="1" applyBorder="1" applyAlignment="1">
      <alignment horizontal="center" vertical="center"/>
    </xf>
    <xf numFmtId="0" fontId="25" fillId="0" borderId="33" xfId="0" applyFont="1" applyFill="1" applyBorder="1" applyAlignment="1">
      <alignment horizontal="center" vertical="center"/>
    </xf>
    <xf numFmtId="0" fontId="25" fillId="0" borderId="27" xfId="0" applyFont="1" applyFill="1" applyBorder="1" applyAlignment="1">
      <alignment horizontal="center" vertical="center"/>
    </xf>
    <xf numFmtId="0" fontId="25" fillId="0" borderId="30" xfId="0" applyFont="1" applyFill="1" applyBorder="1" applyAlignment="1">
      <alignment horizontal="center" vertical="center"/>
    </xf>
    <xf numFmtId="0" fontId="25" fillId="0" borderId="31" xfId="0" applyFont="1" applyFill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25" fillId="0" borderId="18" xfId="0" applyFont="1" applyFill="1" applyBorder="1" applyAlignment="1">
      <alignment horizontal="center" vertical="center"/>
    </xf>
    <xf numFmtId="0" fontId="25" fillId="8" borderId="9" xfId="0" applyFont="1" applyFill="1" applyBorder="1" applyAlignment="1" applyProtection="1">
      <alignment horizontal="center" vertical="center" wrapText="1"/>
      <protection locked="0"/>
    </xf>
    <xf numFmtId="0" fontId="25" fillId="8" borderId="10" xfId="0" applyFont="1" applyFill="1" applyBorder="1" applyAlignment="1" applyProtection="1">
      <alignment horizontal="center" vertical="center" wrapText="1"/>
      <protection locked="0"/>
    </xf>
    <xf numFmtId="0" fontId="25" fillId="0" borderId="9" xfId="0" applyFont="1" applyFill="1" applyBorder="1" applyAlignment="1" applyProtection="1">
      <alignment horizontal="center" vertical="center" wrapText="1"/>
      <protection locked="0"/>
    </xf>
    <xf numFmtId="0" fontId="25" fillId="0" borderId="10" xfId="0" applyFont="1" applyFill="1" applyBorder="1" applyAlignment="1" applyProtection="1">
      <alignment horizontal="center" vertical="center" wrapText="1"/>
      <protection locked="0"/>
    </xf>
    <xf numFmtId="0" fontId="25" fillId="0" borderId="25" xfId="0" applyFont="1" applyFill="1" applyBorder="1" applyAlignment="1">
      <alignment horizontal="center" vertical="center"/>
    </xf>
    <xf numFmtId="0" fontId="25" fillId="0" borderId="26" xfId="0" applyFont="1" applyFill="1" applyBorder="1" applyAlignment="1">
      <alignment horizontal="center" vertical="center"/>
    </xf>
    <xf numFmtId="2" fontId="19" fillId="3" borderId="26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13" xfId="3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7" borderId="31" xfId="4" applyFont="1" applyFill="1" applyBorder="1" applyAlignment="1" applyProtection="1">
      <alignment horizontal="center" vertical="center" wrapText="1"/>
      <protection locked="0"/>
    </xf>
    <xf numFmtId="0" fontId="12" fillId="6" borderId="31" xfId="4" applyFont="1" applyFill="1" applyBorder="1" applyAlignment="1" applyProtection="1">
      <alignment horizontal="center" vertical="center" wrapText="1"/>
      <protection locked="0"/>
    </xf>
    <xf numFmtId="0" fontId="12" fillId="6" borderId="31" xfId="4" applyFont="1" applyFill="1" applyBorder="1" applyAlignment="1" applyProtection="1">
      <alignment horizontal="center" vertical="center"/>
      <protection locked="0"/>
    </xf>
    <xf numFmtId="0" fontId="12" fillId="2" borderId="13" xfId="4" applyFont="1" applyFill="1" applyBorder="1" applyAlignment="1" applyProtection="1">
      <alignment horizontal="center" vertical="center" wrapText="1"/>
      <protection locked="0"/>
    </xf>
    <xf numFmtId="2" fontId="15" fillId="3" borderId="51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51" xfId="4" applyNumberFormat="1" applyFont="1" applyFill="1" applyBorder="1" applyAlignment="1" applyProtection="1">
      <alignment horizontal="center" vertical="center"/>
      <protection hidden="1"/>
    </xf>
    <xf numFmtId="2" fontId="15" fillId="3" borderId="13" xfId="4" applyNumberFormat="1" applyFont="1" applyFill="1" applyBorder="1" applyAlignment="1" applyProtection="1">
      <alignment horizontal="center" vertical="center"/>
      <protection hidden="1"/>
    </xf>
    <xf numFmtId="0" fontId="12" fillId="0" borderId="12" xfId="4" applyFont="1" applyBorder="1" applyAlignment="1" applyProtection="1">
      <alignment horizontal="center" vertical="center" wrapText="1"/>
      <protection locked="0"/>
    </xf>
    <xf numFmtId="0" fontId="12" fillId="0" borderId="24" xfId="4" applyFont="1" applyBorder="1" applyAlignment="1" applyProtection="1">
      <alignment horizontal="center" vertical="center" wrapText="1"/>
      <protection locked="0"/>
    </xf>
    <xf numFmtId="2" fontId="15" fillId="3" borderId="13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4" xfId="4" applyNumberFormat="1" applyFont="1" applyFill="1" applyBorder="1" applyAlignment="1">
      <alignment horizontal="center" vertical="center"/>
    </xf>
    <xf numFmtId="0" fontId="12" fillId="0" borderId="12" xfId="4" applyFont="1" applyBorder="1" applyAlignment="1" applyProtection="1">
      <alignment horizontal="center" vertical="center"/>
      <protection locked="0"/>
    </xf>
    <xf numFmtId="0" fontId="12" fillId="0" borderId="24" xfId="4" applyFont="1" applyBorder="1" applyAlignment="1" applyProtection="1">
      <alignment horizontal="center" vertical="center"/>
      <protection locked="0"/>
    </xf>
    <xf numFmtId="0" fontId="12" fillId="0" borderId="50" xfId="4" applyFont="1" applyBorder="1" applyAlignment="1" applyProtection="1">
      <alignment horizontal="center" vertical="center"/>
      <protection locked="0"/>
    </xf>
    <xf numFmtId="0" fontId="12" fillId="0" borderId="51" xfId="4" applyFont="1" applyBorder="1" applyAlignment="1" applyProtection="1">
      <alignment horizontal="center" vertical="center"/>
      <protection locked="0"/>
    </xf>
    <xf numFmtId="0" fontId="12" fillId="0" borderId="52" xfId="4" applyFont="1" applyBorder="1" applyAlignment="1" applyProtection="1">
      <alignment horizontal="center" vertical="center"/>
      <protection locked="0"/>
    </xf>
    <xf numFmtId="2" fontId="12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31" xfId="4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31" xfId="3" applyNumberFormat="1" applyFont="1" applyFill="1" applyBorder="1" applyAlignment="1" applyProtection="1">
      <alignment horizontal="center" vertical="center" wrapText="1" shrinkToFit="1"/>
      <protection hidden="1"/>
    </xf>
    <xf numFmtId="2" fontId="15" fillId="4" borderId="27" xfId="3" applyNumberFormat="1" applyFont="1" applyFill="1" applyBorder="1" applyAlignment="1" applyProtection="1">
      <alignment horizontal="center" vertical="center"/>
      <protection hidden="1"/>
    </xf>
    <xf numFmtId="2" fontId="15" fillId="4" borderId="34" xfId="3" applyNumberFormat="1" applyFont="1" applyFill="1" applyBorder="1" applyAlignment="1" applyProtection="1">
      <alignment horizontal="center" vertical="center"/>
      <protection hidden="1"/>
    </xf>
    <xf numFmtId="2" fontId="15" fillId="4" borderId="33" xfId="3" applyNumberFormat="1" applyFont="1" applyFill="1" applyBorder="1" applyAlignment="1" applyProtection="1">
      <alignment horizontal="center" vertical="center"/>
      <protection hidden="1"/>
    </xf>
    <xf numFmtId="0" fontId="12" fillId="0" borderId="33" xfId="3" applyFont="1" applyBorder="1" applyAlignment="1" applyProtection="1">
      <alignment horizontal="center" vertical="center" wrapText="1"/>
      <protection locked="0"/>
    </xf>
    <xf numFmtId="0" fontId="12" fillId="0" borderId="27" xfId="3" applyFont="1" applyBorder="1" applyAlignment="1" applyProtection="1">
      <alignment horizontal="center" vertical="center" wrapText="1"/>
      <protection locked="0"/>
    </xf>
    <xf numFmtId="2" fontId="15" fillId="4" borderId="33" xfId="3" applyNumberFormat="1" applyFont="1" applyFill="1" applyBorder="1" applyAlignment="1" applyProtection="1">
      <alignment horizontal="center" vertical="center" wrapText="1" shrinkToFit="1"/>
      <protection hidden="1"/>
    </xf>
    <xf numFmtId="2" fontId="15" fillId="4" borderId="0" xfId="3" applyNumberFormat="1" applyFont="1" applyFill="1" applyBorder="1" applyAlignment="1" applyProtection="1">
      <alignment horizontal="center" vertical="center"/>
      <protection hidden="1"/>
    </xf>
    <xf numFmtId="0" fontId="12" fillId="6" borderId="26" xfId="0" applyFont="1" applyFill="1" applyBorder="1" applyAlignment="1" applyProtection="1">
      <alignment horizontal="center" vertical="center" wrapText="1"/>
      <protection locked="0"/>
    </xf>
    <xf numFmtId="0" fontId="12" fillId="2" borderId="24" xfId="4" applyFont="1" applyFill="1" applyBorder="1" applyAlignment="1" applyProtection="1">
      <alignment horizontal="center" vertical="center"/>
      <protection locked="0"/>
    </xf>
    <xf numFmtId="0" fontId="12" fillId="2" borderId="51" xfId="4" applyFont="1" applyFill="1" applyBorder="1" applyAlignment="1" applyProtection="1">
      <alignment horizontal="center" vertical="center"/>
      <protection locked="0"/>
    </xf>
    <xf numFmtId="0" fontId="12" fillId="2" borderId="13" xfId="4" applyFont="1" applyFill="1" applyBorder="1" applyAlignment="1" applyProtection="1">
      <alignment horizontal="center" vertical="center"/>
      <protection locked="0"/>
    </xf>
    <xf numFmtId="0" fontId="12" fillId="4" borderId="13" xfId="4" applyFont="1" applyFill="1" applyBorder="1" applyAlignment="1" applyProtection="1">
      <alignment horizontal="center" vertical="center"/>
      <protection locked="0"/>
    </xf>
    <xf numFmtId="2" fontId="15" fillId="3" borderId="24" xfId="4" applyNumberFormat="1" applyFont="1" applyFill="1" applyBorder="1" applyAlignment="1" applyProtection="1">
      <alignment horizontal="center" vertical="center" wrapText="1"/>
      <protection hidden="1"/>
    </xf>
    <xf numFmtId="0" fontId="12" fillId="0" borderId="26" xfId="4" applyFont="1" applyBorder="1" applyAlignment="1" applyProtection="1">
      <alignment horizontal="center" vertical="center"/>
      <protection locked="0"/>
    </xf>
    <xf numFmtId="0" fontId="12" fillId="2" borderId="26" xfId="4" applyFont="1" applyFill="1" applyBorder="1" applyAlignment="1" applyProtection="1">
      <alignment horizontal="center" vertical="center"/>
      <protection locked="0"/>
    </xf>
    <xf numFmtId="0" fontId="12" fillId="6" borderId="31" xfId="3" applyFont="1" applyFill="1" applyBorder="1" applyAlignment="1" applyProtection="1">
      <alignment horizontal="center" vertical="center" wrapText="1"/>
      <protection locked="0"/>
    </xf>
    <xf numFmtId="0" fontId="12" fillId="6" borderId="31" xfId="3" applyFont="1" applyFill="1" applyBorder="1" applyAlignment="1" applyProtection="1">
      <alignment horizontal="center" vertical="center"/>
      <protection locked="0"/>
    </xf>
    <xf numFmtId="0" fontId="5" fillId="0" borderId="0" xfId="4" applyBorder="1"/>
    <xf numFmtId="0" fontId="5" fillId="0" borderId="26" xfId="4" applyBorder="1"/>
    <xf numFmtId="0" fontId="12" fillId="6" borderId="27" xfId="4" applyFont="1" applyFill="1" applyBorder="1" applyAlignment="1" applyProtection="1">
      <alignment horizontal="center" vertical="center" wrapText="1"/>
      <protection locked="0"/>
    </xf>
    <xf numFmtId="0" fontId="12" fillId="0" borderId="26" xfId="4" applyFont="1" applyBorder="1" applyAlignment="1">
      <alignment horizontal="center" vertical="center"/>
    </xf>
    <xf numFmtId="0" fontId="12" fillId="2" borderId="26" xfId="4" applyFont="1" applyFill="1" applyBorder="1" applyAlignment="1">
      <alignment horizontal="center" vertical="center"/>
    </xf>
    <xf numFmtId="2" fontId="15" fillId="3" borderId="31" xfId="4" applyNumberFormat="1" applyFont="1" applyFill="1" applyBorder="1" applyAlignment="1" applyProtection="1">
      <alignment horizontal="center" vertical="center" wrapText="1"/>
      <protection hidden="1"/>
    </xf>
    <xf numFmtId="2" fontId="19" fillId="3" borderId="26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13" xfId="3" applyNumberFormat="1" applyFont="1" applyFill="1" applyBorder="1" applyAlignment="1" applyProtection="1">
      <alignment horizontal="center" vertical="center" wrapText="1" shrinkToFit="1"/>
      <protection hidden="1"/>
    </xf>
    <xf numFmtId="0" fontId="22" fillId="0" borderId="26" xfId="4" applyFont="1" applyBorder="1" applyAlignment="1">
      <alignment horizontal="center" vertical="center"/>
    </xf>
    <xf numFmtId="0" fontId="12" fillId="6" borderId="40" xfId="4" applyFont="1" applyFill="1" applyBorder="1" applyAlignment="1" applyProtection="1">
      <alignment horizontal="center" vertical="center" wrapText="1"/>
      <protection locked="0"/>
    </xf>
    <xf numFmtId="0" fontId="25" fillId="0" borderId="32" xfId="0" applyFont="1" applyBorder="1" applyAlignment="1">
      <alignment horizontal="center" vertical="center"/>
    </xf>
    <xf numFmtId="0" fontId="12" fillId="4" borderId="26" xfId="4" applyFont="1" applyFill="1" applyBorder="1" applyAlignment="1" applyProtection="1">
      <alignment horizontal="center" vertical="center"/>
      <protection locked="0"/>
    </xf>
    <xf numFmtId="0" fontId="25" fillId="0" borderId="26" xfId="0" applyFont="1" applyFill="1" applyBorder="1" applyAlignment="1" applyProtection="1">
      <alignment horizontal="center" vertical="center" wrapText="1"/>
      <protection locked="0"/>
    </xf>
    <xf numFmtId="0" fontId="13" fillId="0" borderId="26" xfId="0" applyFont="1" applyFill="1" applyBorder="1" applyAlignment="1" applyProtection="1">
      <alignment horizontal="center" vertical="center" wrapText="1"/>
      <protection locked="0"/>
    </xf>
    <xf numFmtId="0" fontId="12" fillId="6" borderId="62" xfId="4" applyFont="1" applyFill="1" applyBorder="1" applyAlignment="1" applyProtection="1">
      <alignment horizontal="center" vertical="center" wrapText="1"/>
      <protection locked="0"/>
    </xf>
    <xf numFmtId="2" fontId="19" fillId="3" borderId="24" xfId="4" applyNumberFormat="1" applyFont="1" applyFill="1" applyBorder="1" applyAlignment="1" applyProtection="1">
      <alignment horizontal="center" vertical="center" wrapText="1" shrinkToFit="1"/>
      <protection hidden="1"/>
    </xf>
    <xf numFmtId="165" fontId="12" fillId="13" borderId="22" xfId="3" applyNumberFormat="1" applyFont="1" applyFill="1" applyBorder="1" applyAlignment="1">
      <alignment horizontal="center" vertical="center" wrapText="1"/>
    </xf>
    <xf numFmtId="165" fontId="12" fillId="13" borderId="23" xfId="3" applyNumberFormat="1" applyFont="1" applyFill="1" applyBorder="1" applyAlignment="1">
      <alignment horizontal="center" vertical="center" wrapText="1"/>
    </xf>
    <xf numFmtId="2" fontId="13" fillId="0" borderId="0" xfId="2" applyNumberFormat="1" applyFont="1"/>
    <xf numFmtId="165" fontId="5" fillId="0" borderId="0" xfId="4" applyNumberFormat="1"/>
    <xf numFmtId="2" fontId="12" fillId="3" borderId="51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51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4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51" xfId="2" applyNumberFormat="1" applyFont="1" applyFill="1" applyBorder="1" applyAlignment="1" applyProtection="1">
      <alignment horizontal="center" vertical="center" wrapText="1"/>
      <protection hidden="1"/>
    </xf>
    <xf numFmtId="0" fontId="12" fillId="6" borderId="51" xfId="2" applyFont="1" applyFill="1" applyBorder="1" applyAlignment="1" applyProtection="1">
      <alignment horizontal="center" vertical="center" wrapText="1"/>
      <protection locked="0"/>
    </xf>
    <xf numFmtId="0" fontId="12" fillId="6" borderId="26" xfId="0" applyFont="1" applyFill="1" applyBorder="1" applyAlignment="1" applyProtection="1">
      <alignment horizontal="center" vertical="center" wrapText="1"/>
      <protection locked="0"/>
    </xf>
    <xf numFmtId="2" fontId="15" fillId="3" borderId="51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4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31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37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40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43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6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3" xfId="2" applyNumberFormat="1" applyFont="1" applyFill="1" applyBorder="1" applyAlignment="1" applyProtection="1">
      <alignment horizontal="center" vertical="center" wrapText="1"/>
      <protection hidden="1"/>
    </xf>
    <xf numFmtId="0" fontId="12" fillId="6" borderId="12" xfId="2" applyFont="1" applyFill="1" applyBorder="1" applyAlignment="1" applyProtection="1">
      <alignment horizontal="center" vertical="center" wrapText="1"/>
      <protection locked="0"/>
    </xf>
    <xf numFmtId="0" fontId="12" fillId="6" borderId="14" xfId="2" applyFont="1" applyFill="1" applyBorder="1" applyAlignment="1" applyProtection="1">
      <alignment horizontal="center" vertical="center"/>
      <protection locked="0"/>
    </xf>
    <xf numFmtId="0" fontId="12" fillId="6" borderId="25" xfId="2" applyFont="1" applyFill="1" applyBorder="1" applyAlignment="1" applyProtection="1">
      <alignment horizontal="center" vertical="center" wrapText="1"/>
      <protection locked="0"/>
    </xf>
    <xf numFmtId="0" fontId="12" fillId="6" borderId="28" xfId="2" applyFont="1" applyFill="1" applyBorder="1" applyAlignment="1" applyProtection="1">
      <alignment horizontal="center" vertical="center"/>
      <protection locked="0"/>
    </xf>
    <xf numFmtId="0" fontId="12" fillId="6" borderId="17" xfId="2" applyFont="1" applyFill="1" applyBorder="1" applyAlignment="1" applyProtection="1">
      <alignment horizontal="center" vertical="center" wrapText="1"/>
      <protection locked="0"/>
    </xf>
    <xf numFmtId="0" fontId="12" fillId="6" borderId="19" xfId="2" applyFont="1" applyFill="1" applyBorder="1" applyAlignment="1" applyProtection="1">
      <alignment horizontal="center" vertical="center"/>
      <protection locked="0"/>
    </xf>
    <xf numFmtId="0" fontId="12" fillId="6" borderId="50" xfId="2" applyFont="1" applyFill="1" applyBorder="1" applyAlignment="1" applyProtection="1">
      <alignment horizontal="center" vertical="center" wrapText="1"/>
      <protection locked="0"/>
    </xf>
    <xf numFmtId="0" fontId="12" fillId="6" borderId="59" xfId="2" applyFont="1" applyFill="1" applyBorder="1" applyAlignment="1" applyProtection="1">
      <alignment horizontal="center" vertical="center"/>
      <protection locked="0"/>
    </xf>
    <xf numFmtId="0" fontId="12" fillId="2" borderId="8" xfId="2" applyFont="1" applyFill="1" applyBorder="1" applyAlignment="1" applyProtection="1">
      <alignment horizontal="center" vertical="center" wrapText="1"/>
      <protection locked="0"/>
    </xf>
    <xf numFmtId="0" fontId="12" fillId="4" borderId="8" xfId="2" applyFont="1" applyFill="1" applyBorder="1" applyAlignment="1" applyProtection="1">
      <alignment horizontal="center" vertical="center" wrapText="1"/>
      <protection locked="0"/>
    </xf>
    <xf numFmtId="0" fontId="12" fillId="5" borderId="8" xfId="2" applyFont="1" applyFill="1" applyBorder="1" applyAlignment="1" applyProtection="1">
      <alignment horizontal="center" vertical="center" wrapText="1"/>
      <protection locked="0"/>
    </xf>
    <xf numFmtId="165" fontId="12" fillId="0" borderId="8" xfId="2" applyNumberFormat="1" applyFont="1" applyBorder="1" applyAlignment="1" applyProtection="1">
      <alignment horizontal="center" vertical="center" wrapText="1"/>
      <protection locked="0"/>
    </xf>
    <xf numFmtId="2" fontId="12" fillId="6" borderId="26" xfId="0" applyNumberFormat="1" applyFont="1" applyFill="1" applyBorder="1" applyAlignment="1" applyProtection="1">
      <alignment horizontal="center" vertical="center" wrapText="1"/>
      <protection locked="0"/>
    </xf>
    <xf numFmtId="0" fontId="12" fillId="6" borderId="67" xfId="2" applyFont="1" applyFill="1" applyBorder="1" applyAlignment="1" applyProtection="1">
      <alignment horizontal="center" vertical="center" wrapText="1"/>
      <protection locked="0"/>
    </xf>
    <xf numFmtId="0" fontId="12" fillId="6" borderId="48" xfId="2" applyFont="1" applyFill="1" applyBorder="1" applyAlignment="1" applyProtection="1">
      <alignment horizontal="center" vertical="center" wrapText="1"/>
      <protection locked="0"/>
    </xf>
    <xf numFmtId="0" fontId="12" fillId="6" borderId="68" xfId="2" applyFont="1" applyFill="1" applyBorder="1" applyAlignment="1" applyProtection="1">
      <alignment horizontal="center" vertical="center" wrapText="1"/>
      <protection locked="0"/>
    </xf>
    <xf numFmtId="0" fontId="13" fillId="6" borderId="48" xfId="0" applyFont="1" applyFill="1" applyBorder="1" applyAlignment="1" applyProtection="1">
      <alignment horizontal="center" vertical="center" wrapText="1"/>
      <protection locked="0"/>
    </xf>
    <xf numFmtId="0" fontId="13" fillId="6" borderId="67" xfId="0" applyFont="1" applyFill="1" applyBorder="1" applyAlignment="1" applyProtection="1">
      <alignment horizontal="center" vertical="center" wrapText="1"/>
      <protection locked="0"/>
    </xf>
    <xf numFmtId="0" fontId="12" fillId="6" borderId="49" xfId="2" applyFont="1" applyFill="1" applyBorder="1" applyAlignment="1" applyProtection="1">
      <alignment horizontal="center" vertical="center" wrapText="1"/>
      <protection locked="0"/>
    </xf>
    <xf numFmtId="0" fontId="12" fillId="6" borderId="37" xfId="2" applyFont="1" applyFill="1" applyBorder="1" applyAlignment="1" applyProtection="1">
      <alignment horizontal="center" vertical="center" wrapText="1"/>
      <protection locked="0"/>
    </xf>
    <xf numFmtId="0" fontId="12" fillId="6" borderId="40" xfId="2" applyFont="1" applyFill="1" applyBorder="1" applyAlignment="1" applyProtection="1">
      <alignment horizontal="center" vertical="center" wrapText="1"/>
      <protection locked="0"/>
    </xf>
    <xf numFmtId="0" fontId="12" fillId="6" borderId="43" xfId="2" applyFont="1" applyFill="1" applyBorder="1" applyAlignment="1" applyProtection="1">
      <alignment horizontal="center" vertical="center" wrapText="1"/>
      <protection locked="0"/>
    </xf>
    <xf numFmtId="0" fontId="12" fillId="6" borderId="6" xfId="2" applyFont="1" applyFill="1" applyBorder="1" applyAlignment="1" applyProtection="1">
      <alignment horizontal="center" vertical="center" wrapText="1"/>
      <protection locked="0"/>
    </xf>
    <xf numFmtId="2" fontId="12" fillId="6" borderId="14" xfId="0" applyNumberFormat="1" applyFont="1" applyFill="1" applyBorder="1" applyAlignment="1" applyProtection="1">
      <alignment horizontal="center" vertical="center" wrapText="1"/>
      <protection locked="0"/>
    </xf>
    <xf numFmtId="2" fontId="12" fillId="6" borderId="28" xfId="0" applyNumberFormat="1" applyFont="1" applyFill="1" applyBorder="1" applyAlignment="1" applyProtection="1">
      <alignment horizontal="center" vertical="center" wrapText="1"/>
      <protection locked="0"/>
    </xf>
    <xf numFmtId="0" fontId="12" fillId="6" borderId="28" xfId="2" applyFont="1" applyFill="1" applyBorder="1" applyAlignment="1" applyProtection="1">
      <alignment horizontal="center" vertical="center" wrapText="1"/>
      <protection locked="0"/>
    </xf>
    <xf numFmtId="0" fontId="12" fillId="6" borderId="19" xfId="2" applyFont="1" applyFill="1" applyBorder="1" applyAlignment="1" applyProtection="1">
      <alignment horizontal="center" vertical="center" wrapText="1"/>
      <protection locked="0"/>
    </xf>
    <xf numFmtId="0" fontId="12" fillId="6" borderId="25" xfId="0" applyFont="1" applyFill="1" applyBorder="1" applyAlignment="1" applyProtection="1">
      <alignment horizontal="center" vertical="center" wrapText="1"/>
      <protection locked="0"/>
    </xf>
    <xf numFmtId="0" fontId="12" fillId="6" borderId="28" xfId="0" applyFont="1" applyFill="1" applyBorder="1" applyAlignment="1" applyProtection="1">
      <alignment horizontal="center" vertical="center" wrapText="1"/>
      <protection locked="0"/>
    </xf>
    <xf numFmtId="0" fontId="12" fillId="6" borderId="50" xfId="0" applyFont="1" applyFill="1" applyBorder="1" applyAlignment="1" applyProtection="1">
      <alignment horizontal="center" vertical="center" wrapText="1"/>
      <protection locked="0"/>
    </xf>
    <xf numFmtId="0" fontId="12" fillId="6" borderId="59" xfId="0" applyFont="1" applyFill="1" applyBorder="1" applyAlignment="1" applyProtection="1">
      <alignment horizontal="center" vertical="center" wrapText="1"/>
      <protection locked="0"/>
    </xf>
    <xf numFmtId="0" fontId="12" fillId="6" borderId="14" xfId="2" applyFont="1" applyFill="1" applyBorder="1" applyAlignment="1" applyProtection="1">
      <alignment horizontal="center" vertical="center" wrapText="1"/>
      <protection locked="0"/>
    </xf>
    <xf numFmtId="0" fontId="12" fillId="6" borderId="59" xfId="2" applyFont="1" applyFill="1" applyBorder="1" applyAlignment="1" applyProtection="1">
      <alignment horizontal="center" vertical="center" wrapText="1"/>
      <protection locked="0"/>
    </xf>
    <xf numFmtId="0" fontId="12" fillId="6" borderId="19" xfId="0" applyFont="1" applyFill="1" applyBorder="1" applyAlignment="1" applyProtection="1">
      <alignment horizontal="center" vertical="center" wrapText="1"/>
      <protection locked="0"/>
    </xf>
    <xf numFmtId="0" fontId="12" fillId="6" borderId="18" xfId="4" applyFont="1" applyFill="1" applyBorder="1" applyProtection="1">
      <protection locked="0"/>
    </xf>
    <xf numFmtId="0" fontId="12" fillId="6" borderId="18" xfId="2" applyFont="1" applyFill="1" applyBorder="1" applyProtection="1">
      <protection locked="0"/>
    </xf>
    <xf numFmtId="0" fontId="12" fillId="6" borderId="26" xfId="0" applyNumberFormat="1" applyFont="1" applyFill="1" applyBorder="1" applyAlignment="1" applyProtection="1">
      <alignment horizontal="center" vertical="center" wrapText="1"/>
      <protection locked="0"/>
    </xf>
    <xf numFmtId="0" fontId="12" fillId="6" borderId="26" xfId="2" applyFont="1" applyFill="1" applyBorder="1"/>
    <xf numFmtId="0" fontId="12" fillId="6" borderId="18" xfId="2" applyFont="1" applyFill="1" applyBorder="1"/>
    <xf numFmtId="2" fontId="15" fillId="3" borderId="6" xfId="2" applyNumberFormat="1" applyFont="1" applyFill="1" applyBorder="1" applyAlignment="1" applyProtection="1">
      <alignment horizontal="center" vertical="center" wrapText="1"/>
      <protection hidden="1"/>
    </xf>
    <xf numFmtId="2" fontId="15" fillId="3" borderId="40" xfId="2" applyNumberFormat="1" applyFont="1" applyFill="1" applyBorder="1" applyAlignment="1" applyProtection="1">
      <alignment horizontal="center" vertical="center" wrapText="1"/>
      <protection hidden="1"/>
    </xf>
    <xf numFmtId="2" fontId="15" fillId="3" borderId="43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61" xfId="2" applyNumberFormat="1" applyFont="1" applyFill="1" applyBorder="1" applyAlignment="1" applyProtection="1">
      <alignment horizontal="center" vertical="center" wrapText="1"/>
      <protection hidden="1"/>
    </xf>
    <xf numFmtId="0" fontId="12" fillId="6" borderId="19" xfId="2" applyFont="1" applyFill="1" applyBorder="1" applyProtection="1">
      <protection locked="0"/>
    </xf>
    <xf numFmtId="0" fontId="12" fillId="6" borderId="25" xfId="2" applyFont="1" applyFill="1" applyBorder="1"/>
    <xf numFmtId="0" fontId="12" fillId="6" borderId="28" xfId="2" applyFont="1" applyFill="1" applyBorder="1"/>
    <xf numFmtId="0" fontId="12" fillId="6" borderId="17" xfId="2" applyFont="1" applyFill="1" applyBorder="1"/>
    <xf numFmtId="0" fontId="12" fillId="6" borderId="19" xfId="2" applyFont="1" applyFill="1" applyBorder="1"/>
    <xf numFmtId="0" fontId="12" fillId="6" borderId="40" xfId="2" applyFont="1" applyFill="1" applyBorder="1" applyAlignment="1" applyProtection="1">
      <alignment horizontal="center" vertical="center"/>
      <protection locked="0"/>
    </xf>
    <xf numFmtId="0" fontId="12" fillId="6" borderId="40" xfId="2" applyFont="1" applyFill="1" applyBorder="1" applyProtection="1">
      <protection locked="0"/>
    </xf>
    <xf numFmtId="0" fontId="12" fillId="6" borderId="40" xfId="2" applyFont="1" applyFill="1" applyBorder="1"/>
    <xf numFmtId="0" fontId="12" fillId="6" borderId="48" xfId="0" applyFont="1" applyFill="1" applyBorder="1" applyAlignment="1" applyProtection="1">
      <alignment horizontal="left" vertical="center" wrapText="1"/>
      <protection locked="0"/>
    </xf>
    <xf numFmtId="0" fontId="12" fillId="6" borderId="48" xfId="2" applyFont="1" applyFill="1" applyBorder="1"/>
    <xf numFmtId="0" fontId="12" fillId="6" borderId="43" xfId="2" applyFont="1" applyFill="1" applyBorder="1" applyAlignment="1" applyProtection="1">
      <alignment horizontal="center" vertical="center"/>
      <protection locked="0"/>
    </xf>
    <xf numFmtId="0" fontId="12" fillId="6" borderId="43" xfId="2" applyFont="1" applyFill="1" applyBorder="1" applyProtection="1">
      <protection locked="0"/>
    </xf>
    <xf numFmtId="0" fontId="12" fillId="6" borderId="17" xfId="0" applyFont="1" applyFill="1" applyBorder="1" applyAlignment="1" applyProtection="1">
      <alignment horizontal="center" vertical="center" wrapText="1"/>
      <protection locked="0"/>
    </xf>
    <xf numFmtId="0" fontId="12" fillId="6" borderId="49" xfId="0" applyFont="1" applyFill="1" applyBorder="1" applyAlignment="1" applyProtection="1">
      <alignment horizontal="left" vertical="center" wrapText="1"/>
      <protection locked="0"/>
    </xf>
    <xf numFmtId="0" fontId="12" fillId="6" borderId="67" xfId="0" applyFont="1" applyFill="1" applyBorder="1" applyAlignment="1" applyProtection="1">
      <alignment horizontal="left" vertical="center" wrapText="1"/>
      <protection locked="0"/>
    </xf>
    <xf numFmtId="0" fontId="12" fillId="6" borderId="37" xfId="2" applyFont="1" applyFill="1" applyBorder="1" applyAlignment="1" applyProtection="1">
      <alignment horizontal="center" vertical="center"/>
      <protection locked="0"/>
    </xf>
    <xf numFmtId="0" fontId="12" fillId="6" borderId="68" xfId="2" applyFont="1" applyFill="1" applyBorder="1"/>
    <xf numFmtId="0" fontId="12" fillId="6" borderId="43" xfId="2" applyFont="1" applyFill="1" applyBorder="1"/>
    <xf numFmtId="2" fontId="15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31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51" xfId="2" applyFont="1" applyFill="1" applyBorder="1" applyAlignment="1" applyProtection="1">
      <alignment horizontal="center" vertical="center" wrapText="1"/>
      <protection locked="0"/>
    </xf>
    <xf numFmtId="0" fontId="12" fillId="6" borderId="6" xfId="4" applyFont="1" applyFill="1" applyBorder="1" applyAlignment="1" applyProtection="1">
      <alignment horizontal="center" vertical="center" wrapText="1"/>
      <protection locked="0"/>
    </xf>
    <xf numFmtId="0" fontId="12" fillId="6" borderId="43" xfId="4" applyFont="1" applyFill="1" applyBorder="1" applyAlignment="1" applyProtection="1">
      <alignment horizontal="center" vertical="center" wrapText="1"/>
      <protection locked="0"/>
    </xf>
    <xf numFmtId="0" fontId="12" fillId="6" borderId="37" xfId="4" applyFont="1" applyFill="1" applyBorder="1" applyAlignment="1" applyProtection="1">
      <alignment horizontal="center" vertical="center" wrapText="1"/>
      <protection locked="0"/>
    </xf>
    <xf numFmtId="0" fontId="12" fillId="6" borderId="37" xfId="0" applyFont="1" applyFill="1" applyBorder="1" applyAlignment="1" applyProtection="1">
      <alignment horizontal="center" vertical="center" wrapText="1"/>
      <protection locked="0"/>
    </xf>
    <xf numFmtId="0" fontId="12" fillId="7" borderId="40" xfId="0" applyFont="1" applyFill="1" applyBorder="1" applyAlignment="1" applyProtection="1">
      <alignment horizontal="center" vertical="center" wrapText="1"/>
      <protection locked="0"/>
    </xf>
    <xf numFmtId="0" fontId="13" fillId="7" borderId="26" xfId="0" applyFont="1" applyFill="1" applyBorder="1" applyProtection="1">
      <protection locked="0"/>
    </xf>
    <xf numFmtId="0" fontId="13" fillId="6" borderId="40" xfId="0" applyFont="1" applyFill="1" applyBorder="1" applyAlignment="1" applyProtection="1">
      <alignment horizontal="center" vertical="center" wrapText="1"/>
      <protection locked="0"/>
    </xf>
    <xf numFmtId="0" fontId="13" fillId="6" borderId="26" xfId="0" applyFont="1" applyFill="1" applyBorder="1" applyProtection="1">
      <protection locked="0"/>
    </xf>
    <xf numFmtId="0" fontId="13" fillId="7" borderId="51" xfId="0" applyFont="1" applyFill="1" applyBorder="1" applyProtection="1">
      <protection locked="0"/>
    </xf>
    <xf numFmtId="0" fontId="13" fillId="7" borderId="40" xfId="0" applyFont="1" applyFill="1" applyBorder="1" applyAlignment="1" applyProtection="1">
      <alignment horizontal="center" vertical="center" wrapText="1"/>
      <protection locked="0"/>
    </xf>
    <xf numFmtId="0" fontId="13" fillId="6" borderId="51" xfId="0" applyNumberFormat="1" applyFont="1" applyFill="1" applyBorder="1" applyAlignment="1" applyProtection="1">
      <alignment horizontal="center" vertical="center" wrapText="1"/>
      <protection locked="0"/>
    </xf>
    <xf numFmtId="2" fontId="12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6" borderId="26" xfId="0" applyFont="1" applyFill="1" applyBorder="1" applyAlignment="1" applyProtection="1">
      <alignment horizontal="center" vertical="center" wrapText="1"/>
      <protection locked="0"/>
    </xf>
    <xf numFmtId="2" fontId="15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3" applyNumberFormat="1" applyFont="1" applyFill="1" applyBorder="1" applyAlignment="1" applyProtection="1">
      <alignment horizontal="center" vertical="center" wrapText="1"/>
      <protection hidden="1"/>
    </xf>
    <xf numFmtId="0" fontId="22" fillId="0" borderId="26" xfId="4" applyFont="1" applyBorder="1" applyAlignment="1">
      <alignment horizontal="center" vertical="center"/>
    </xf>
    <xf numFmtId="0" fontId="12" fillId="7" borderId="0" xfId="0" applyFont="1" applyFill="1" applyBorder="1" applyAlignment="1" applyProtection="1">
      <alignment horizontal="center" vertical="center" wrapText="1"/>
      <protection locked="0"/>
    </xf>
    <xf numFmtId="2" fontId="13" fillId="3" borderId="18" xfId="3" applyNumberFormat="1" applyFont="1" applyFill="1" applyBorder="1" applyAlignment="1" applyProtection="1">
      <alignment horizontal="center" vertical="center" wrapText="1"/>
      <protection hidden="1"/>
    </xf>
    <xf numFmtId="2" fontId="13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0" fontId="16" fillId="0" borderId="0" xfId="0" applyFont="1" applyAlignment="1">
      <alignment horizontal="center"/>
    </xf>
    <xf numFmtId="0" fontId="16" fillId="0" borderId="17" xfId="0" applyFont="1" applyBorder="1" applyAlignment="1">
      <alignment horizontal="center" wrapText="1"/>
    </xf>
    <xf numFmtId="0" fontId="16" fillId="0" borderId="18" xfId="0" applyFont="1" applyBorder="1" applyAlignment="1">
      <alignment horizontal="center" wrapText="1"/>
    </xf>
    <xf numFmtId="0" fontId="16" fillId="0" borderId="19" xfId="0" applyFont="1" applyFill="1" applyBorder="1" applyAlignment="1">
      <alignment horizontal="center" wrapText="1"/>
    </xf>
    <xf numFmtId="0" fontId="0" fillId="0" borderId="13" xfId="0" applyBorder="1" applyAlignment="1">
      <alignment horizontal="center"/>
    </xf>
    <xf numFmtId="0" fontId="0" fillId="0" borderId="13" xfId="0" applyBorder="1"/>
    <xf numFmtId="0" fontId="0" fillId="0" borderId="35" xfId="0" applyBorder="1"/>
    <xf numFmtId="0" fontId="16" fillId="0" borderId="14" xfId="0" applyFont="1" applyBorder="1"/>
    <xf numFmtId="0" fontId="0" fillId="0" borderId="26" xfId="0" applyBorder="1" applyAlignment="1">
      <alignment horizontal="center"/>
    </xf>
    <xf numFmtId="0" fontId="0" fillId="0" borderId="26" xfId="0" applyBorder="1"/>
    <xf numFmtId="0" fontId="0" fillId="0" borderId="38" xfId="0" applyBorder="1"/>
    <xf numFmtId="0" fontId="16" fillId="0" borderId="28" xfId="0" applyFont="1" applyBorder="1"/>
    <xf numFmtId="0" fontId="0" fillId="0" borderId="18" xfId="0" applyBorder="1" applyAlignment="1">
      <alignment horizontal="center"/>
    </xf>
    <xf numFmtId="0" fontId="0" fillId="0" borderId="18" xfId="0" applyBorder="1"/>
    <xf numFmtId="0" fontId="0" fillId="0" borderId="41" xfId="0" applyBorder="1"/>
    <xf numFmtId="0" fontId="16" fillId="0" borderId="19" xfId="0" applyFont="1" applyBorder="1"/>
    <xf numFmtId="1" fontId="13" fillId="0" borderId="9" xfId="0" applyNumberFormat="1" applyFont="1" applyFill="1" applyBorder="1" applyAlignment="1" applyProtection="1">
      <alignment horizontal="center" vertical="center" wrapText="1"/>
      <protection locked="0"/>
    </xf>
    <xf numFmtId="0" fontId="27" fillId="0" borderId="33" xfId="0" applyFont="1" applyBorder="1" applyAlignment="1">
      <alignment horizontal="center" vertical="center"/>
    </xf>
    <xf numFmtId="0" fontId="27" fillId="0" borderId="27" xfId="0" applyFont="1" applyBorder="1" applyAlignment="1">
      <alignment horizontal="center" vertical="center"/>
    </xf>
    <xf numFmtId="168" fontId="25" fillId="0" borderId="37" xfId="0" applyNumberFormat="1" applyFont="1" applyBorder="1" applyAlignment="1">
      <alignment horizontal="center" vertical="center"/>
    </xf>
    <xf numFmtId="168" fontId="25" fillId="0" borderId="40" xfId="0" applyNumberFormat="1" applyFont="1" applyBorder="1" applyAlignment="1">
      <alignment horizontal="center" vertical="center"/>
    </xf>
    <xf numFmtId="168" fontId="25" fillId="0" borderId="64" xfId="0" applyNumberFormat="1" applyFont="1" applyBorder="1" applyAlignment="1">
      <alignment horizontal="center" vertical="center"/>
    </xf>
    <xf numFmtId="2" fontId="19" fillId="3" borderId="51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6" xfId="3" applyNumberFormat="1" applyFont="1" applyFill="1" applyBorder="1" applyAlignment="1" applyProtection="1">
      <alignment horizontal="center" vertical="center" wrapText="1" shrinkToFit="1"/>
      <protection hidden="1"/>
    </xf>
    <xf numFmtId="0" fontId="2" fillId="0" borderId="0" xfId="6" applyAlignment="1">
      <alignment horizontal="center" vertical="center" wrapText="1"/>
    </xf>
    <xf numFmtId="0" fontId="2" fillId="0" borderId="0" xfId="6" applyAlignment="1">
      <alignment horizontal="center" vertical="center" wrapText="1" shrinkToFit="1"/>
    </xf>
    <xf numFmtId="0" fontId="2" fillId="0" borderId="0" xfId="6"/>
    <xf numFmtId="0" fontId="9" fillId="0" borderId="0" xfId="6" applyFont="1" applyBorder="1" applyAlignment="1" applyProtection="1">
      <alignment horizontal="left" vertical="center" wrapText="1"/>
      <protection locked="0"/>
    </xf>
    <xf numFmtId="0" fontId="9" fillId="8" borderId="0" xfId="6" applyFont="1" applyFill="1" applyBorder="1" applyAlignment="1" applyProtection="1">
      <alignment horizontal="left" vertical="center" wrapText="1"/>
      <protection locked="0"/>
    </xf>
    <xf numFmtId="0" fontId="12" fillId="2" borderId="31" xfId="6" applyFont="1" applyFill="1" applyBorder="1" applyAlignment="1" applyProtection="1">
      <alignment horizontal="center" vertical="center" wrapText="1"/>
      <protection locked="0"/>
    </xf>
    <xf numFmtId="0" fontId="12" fillId="4" borderId="31" xfId="6" applyFont="1" applyFill="1" applyBorder="1" applyAlignment="1" applyProtection="1">
      <alignment horizontal="center" vertical="center" wrapText="1"/>
      <protection locked="0"/>
    </xf>
    <xf numFmtId="0" fontId="12" fillId="5" borderId="31" xfId="6" applyFont="1" applyFill="1" applyBorder="1" applyAlignment="1" applyProtection="1">
      <alignment horizontal="center" vertical="center" wrapText="1"/>
      <protection locked="0"/>
    </xf>
    <xf numFmtId="0" fontId="12" fillId="14" borderId="31" xfId="6" applyFont="1" applyFill="1" applyBorder="1" applyAlignment="1" applyProtection="1">
      <alignment horizontal="center" vertical="center" wrapText="1"/>
      <protection locked="0"/>
    </xf>
    <xf numFmtId="165" fontId="12" fillId="0" borderId="31" xfId="6" applyNumberFormat="1" applyFont="1" applyBorder="1" applyAlignment="1" applyProtection="1">
      <alignment horizontal="center" vertical="center" wrapText="1"/>
      <protection locked="0"/>
    </xf>
    <xf numFmtId="165" fontId="12" fillId="4" borderId="31" xfId="6" applyNumberFormat="1" applyFont="1" applyFill="1" applyBorder="1" applyAlignment="1">
      <alignment horizontal="center" vertical="center" wrapText="1"/>
    </xf>
    <xf numFmtId="165" fontId="12" fillId="4" borderId="30" xfId="6" applyNumberFormat="1" applyFont="1" applyFill="1" applyBorder="1" applyAlignment="1">
      <alignment horizontal="center" vertical="center" wrapText="1"/>
    </xf>
    <xf numFmtId="165" fontId="12" fillId="4" borderId="32" xfId="6" applyNumberFormat="1" applyFont="1" applyFill="1" applyBorder="1" applyAlignment="1">
      <alignment horizontal="center" vertical="center" wrapText="1"/>
    </xf>
    <xf numFmtId="0" fontId="12" fillId="6" borderId="13" xfId="6" applyFont="1" applyFill="1" applyBorder="1" applyAlignment="1" applyProtection="1">
      <alignment horizontal="center" vertical="center" wrapText="1"/>
      <protection locked="0"/>
    </xf>
    <xf numFmtId="0" fontId="12" fillId="6" borderId="13" xfId="6" applyFont="1" applyFill="1" applyBorder="1" applyProtection="1">
      <protection locked="0"/>
    </xf>
    <xf numFmtId="0" fontId="12" fillId="6" borderId="14" xfId="6" applyFont="1" applyFill="1" applyBorder="1" applyProtection="1">
      <protection locked="0"/>
    </xf>
    <xf numFmtId="2" fontId="15" fillId="0" borderId="12" xfId="6" applyNumberFormat="1" applyFont="1" applyBorder="1" applyAlignment="1" applyProtection="1">
      <alignment horizontal="center" vertical="center" wrapText="1"/>
      <protection hidden="1"/>
    </xf>
    <xf numFmtId="2" fontId="15" fillId="0" borderId="24" xfId="6" applyNumberFormat="1" applyFont="1" applyBorder="1" applyAlignment="1" applyProtection="1">
      <alignment horizontal="center" vertical="center" wrapText="1"/>
      <protection hidden="1"/>
    </xf>
    <xf numFmtId="2" fontId="15" fillId="0" borderId="24" xfId="6" applyNumberFormat="1" applyFont="1" applyBorder="1" applyAlignment="1" applyProtection="1">
      <alignment horizontal="center" vertical="center" wrapText="1" shrinkToFit="1"/>
      <protection hidden="1"/>
    </xf>
    <xf numFmtId="0" fontId="12" fillId="7" borderId="26" xfId="6" applyFont="1" applyFill="1" applyBorder="1" applyAlignment="1" applyProtection="1">
      <alignment horizontal="center" vertical="center" wrapText="1"/>
      <protection locked="0"/>
    </xf>
    <xf numFmtId="0" fontId="12" fillId="7" borderId="26" xfId="6" applyFont="1" applyFill="1" applyBorder="1" applyProtection="1">
      <protection locked="0"/>
    </xf>
    <xf numFmtId="0" fontId="12" fillId="7" borderId="28" xfId="6" applyFont="1" applyFill="1" applyBorder="1" applyProtection="1">
      <protection locked="0"/>
    </xf>
    <xf numFmtId="2" fontId="15" fillId="0" borderId="48" xfId="6" applyNumberFormat="1" applyFont="1" applyBorder="1" applyAlignment="1" applyProtection="1">
      <alignment horizontal="center" vertical="center" wrapText="1"/>
      <protection hidden="1"/>
    </xf>
    <xf numFmtId="2" fontId="15" fillId="0" borderId="26" xfId="6" applyNumberFormat="1" applyFont="1" applyBorder="1" applyAlignment="1" applyProtection="1">
      <alignment horizontal="center" vertical="center" wrapText="1"/>
      <protection hidden="1"/>
    </xf>
    <xf numFmtId="2" fontId="15" fillId="0" borderId="26" xfId="6" applyNumberFormat="1" applyFont="1" applyBorder="1" applyAlignment="1" applyProtection="1">
      <alignment horizontal="center" vertical="center" wrapText="1" shrinkToFit="1"/>
      <protection hidden="1"/>
    </xf>
    <xf numFmtId="2" fontId="15" fillId="0" borderId="13" xfId="6" applyNumberFormat="1" applyFont="1" applyBorder="1" applyAlignment="1" applyProtection="1">
      <alignment horizontal="center" vertical="center" wrapText="1"/>
      <protection hidden="1"/>
    </xf>
    <xf numFmtId="2" fontId="15" fillId="0" borderId="13" xfId="6" applyNumberFormat="1" applyFont="1" applyBorder="1" applyAlignment="1" applyProtection="1">
      <alignment horizontal="center" vertical="center" wrapText="1" shrinkToFit="1"/>
      <protection hidden="1"/>
    </xf>
    <xf numFmtId="2" fontId="15" fillId="0" borderId="25" xfId="6" applyNumberFormat="1" applyFont="1" applyBorder="1" applyAlignment="1" applyProtection="1">
      <alignment horizontal="center" vertical="center" wrapText="1"/>
      <protection hidden="1"/>
    </xf>
    <xf numFmtId="0" fontId="12" fillId="6" borderId="26" xfId="6" applyFont="1" applyFill="1" applyBorder="1" applyAlignment="1" applyProtection="1">
      <alignment horizontal="center" vertical="center" wrapText="1"/>
      <protection locked="0"/>
    </xf>
    <xf numFmtId="0" fontId="12" fillId="6" borderId="26" xfId="6" applyFont="1" applyFill="1" applyBorder="1" applyProtection="1">
      <protection locked="0"/>
    </xf>
    <xf numFmtId="0" fontId="12" fillId="6" borderId="28" xfId="6" applyFont="1" applyFill="1" applyBorder="1" applyProtection="1">
      <protection locked="0"/>
    </xf>
    <xf numFmtId="0" fontId="28" fillId="0" borderId="0" xfId="6" applyFont="1"/>
    <xf numFmtId="2" fontId="15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31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27" xfId="2" applyNumberFormat="1" applyFont="1" applyFill="1" applyBorder="1" applyAlignment="1" applyProtection="1">
      <alignment horizontal="center" vertical="center"/>
      <protection hidden="1"/>
    </xf>
    <xf numFmtId="2" fontId="12" fillId="3" borderId="34" xfId="2" applyNumberFormat="1" applyFont="1" applyFill="1" applyBorder="1" applyAlignment="1">
      <alignment horizontal="center" vertical="center"/>
    </xf>
    <xf numFmtId="2" fontId="12" fillId="3" borderId="27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51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26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27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51" xfId="2" applyNumberFormat="1" applyFont="1" applyFill="1" applyBorder="1" applyAlignment="1" applyProtection="1">
      <alignment horizontal="center" vertical="center" wrapText="1"/>
      <protection hidden="1"/>
    </xf>
    <xf numFmtId="0" fontId="12" fillId="6" borderId="26" xfId="0" applyFont="1" applyFill="1" applyBorder="1" applyAlignment="1" applyProtection="1">
      <alignment horizontal="center" vertical="center" wrapText="1"/>
      <protection locked="0"/>
    </xf>
    <xf numFmtId="0" fontId="12" fillId="7" borderId="31" xfId="2" applyFont="1" applyFill="1" applyBorder="1" applyAlignment="1" applyProtection="1">
      <alignment horizontal="center" vertical="center" wrapText="1"/>
      <protection hidden="1"/>
    </xf>
    <xf numFmtId="49" fontId="12" fillId="7" borderId="31" xfId="1" applyNumberFormat="1" applyFont="1" applyFill="1" applyBorder="1" applyAlignment="1" applyProtection="1">
      <alignment horizontal="center" vertical="center" wrapText="1"/>
      <protection locked="0"/>
    </xf>
    <xf numFmtId="0" fontId="12" fillId="7" borderId="31" xfId="2" applyFont="1" applyFill="1" applyBorder="1" applyProtection="1">
      <protection hidden="1"/>
    </xf>
    <xf numFmtId="0" fontId="13" fillId="0" borderId="0" xfId="2" applyFont="1" applyProtection="1">
      <protection hidden="1"/>
    </xf>
    <xf numFmtId="0" fontId="13" fillId="0" borderId="51" xfId="2" applyFont="1" applyBorder="1" applyProtection="1">
      <protection hidden="1"/>
    </xf>
    <xf numFmtId="0" fontId="12" fillId="0" borderId="51" xfId="2" applyFont="1" applyBorder="1" applyAlignment="1" applyProtection="1">
      <alignment horizontal="center"/>
      <protection hidden="1"/>
    </xf>
    <xf numFmtId="0" fontId="12" fillId="6" borderId="27" xfId="2" applyFont="1" applyFill="1" applyBorder="1" applyAlignment="1" applyProtection="1">
      <alignment horizontal="center" vertical="center" wrapText="1"/>
      <protection locked="0"/>
    </xf>
    <xf numFmtId="0" fontId="12" fillId="6" borderId="34" xfId="2" applyFont="1" applyFill="1" applyBorder="1" applyAlignment="1" applyProtection="1">
      <alignment horizontal="center" vertical="center" wrapText="1"/>
      <protection locked="0"/>
    </xf>
    <xf numFmtId="0" fontId="12" fillId="6" borderId="62" xfId="2" applyFont="1" applyFill="1" applyBorder="1" applyAlignment="1" applyProtection="1">
      <alignment horizontal="center" vertical="center"/>
      <protection locked="0"/>
    </xf>
    <xf numFmtId="0" fontId="12" fillId="6" borderId="27" xfId="2" applyFont="1" applyFill="1" applyBorder="1" applyAlignment="1" applyProtection="1">
      <alignment horizontal="center" vertical="center"/>
      <protection locked="0"/>
    </xf>
    <xf numFmtId="0" fontId="12" fillId="6" borderId="34" xfId="2" applyFont="1" applyFill="1" applyBorder="1" applyAlignment="1" applyProtection="1">
      <alignment horizontal="center" vertical="center"/>
      <protection locked="0"/>
    </xf>
    <xf numFmtId="2" fontId="12" fillId="3" borderId="62" xfId="2" applyNumberFormat="1" applyFont="1" applyFill="1" applyBorder="1" applyAlignment="1" applyProtection="1">
      <alignment horizontal="center" vertical="center" wrapText="1"/>
      <protection hidden="1"/>
    </xf>
    <xf numFmtId="0" fontId="12" fillId="6" borderId="71" xfId="2" applyFont="1" applyFill="1" applyBorder="1" applyAlignment="1" applyProtection="1">
      <alignment horizontal="center" vertical="center" wrapText="1"/>
      <protection locked="0"/>
    </xf>
    <xf numFmtId="0" fontId="12" fillId="6" borderId="30" xfId="0" applyFont="1" applyFill="1" applyBorder="1" applyAlignment="1" applyProtection="1">
      <alignment horizontal="center" vertical="center" wrapText="1"/>
      <protection locked="0"/>
    </xf>
    <xf numFmtId="0" fontId="12" fillId="6" borderId="32" xfId="0" applyFont="1" applyFill="1" applyBorder="1" applyAlignment="1" applyProtection="1">
      <alignment horizontal="center" vertical="center" wrapText="1"/>
      <protection locked="0"/>
    </xf>
    <xf numFmtId="0" fontId="12" fillId="6" borderId="62" xfId="2" applyFont="1" applyFill="1" applyBorder="1" applyAlignment="1" applyProtection="1">
      <alignment horizontal="center" vertical="center" wrapText="1"/>
      <protection locked="0"/>
    </xf>
    <xf numFmtId="0" fontId="1" fillId="0" borderId="0" xfId="7" applyAlignment="1">
      <alignment horizontal="center" vertical="center" wrapText="1"/>
    </xf>
    <xf numFmtId="0" fontId="1" fillId="0" borderId="0" xfId="7" applyAlignment="1">
      <alignment horizontal="center" vertical="center" wrapText="1" shrinkToFit="1"/>
    </xf>
    <xf numFmtId="0" fontId="1" fillId="0" borderId="0" xfId="7"/>
    <xf numFmtId="0" fontId="9" fillId="0" borderId="0" xfId="7" applyFont="1" applyBorder="1" applyAlignment="1" applyProtection="1">
      <alignment horizontal="left" vertical="center" wrapText="1"/>
      <protection locked="0"/>
    </xf>
    <xf numFmtId="0" fontId="34" fillId="19" borderId="79" xfId="7" applyFont="1" applyFill="1" applyBorder="1" applyAlignment="1" applyProtection="1">
      <alignment horizontal="center" vertical="center" wrapText="1"/>
      <protection locked="0"/>
    </xf>
    <xf numFmtId="0" fontId="34" fillId="20" borderId="79" xfId="7" applyFont="1" applyFill="1" applyBorder="1" applyAlignment="1" applyProtection="1">
      <alignment horizontal="center" vertical="center" wrapText="1"/>
      <protection locked="0"/>
    </xf>
    <xf numFmtId="0" fontId="34" fillId="21" borderId="79" xfId="7" applyFont="1" applyFill="1" applyBorder="1" applyAlignment="1" applyProtection="1">
      <alignment horizontal="center" vertical="center" wrapText="1"/>
      <protection locked="0"/>
    </xf>
    <xf numFmtId="165" fontId="24" fillId="0" borderId="79" xfId="7" applyNumberFormat="1" applyFont="1" applyBorder="1" applyAlignment="1" applyProtection="1">
      <alignment horizontal="center" vertical="center" wrapText="1"/>
      <protection locked="0"/>
    </xf>
    <xf numFmtId="165" fontId="24" fillId="15" borderId="79" xfId="7" applyNumberFormat="1" applyFont="1" applyFill="1" applyBorder="1" applyAlignment="1">
      <alignment horizontal="center" vertical="center" wrapText="1"/>
    </xf>
    <xf numFmtId="165" fontId="24" fillId="18" borderId="81" xfId="7" applyNumberFormat="1" applyFont="1" applyFill="1" applyBorder="1" applyAlignment="1">
      <alignment horizontal="center" vertical="center" wrapText="1"/>
    </xf>
    <xf numFmtId="165" fontId="24" fillId="18" borderId="82" xfId="7" applyNumberFormat="1" applyFont="1" applyFill="1" applyBorder="1" applyAlignment="1">
      <alignment horizontal="center" vertical="center" wrapText="1"/>
    </xf>
    <xf numFmtId="165" fontId="24" fillId="18" borderId="79" xfId="7" applyNumberFormat="1" applyFont="1" applyFill="1" applyBorder="1" applyAlignment="1">
      <alignment horizontal="center" vertical="center" wrapText="1"/>
    </xf>
    <xf numFmtId="0" fontId="13" fillId="0" borderId="85" xfId="7" applyFont="1" applyFill="1" applyBorder="1" applyAlignment="1" applyProtection="1">
      <alignment horizontal="center" vertical="center" wrapText="1"/>
      <protection locked="0"/>
    </xf>
    <xf numFmtId="0" fontId="25" fillId="0" borderId="74" xfId="7" applyFont="1" applyFill="1" applyBorder="1" applyAlignment="1" applyProtection="1">
      <alignment horizontal="center" vertical="center" wrapText="1"/>
      <protection locked="0"/>
    </xf>
    <xf numFmtId="0" fontId="25" fillId="0" borderId="75" xfId="7" applyFont="1" applyFill="1" applyBorder="1" applyAlignment="1" applyProtection="1">
      <alignment horizontal="center" vertical="center" wrapText="1"/>
      <protection locked="0"/>
    </xf>
    <xf numFmtId="0" fontId="25" fillId="0" borderId="76" xfId="7" applyFont="1" applyFill="1" applyBorder="1" applyAlignment="1" applyProtection="1">
      <alignment horizontal="center" vertical="center" wrapText="1"/>
      <protection locked="0"/>
    </xf>
    <xf numFmtId="0" fontId="25" fillId="0" borderId="86" xfId="7" applyFont="1" applyFill="1" applyBorder="1" applyAlignment="1" applyProtection="1">
      <alignment horizontal="center" vertical="center" wrapText="1"/>
      <protection locked="0"/>
    </xf>
    <xf numFmtId="0" fontId="25" fillId="0" borderId="85" xfId="7" applyFont="1" applyFill="1" applyBorder="1" applyAlignment="1" applyProtection="1">
      <alignment horizontal="center" vertical="center" wrapText="1"/>
      <protection locked="0"/>
    </xf>
    <xf numFmtId="0" fontId="13" fillId="0" borderId="86" xfId="7" applyFont="1" applyFill="1" applyBorder="1" applyAlignment="1" applyProtection="1">
      <alignment horizontal="center" vertical="center" wrapText="1"/>
      <protection locked="0"/>
    </xf>
    <xf numFmtId="0" fontId="13" fillId="0" borderId="75" xfId="7" applyFont="1" applyFill="1" applyBorder="1" applyAlignment="1" applyProtection="1">
      <alignment horizontal="center" vertical="center" wrapText="1"/>
      <protection locked="0"/>
    </xf>
    <xf numFmtId="0" fontId="13" fillId="0" borderId="76" xfId="7" applyFont="1" applyFill="1" applyBorder="1" applyAlignment="1" applyProtection="1">
      <alignment horizontal="center" vertical="center" wrapText="1"/>
      <protection locked="0"/>
    </xf>
    <xf numFmtId="0" fontId="13" fillId="0" borderId="74" xfId="7" applyFont="1" applyFill="1" applyBorder="1" applyAlignment="1" applyProtection="1">
      <alignment horizontal="center" vertical="center" wrapText="1"/>
      <protection locked="0"/>
    </xf>
    <xf numFmtId="2" fontId="13" fillId="15" borderId="74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76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40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38" xfId="7" applyNumberFormat="1" applyFont="1" applyFill="1" applyBorder="1" applyAlignment="1" applyProtection="1">
      <alignment horizontal="center" vertical="center" wrapText="1" shrinkToFit="1"/>
      <protection hidden="1"/>
    </xf>
    <xf numFmtId="0" fontId="13" fillId="7" borderId="38" xfId="7" applyFont="1" applyFill="1" applyBorder="1" applyAlignment="1" applyProtection="1">
      <alignment horizontal="center" vertical="center" wrapText="1"/>
      <protection locked="0"/>
    </xf>
    <xf numFmtId="0" fontId="25" fillId="3" borderId="25" xfId="7" applyFont="1" applyFill="1" applyBorder="1" applyAlignment="1" applyProtection="1">
      <alignment horizontal="center" vertical="center" wrapText="1"/>
      <protection locked="0"/>
    </xf>
    <xf numFmtId="0" fontId="25" fillId="3" borderId="26" xfId="7" applyFont="1" applyFill="1" applyBorder="1" applyAlignment="1" applyProtection="1">
      <alignment horizontal="center" vertical="center" wrapText="1"/>
      <protection locked="0"/>
    </xf>
    <xf numFmtId="0" fontId="25" fillId="3" borderId="28" xfId="7" applyFont="1" applyFill="1" applyBorder="1" applyAlignment="1" applyProtection="1">
      <alignment horizontal="center" vertical="center" wrapText="1"/>
      <protection locked="0"/>
    </xf>
    <xf numFmtId="0" fontId="25" fillId="3" borderId="40" xfId="7" applyFont="1" applyFill="1" applyBorder="1" applyAlignment="1" applyProtection="1">
      <alignment horizontal="center" vertical="center" wrapText="1"/>
      <protection locked="0"/>
    </xf>
    <xf numFmtId="0" fontId="25" fillId="3" borderId="38" xfId="7" applyFont="1" applyFill="1" applyBorder="1" applyAlignment="1" applyProtection="1">
      <alignment horizontal="center" vertical="center" wrapText="1"/>
      <protection locked="0"/>
    </xf>
    <xf numFmtId="0" fontId="25" fillId="7" borderId="25" xfId="7" applyFont="1" applyFill="1" applyBorder="1" applyAlignment="1" applyProtection="1">
      <alignment horizontal="center" vertical="center" wrapText="1"/>
      <protection locked="0"/>
    </xf>
    <xf numFmtId="0" fontId="25" fillId="7" borderId="26" xfId="7" applyFont="1" applyFill="1" applyBorder="1" applyAlignment="1" applyProtection="1">
      <alignment horizontal="center" vertical="center" wrapText="1"/>
      <protection locked="0"/>
    </xf>
    <xf numFmtId="0" fontId="25" fillId="7" borderId="28" xfId="7" applyFont="1" applyFill="1" applyBorder="1" applyAlignment="1" applyProtection="1">
      <alignment horizontal="center" vertical="center" wrapText="1"/>
      <protection locked="0"/>
    </xf>
    <xf numFmtId="0" fontId="13" fillId="7" borderId="40" xfId="7" applyFont="1" applyFill="1" applyBorder="1" applyAlignment="1" applyProtection="1">
      <alignment horizontal="center" vertical="center" wrapText="1"/>
      <protection locked="0"/>
    </xf>
    <xf numFmtId="0" fontId="13" fillId="7" borderId="26" xfId="7" applyFont="1" applyFill="1" applyBorder="1" applyAlignment="1" applyProtection="1">
      <alignment horizontal="center" vertical="center" wrapText="1"/>
      <protection locked="0"/>
    </xf>
    <xf numFmtId="0" fontId="13" fillId="7" borderId="28" xfId="7" applyFont="1" applyFill="1" applyBorder="1" applyAlignment="1" applyProtection="1">
      <alignment horizontal="center" vertical="center" wrapText="1"/>
      <protection locked="0"/>
    </xf>
    <xf numFmtId="0" fontId="13" fillId="7" borderId="25" xfId="7" applyFont="1" applyFill="1" applyBorder="1" applyAlignment="1" applyProtection="1">
      <alignment horizontal="center" vertical="center" wrapText="1"/>
      <protection locked="0"/>
    </xf>
    <xf numFmtId="2" fontId="13" fillId="15" borderId="25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28" xfId="7" applyNumberFormat="1" applyFont="1" applyFill="1" applyBorder="1" applyAlignment="1" applyProtection="1">
      <alignment horizontal="center" vertical="center" wrapText="1"/>
      <protection hidden="1"/>
    </xf>
    <xf numFmtId="0" fontId="13" fillId="0" borderId="38" xfId="7" applyFont="1" applyFill="1" applyBorder="1" applyAlignment="1" applyProtection="1">
      <alignment horizontal="center" vertical="center" wrapText="1"/>
      <protection locked="0"/>
    </xf>
    <xf numFmtId="0" fontId="25" fillId="0" borderId="25" xfId="7" applyFont="1" applyFill="1" applyBorder="1" applyAlignment="1" applyProtection="1">
      <alignment horizontal="center" vertical="center" wrapText="1"/>
      <protection locked="0"/>
    </xf>
    <xf numFmtId="0" fontId="25" fillId="0" borderId="26" xfId="7" applyFont="1" applyFill="1" applyBorder="1" applyAlignment="1" applyProtection="1">
      <alignment horizontal="center" vertical="center" wrapText="1"/>
      <protection locked="0"/>
    </xf>
    <xf numFmtId="0" fontId="25" fillId="0" borderId="28" xfId="7" applyFont="1" applyFill="1" applyBorder="1" applyAlignment="1" applyProtection="1">
      <alignment horizontal="center" vertical="center" wrapText="1"/>
      <protection locked="0"/>
    </xf>
    <xf numFmtId="0" fontId="25" fillId="0" borderId="40" xfId="7" applyFont="1" applyFill="1" applyBorder="1" applyAlignment="1" applyProtection="1">
      <alignment horizontal="center" vertical="center" wrapText="1"/>
      <protection locked="0"/>
    </xf>
    <xf numFmtId="0" fontId="25" fillId="0" borderId="38" xfId="7" applyFont="1" applyFill="1" applyBorder="1" applyAlignment="1" applyProtection="1">
      <alignment horizontal="center" vertical="center" wrapText="1"/>
      <protection locked="0"/>
    </xf>
    <xf numFmtId="0" fontId="13" fillId="0" borderId="40" xfId="7" applyFont="1" applyFill="1" applyBorder="1" applyAlignment="1" applyProtection="1">
      <alignment horizontal="center" vertical="center" wrapText="1"/>
      <protection locked="0"/>
    </xf>
    <xf numFmtId="0" fontId="13" fillId="0" borderId="26" xfId="7" applyFont="1" applyFill="1" applyBorder="1" applyAlignment="1" applyProtection="1">
      <alignment horizontal="center" vertical="center" wrapText="1"/>
      <protection locked="0"/>
    </xf>
    <xf numFmtId="0" fontId="13" fillId="0" borderId="28" xfId="7" applyFont="1" applyFill="1" applyBorder="1" applyAlignment="1" applyProtection="1">
      <alignment horizontal="center" vertical="center" wrapText="1"/>
      <protection locked="0"/>
    </xf>
    <xf numFmtId="0" fontId="13" fillId="0" borderId="25" xfId="7" applyFont="1" applyFill="1" applyBorder="1" applyAlignment="1" applyProtection="1">
      <alignment horizontal="center" vertical="center"/>
      <protection locked="0"/>
    </xf>
    <xf numFmtId="0" fontId="13" fillId="0" borderId="28" xfId="7" applyFont="1" applyFill="1" applyBorder="1" applyAlignment="1" applyProtection="1">
      <alignment horizontal="center" vertical="center"/>
      <protection locked="0"/>
    </xf>
    <xf numFmtId="2" fontId="13" fillId="15" borderId="26" xfId="7" applyNumberFormat="1" applyFont="1" applyFill="1" applyBorder="1" applyAlignment="1" applyProtection="1">
      <alignment horizontal="center" vertical="center" wrapText="1"/>
      <protection hidden="1"/>
    </xf>
    <xf numFmtId="0" fontId="13" fillId="0" borderId="25" xfId="7" applyFont="1" applyFill="1" applyBorder="1" applyAlignment="1" applyProtection="1">
      <alignment horizontal="center" vertical="center" wrapText="1"/>
      <protection locked="0"/>
    </xf>
    <xf numFmtId="0" fontId="13" fillId="0" borderId="31" xfId="7" applyFont="1" applyFill="1" applyBorder="1" applyAlignment="1" applyProtection="1">
      <alignment horizontal="center" vertical="center" wrapText="1"/>
      <protection locked="0"/>
    </xf>
    <xf numFmtId="0" fontId="13" fillId="7" borderId="1" xfId="7" applyFont="1" applyFill="1" applyBorder="1" applyAlignment="1" applyProtection="1">
      <alignment horizontal="center" vertical="center" wrapText="1"/>
      <protection locked="0"/>
    </xf>
    <xf numFmtId="0" fontId="25" fillId="3" borderId="30" xfId="7" applyFont="1" applyFill="1" applyBorder="1" applyAlignment="1" applyProtection="1">
      <alignment horizontal="center" vertical="center" wrapText="1"/>
      <protection locked="0"/>
    </xf>
    <xf numFmtId="0" fontId="25" fillId="3" borderId="31" xfId="7" applyFont="1" applyFill="1" applyBorder="1" applyAlignment="1" applyProtection="1">
      <alignment horizontal="center" vertical="center" wrapText="1"/>
      <protection locked="0"/>
    </xf>
    <xf numFmtId="0" fontId="25" fillId="3" borderId="32" xfId="7" applyFont="1" applyFill="1" applyBorder="1" applyAlignment="1" applyProtection="1">
      <alignment horizontal="center" vertical="center" wrapText="1"/>
      <protection locked="0"/>
    </xf>
    <xf numFmtId="0" fontId="25" fillId="3" borderId="3" xfId="7" applyFont="1" applyFill="1" applyBorder="1" applyAlignment="1" applyProtection="1">
      <alignment horizontal="center" vertical="center" wrapText="1"/>
      <protection locked="0"/>
    </xf>
    <xf numFmtId="0" fontId="25" fillId="3" borderId="1" xfId="7" applyFont="1" applyFill="1" applyBorder="1" applyAlignment="1" applyProtection="1">
      <alignment horizontal="center" vertical="center" wrapText="1"/>
      <protection locked="0"/>
    </xf>
    <xf numFmtId="0" fontId="25" fillId="7" borderId="30" xfId="7" applyFont="1" applyFill="1" applyBorder="1" applyAlignment="1" applyProtection="1">
      <alignment horizontal="center" vertical="center" wrapText="1"/>
      <protection locked="0"/>
    </xf>
    <xf numFmtId="0" fontId="25" fillId="7" borderId="31" xfId="7" applyFont="1" applyFill="1" applyBorder="1" applyAlignment="1" applyProtection="1">
      <alignment horizontal="center" vertical="center" wrapText="1"/>
      <protection locked="0"/>
    </xf>
    <xf numFmtId="0" fontId="25" fillId="7" borderId="32" xfId="7" applyFont="1" applyFill="1" applyBorder="1" applyAlignment="1" applyProtection="1">
      <alignment horizontal="center" vertical="center" wrapText="1"/>
      <protection locked="0"/>
    </xf>
    <xf numFmtId="0" fontId="13" fillId="7" borderId="3" xfId="7" applyFont="1" applyFill="1" applyBorder="1" applyAlignment="1" applyProtection="1">
      <alignment horizontal="center" vertical="center" wrapText="1"/>
      <protection locked="0"/>
    </xf>
    <xf numFmtId="0" fontId="13" fillId="7" borderId="31" xfId="7" applyFont="1" applyFill="1" applyBorder="1" applyAlignment="1" applyProtection="1">
      <alignment horizontal="center" vertical="center" wrapText="1"/>
      <protection locked="0"/>
    </xf>
    <xf numFmtId="0" fontId="13" fillId="7" borderId="32" xfId="7" applyFont="1" applyFill="1" applyBorder="1" applyAlignment="1" applyProtection="1">
      <alignment horizontal="center" vertical="center" wrapText="1"/>
      <protection locked="0"/>
    </xf>
    <xf numFmtId="0" fontId="13" fillId="7" borderId="30" xfId="7" applyFont="1" applyFill="1" applyBorder="1" applyAlignment="1" applyProtection="1">
      <alignment horizontal="center" vertical="center" wrapText="1"/>
      <protection locked="0"/>
    </xf>
    <xf numFmtId="0" fontId="13" fillId="7" borderId="71" xfId="7" applyFont="1" applyFill="1" applyBorder="1" applyAlignment="1" applyProtection="1">
      <alignment horizontal="center" vertical="center" wrapText="1"/>
      <protection locked="0"/>
    </xf>
    <xf numFmtId="2" fontId="13" fillId="15" borderId="40" xfId="7" applyNumberFormat="1" applyFont="1" applyFill="1" applyBorder="1" applyAlignment="1" applyProtection="1">
      <alignment horizontal="center" vertical="center" wrapText="1"/>
      <protection hidden="1"/>
    </xf>
    <xf numFmtId="0" fontId="13" fillId="0" borderId="30" xfId="7" applyFont="1" applyFill="1" applyBorder="1" applyAlignment="1" applyProtection="1">
      <alignment horizontal="center" vertical="center" wrapText="1"/>
      <protection locked="0"/>
    </xf>
    <xf numFmtId="0" fontId="13" fillId="0" borderId="32" xfId="7" applyFont="1" applyFill="1" applyBorder="1" applyAlignment="1" applyProtection="1">
      <alignment horizontal="center" vertical="center" wrapText="1"/>
      <protection locked="0"/>
    </xf>
    <xf numFmtId="0" fontId="13" fillId="0" borderId="51" xfId="7" applyFont="1" applyFill="1" applyBorder="1" applyAlignment="1" applyProtection="1">
      <alignment horizontal="center" vertical="center" wrapText="1"/>
      <protection locked="0"/>
    </xf>
    <xf numFmtId="0" fontId="13" fillId="0" borderId="88" xfId="7" applyFont="1" applyFill="1" applyBorder="1" applyAlignment="1" applyProtection="1">
      <alignment horizontal="center" vertical="center" wrapText="1"/>
      <protection locked="0"/>
    </xf>
    <xf numFmtId="0" fontId="25" fillId="0" borderId="77" xfId="7" applyFont="1" applyFill="1" applyBorder="1" applyAlignment="1" applyProtection="1">
      <alignment horizontal="center" vertical="center" wrapText="1"/>
      <protection locked="0"/>
    </xf>
    <xf numFmtId="0" fontId="25" fillId="0" borderId="78" xfId="7" applyFont="1" applyFill="1" applyBorder="1" applyAlignment="1" applyProtection="1">
      <alignment horizontal="center" vertical="center" wrapText="1"/>
      <protection locked="0"/>
    </xf>
    <xf numFmtId="0" fontId="25" fillId="0" borderId="82" xfId="7" applyFont="1" applyFill="1" applyBorder="1" applyAlignment="1" applyProtection="1">
      <alignment horizontal="center" vertical="center" wrapText="1"/>
      <protection locked="0"/>
    </xf>
    <xf numFmtId="0" fontId="25" fillId="0" borderId="89" xfId="7" applyFont="1" applyFill="1" applyBorder="1" applyAlignment="1" applyProtection="1">
      <alignment horizontal="center" vertical="center" wrapText="1"/>
      <protection locked="0"/>
    </xf>
    <xf numFmtId="0" fontId="25" fillId="0" borderId="88" xfId="7" applyFont="1" applyFill="1" applyBorder="1" applyAlignment="1" applyProtection="1">
      <alignment horizontal="center" vertical="center" wrapText="1"/>
      <protection locked="0"/>
    </xf>
    <xf numFmtId="0" fontId="13" fillId="0" borderId="89" xfId="7" applyFont="1" applyFill="1" applyBorder="1" applyAlignment="1" applyProtection="1">
      <alignment horizontal="center" vertical="center" wrapText="1"/>
      <protection locked="0"/>
    </xf>
    <xf numFmtId="0" fontId="13" fillId="0" borderId="78" xfId="7" applyFont="1" applyFill="1" applyBorder="1" applyAlignment="1" applyProtection="1">
      <alignment horizontal="center" vertical="center" wrapText="1"/>
      <protection locked="0"/>
    </xf>
    <xf numFmtId="0" fontId="13" fillId="0" borderId="82" xfId="7" applyFont="1" applyFill="1" applyBorder="1" applyAlignment="1" applyProtection="1">
      <alignment horizontal="center" vertical="center" wrapText="1"/>
      <protection locked="0"/>
    </xf>
    <xf numFmtId="0" fontId="13" fillId="0" borderId="77" xfId="7" applyFont="1" applyFill="1" applyBorder="1" applyAlignment="1" applyProtection="1">
      <alignment horizontal="center" vertical="center"/>
      <protection locked="0"/>
    </xf>
    <xf numFmtId="0" fontId="13" fillId="0" borderId="82" xfId="7" applyFont="1" applyFill="1" applyBorder="1" applyAlignment="1" applyProtection="1">
      <alignment horizontal="center" vertical="center"/>
      <protection locked="0"/>
    </xf>
    <xf numFmtId="2" fontId="13" fillId="15" borderId="77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82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77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82" xfId="7" applyNumberFormat="1" applyFont="1" applyFill="1" applyBorder="1" applyAlignment="1" applyProtection="1">
      <alignment horizontal="center" vertical="center" wrapText="1" shrinkToFit="1"/>
      <protection hidden="1"/>
    </xf>
    <xf numFmtId="0" fontId="13" fillId="7" borderId="85" xfId="7" applyFont="1" applyFill="1" applyBorder="1" applyAlignment="1" applyProtection="1">
      <alignment horizontal="center" vertical="center" wrapText="1"/>
      <protection locked="0"/>
    </xf>
    <xf numFmtId="0" fontId="25" fillId="3" borderId="74" xfId="7" applyFont="1" applyFill="1" applyBorder="1" applyAlignment="1" applyProtection="1">
      <alignment horizontal="center" vertical="center" wrapText="1"/>
      <protection locked="0"/>
    </xf>
    <xf numFmtId="0" fontId="25" fillId="3" borderId="75" xfId="7" applyFont="1" applyFill="1" applyBorder="1" applyAlignment="1" applyProtection="1">
      <alignment horizontal="center" vertical="center" wrapText="1"/>
      <protection locked="0"/>
    </xf>
    <xf numFmtId="0" fontId="25" fillId="3" borderId="76" xfId="7" applyFont="1" applyFill="1" applyBorder="1" applyAlignment="1" applyProtection="1">
      <alignment horizontal="center" vertical="center" wrapText="1"/>
      <protection locked="0"/>
    </xf>
    <xf numFmtId="0" fontId="25" fillId="3" borderId="86" xfId="7" applyFont="1" applyFill="1" applyBorder="1" applyAlignment="1" applyProtection="1">
      <alignment horizontal="center" vertical="center" wrapText="1"/>
      <protection locked="0"/>
    </xf>
    <xf numFmtId="0" fontId="25" fillId="3" borderId="85" xfId="7" applyFont="1" applyFill="1" applyBorder="1" applyAlignment="1" applyProtection="1">
      <alignment horizontal="center" vertical="center" wrapText="1"/>
      <protection locked="0"/>
    </xf>
    <xf numFmtId="0" fontId="25" fillId="7" borderId="74" xfId="7" applyFont="1" applyFill="1" applyBorder="1" applyAlignment="1" applyProtection="1">
      <alignment horizontal="center" vertical="center" wrapText="1"/>
      <protection locked="0"/>
    </xf>
    <xf numFmtId="0" fontId="25" fillId="7" borderId="75" xfId="7" applyFont="1" applyFill="1" applyBorder="1" applyAlignment="1" applyProtection="1">
      <alignment horizontal="center" vertical="center" wrapText="1"/>
      <protection locked="0"/>
    </xf>
    <xf numFmtId="0" fontId="25" fillId="7" borderId="76" xfId="7" applyFont="1" applyFill="1" applyBorder="1" applyAlignment="1" applyProtection="1">
      <alignment horizontal="center" vertical="center" wrapText="1"/>
      <protection locked="0"/>
    </xf>
    <xf numFmtId="0" fontId="13" fillId="7" borderId="86" xfId="7" applyFont="1" applyFill="1" applyBorder="1" applyAlignment="1" applyProtection="1">
      <alignment horizontal="center" vertical="center" wrapText="1"/>
      <protection locked="0"/>
    </xf>
    <xf numFmtId="0" fontId="13" fillId="7" borderId="75" xfId="7" applyFont="1" applyFill="1" applyBorder="1" applyAlignment="1" applyProtection="1">
      <alignment horizontal="center" vertical="center" wrapText="1"/>
      <protection locked="0"/>
    </xf>
    <xf numFmtId="0" fontId="13" fillId="7" borderId="76" xfId="7" applyFont="1" applyFill="1" applyBorder="1" applyAlignment="1" applyProtection="1">
      <alignment horizontal="center" vertical="center" wrapText="1"/>
      <protection locked="0"/>
    </xf>
    <xf numFmtId="0" fontId="13" fillId="7" borderId="74" xfId="7" applyFont="1" applyFill="1" applyBorder="1" applyAlignment="1" applyProtection="1">
      <alignment horizontal="center" vertical="center" wrapText="1"/>
      <protection locked="0"/>
    </xf>
    <xf numFmtId="2" fontId="13" fillId="18" borderId="6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4" xfId="7" applyNumberFormat="1" applyFont="1" applyFill="1" applyBorder="1" applyAlignment="1" applyProtection="1">
      <alignment horizontal="center" vertical="center" wrapText="1" shrinkToFit="1"/>
      <protection hidden="1"/>
    </xf>
    <xf numFmtId="0" fontId="13" fillId="7" borderId="25" xfId="7" applyFont="1" applyFill="1" applyBorder="1" applyAlignment="1" applyProtection="1">
      <alignment horizontal="center" vertical="center"/>
      <protection locked="0"/>
    </xf>
    <xf numFmtId="0" fontId="13" fillId="7" borderId="28" xfId="7" applyFont="1" applyFill="1" applyBorder="1" applyAlignment="1" applyProtection="1">
      <alignment horizontal="center" vertical="center"/>
      <protection locked="0"/>
    </xf>
    <xf numFmtId="0" fontId="13" fillId="7" borderId="88" xfId="7" applyFont="1" applyFill="1" applyBorder="1" applyAlignment="1" applyProtection="1">
      <alignment horizontal="center" vertical="center" wrapText="1"/>
      <protection locked="0"/>
    </xf>
    <xf numFmtId="0" fontId="25" fillId="3" borderId="77" xfId="7" applyFont="1" applyFill="1" applyBorder="1" applyAlignment="1" applyProtection="1">
      <alignment horizontal="center" vertical="center" wrapText="1"/>
      <protection locked="0"/>
    </xf>
    <xf numFmtId="0" fontId="25" fillId="3" borderId="78" xfId="7" applyFont="1" applyFill="1" applyBorder="1" applyAlignment="1" applyProtection="1">
      <alignment horizontal="center" vertical="center" wrapText="1"/>
      <protection locked="0"/>
    </xf>
    <xf numFmtId="0" fontId="25" fillId="3" borderId="82" xfId="7" applyFont="1" applyFill="1" applyBorder="1" applyAlignment="1" applyProtection="1">
      <alignment horizontal="center" vertical="center" wrapText="1"/>
      <protection locked="0"/>
    </xf>
    <xf numFmtId="0" fontId="25" fillId="3" borderId="89" xfId="7" applyFont="1" applyFill="1" applyBorder="1" applyAlignment="1" applyProtection="1">
      <alignment horizontal="center" vertical="center" wrapText="1"/>
      <protection locked="0"/>
    </xf>
    <xf numFmtId="0" fontId="25" fillId="3" borderId="88" xfId="7" applyFont="1" applyFill="1" applyBorder="1" applyAlignment="1" applyProtection="1">
      <alignment horizontal="center" vertical="center" wrapText="1"/>
      <protection locked="0"/>
    </xf>
    <xf numFmtId="0" fontId="25" fillId="7" borderId="90" xfId="7" applyFont="1" applyFill="1" applyBorder="1" applyAlignment="1" applyProtection="1">
      <alignment horizontal="center" vertical="center" wrapText="1"/>
      <protection locked="0"/>
    </xf>
    <xf numFmtId="0" fontId="25" fillId="7" borderId="87" xfId="7" applyFont="1" applyFill="1" applyBorder="1" applyAlignment="1" applyProtection="1">
      <alignment horizontal="center" vertical="center" wrapText="1"/>
      <protection locked="0"/>
    </xf>
    <xf numFmtId="0" fontId="25" fillId="7" borderId="91" xfId="7" applyFont="1" applyFill="1" applyBorder="1" applyAlignment="1" applyProtection="1">
      <alignment horizontal="center" vertical="center" wrapText="1"/>
      <protection locked="0"/>
    </xf>
    <xf numFmtId="0" fontId="13" fillId="7" borderId="89" xfId="7" applyFont="1" applyFill="1" applyBorder="1" applyAlignment="1" applyProtection="1">
      <alignment horizontal="center" vertical="center" wrapText="1"/>
      <protection locked="0"/>
    </xf>
    <xf numFmtId="0" fontId="13" fillId="7" borderId="78" xfId="7" applyFont="1" applyFill="1" applyBorder="1" applyAlignment="1" applyProtection="1">
      <alignment horizontal="center" vertical="center" wrapText="1"/>
      <protection locked="0"/>
    </xf>
    <xf numFmtId="0" fontId="13" fillId="7" borderId="82" xfId="7" applyFont="1" applyFill="1" applyBorder="1" applyAlignment="1" applyProtection="1">
      <alignment horizontal="center" vertical="center" wrapText="1"/>
      <protection locked="0"/>
    </xf>
    <xf numFmtId="0" fontId="13" fillId="7" borderId="77" xfId="7" applyFont="1" applyFill="1" applyBorder="1" applyAlignment="1" applyProtection="1">
      <alignment horizontal="center" vertical="center"/>
      <protection locked="0"/>
    </xf>
    <xf numFmtId="0" fontId="13" fillId="7" borderId="82" xfId="7" applyFont="1" applyFill="1" applyBorder="1" applyAlignment="1" applyProtection="1">
      <alignment horizontal="center" vertical="center"/>
      <protection locked="0"/>
    </xf>
    <xf numFmtId="0" fontId="13" fillId="7" borderId="40" xfId="7" applyFont="1" applyFill="1" applyBorder="1" applyAlignment="1" applyProtection="1">
      <alignment horizontal="center" vertical="center"/>
      <protection locked="0"/>
    </xf>
    <xf numFmtId="0" fontId="13" fillId="0" borderId="40" xfId="7" applyFont="1" applyFill="1" applyBorder="1" applyAlignment="1" applyProtection="1">
      <alignment horizontal="center" vertical="center"/>
      <protection locked="0"/>
    </xf>
    <xf numFmtId="0" fontId="13" fillId="7" borderId="25" xfId="7" applyFont="1" applyFill="1" applyBorder="1" applyAlignment="1" applyProtection="1">
      <alignment horizontal="center"/>
      <protection locked="0"/>
    </xf>
    <xf numFmtId="0" fontId="13" fillId="7" borderId="28" xfId="7" applyFont="1" applyFill="1" applyBorder="1" applyAlignment="1" applyProtection="1">
      <alignment horizontal="center"/>
      <protection locked="0"/>
    </xf>
    <xf numFmtId="0" fontId="13" fillId="7" borderId="40" xfId="7" applyFont="1" applyFill="1" applyBorder="1" applyAlignment="1" applyProtection="1">
      <alignment horizontal="center"/>
      <protection locked="0"/>
    </xf>
    <xf numFmtId="0" fontId="13" fillId="0" borderId="25" xfId="7" applyFont="1" applyFill="1" applyBorder="1" applyAlignment="1" applyProtection="1">
      <alignment horizontal="center"/>
      <protection locked="0"/>
    </xf>
    <xf numFmtId="0" fontId="13" fillId="0" borderId="28" xfId="7" applyFont="1" applyFill="1" applyBorder="1" applyAlignment="1" applyProtection="1">
      <alignment horizontal="center"/>
      <protection locked="0"/>
    </xf>
    <xf numFmtId="0" fontId="13" fillId="0" borderId="40" xfId="7" applyFont="1" applyFill="1" applyBorder="1" applyAlignment="1" applyProtection="1">
      <alignment horizontal="center"/>
      <protection locked="0"/>
    </xf>
    <xf numFmtId="0" fontId="13" fillId="0" borderId="25" xfId="7" applyFont="1" applyFill="1" applyBorder="1" applyProtection="1">
      <protection locked="0"/>
    </xf>
    <xf numFmtId="0" fontId="13" fillId="0" borderId="28" xfId="7" applyFont="1" applyFill="1" applyBorder="1" applyProtection="1">
      <protection locked="0"/>
    </xf>
    <xf numFmtId="0" fontId="13" fillId="0" borderId="40" xfId="7" applyFont="1" applyFill="1" applyBorder="1" applyProtection="1">
      <protection locked="0"/>
    </xf>
    <xf numFmtId="0" fontId="25" fillId="7" borderId="77" xfId="7" applyFont="1" applyFill="1" applyBorder="1" applyAlignment="1" applyProtection="1">
      <alignment horizontal="center" vertical="center" wrapText="1"/>
      <protection locked="0"/>
    </xf>
    <xf numFmtId="0" fontId="25" fillId="7" borderId="78" xfId="7" applyFont="1" applyFill="1" applyBorder="1" applyAlignment="1" applyProtection="1">
      <alignment horizontal="center" vertical="center" wrapText="1"/>
      <protection locked="0"/>
    </xf>
    <xf numFmtId="0" fontId="25" fillId="7" borderId="82" xfId="7" applyFont="1" applyFill="1" applyBorder="1" applyAlignment="1" applyProtection="1">
      <alignment horizontal="center" vertical="center" wrapText="1"/>
      <protection locked="0"/>
    </xf>
    <xf numFmtId="0" fontId="13" fillId="7" borderId="77" xfId="7" applyFont="1" applyFill="1" applyBorder="1" applyProtection="1">
      <protection locked="0"/>
    </xf>
    <xf numFmtId="0" fontId="13" fillId="7" borderId="82" xfId="7" applyFont="1" applyFill="1" applyBorder="1" applyProtection="1">
      <protection locked="0"/>
    </xf>
    <xf numFmtId="0" fontId="13" fillId="7" borderId="89" xfId="7" applyFont="1" applyFill="1" applyBorder="1" applyProtection="1">
      <protection locked="0"/>
    </xf>
    <xf numFmtId="0" fontId="13" fillId="7" borderId="89" xfId="7" applyFont="1" applyFill="1" applyBorder="1" applyAlignment="1" applyProtection="1">
      <alignment horizontal="center" vertical="center"/>
      <protection locked="0"/>
    </xf>
    <xf numFmtId="2" fontId="13" fillId="18" borderId="89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88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8" borderId="86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85" xfId="7" applyNumberFormat="1" applyFont="1" applyFill="1" applyBorder="1" applyAlignment="1" applyProtection="1">
      <alignment horizontal="center" vertical="center" wrapText="1" shrinkToFit="1"/>
      <protection hidden="1"/>
    </xf>
    <xf numFmtId="0" fontId="24" fillId="3" borderId="77" xfId="7" applyFont="1" applyFill="1" applyBorder="1" applyAlignment="1" applyProtection="1">
      <alignment horizontal="center" vertical="center" wrapText="1"/>
      <protection locked="0"/>
    </xf>
    <xf numFmtId="0" fontId="24" fillId="3" borderId="78" xfId="7" applyFont="1" applyFill="1" applyBorder="1" applyAlignment="1" applyProtection="1">
      <alignment horizontal="center" vertical="center" wrapText="1"/>
      <protection locked="0"/>
    </xf>
    <xf numFmtId="0" fontId="24" fillId="3" borderId="82" xfId="7" applyFont="1" applyFill="1" applyBorder="1" applyAlignment="1" applyProtection="1">
      <alignment horizontal="center" vertical="center" wrapText="1"/>
      <protection locked="0"/>
    </xf>
    <xf numFmtId="0" fontId="24" fillId="3" borderId="89" xfId="7" applyFont="1" applyFill="1" applyBorder="1" applyAlignment="1" applyProtection="1">
      <alignment horizontal="center" vertical="center" wrapText="1"/>
      <protection locked="0"/>
    </xf>
    <xf numFmtId="0" fontId="24" fillId="3" borderId="88" xfId="7" applyFont="1" applyFill="1" applyBorder="1" applyAlignment="1" applyProtection="1">
      <alignment horizontal="center" vertical="center" wrapText="1"/>
      <protection locked="0"/>
    </xf>
    <xf numFmtId="0" fontId="13" fillId="7" borderId="4" xfId="7" applyFont="1" applyFill="1" applyBorder="1" applyAlignment="1" applyProtection="1">
      <alignment horizontal="center" vertical="center" wrapText="1"/>
      <protection locked="0"/>
    </xf>
    <xf numFmtId="0" fontId="25" fillId="3" borderId="50" xfId="7" applyFont="1" applyFill="1" applyBorder="1" applyAlignment="1" applyProtection="1">
      <alignment horizontal="center" vertical="center" wrapText="1"/>
      <protection locked="0"/>
    </xf>
    <xf numFmtId="0" fontId="25" fillId="3" borderId="51" xfId="7" applyFont="1" applyFill="1" applyBorder="1" applyAlignment="1" applyProtection="1">
      <alignment horizontal="center" vertical="center" wrapText="1"/>
      <protection locked="0"/>
    </xf>
    <xf numFmtId="0" fontId="25" fillId="3" borderId="59" xfId="7" applyFont="1" applyFill="1" applyBorder="1" applyAlignment="1" applyProtection="1">
      <alignment horizontal="center" vertical="center" wrapText="1"/>
      <protection locked="0"/>
    </xf>
    <xf numFmtId="0" fontId="25" fillId="3" borderId="6" xfId="7" applyFont="1" applyFill="1" applyBorder="1" applyAlignment="1" applyProtection="1">
      <alignment horizontal="center" vertical="center" wrapText="1"/>
      <protection locked="0"/>
    </xf>
    <xf numFmtId="0" fontId="25" fillId="3" borderId="4" xfId="7" applyFont="1" applyFill="1" applyBorder="1" applyAlignment="1" applyProtection="1">
      <alignment horizontal="center" vertical="center" wrapText="1"/>
      <protection locked="0"/>
    </xf>
    <xf numFmtId="0" fontId="25" fillId="7" borderId="50" xfId="7" applyFont="1" applyFill="1" applyBorder="1" applyAlignment="1" applyProtection="1">
      <alignment horizontal="center" vertical="center" wrapText="1"/>
      <protection locked="0"/>
    </xf>
    <xf numFmtId="0" fontId="25" fillId="7" borderId="51" xfId="7" applyFont="1" applyFill="1" applyBorder="1" applyAlignment="1" applyProtection="1">
      <alignment horizontal="center" vertical="center" wrapText="1"/>
      <protection locked="0"/>
    </xf>
    <xf numFmtId="0" fontId="25" fillId="7" borderId="59" xfId="7" applyFont="1" applyFill="1" applyBorder="1" applyAlignment="1" applyProtection="1">
      <alignment horizontal="center" vertical="center" wrapText="1"/>
      <protection locked="0"/>
    </xf>
    <xf numFmtId="0" fontId="13" fillId="7" borderId="6" xfId="7" applyFont="1" applyFill="1" applyBorder="1" applyAlignment="1" applyProtection="1">
      <alignment horizontal="center" vertical="center" wrapText="1"/>
      <protection locked="0"/>
    </xf>
    <xf numFmtId="0" fontId="13" fillId="7" borderId="51" xfId="7" applyFont="1" applyFill="1" applyBorder="1" applyAlignment="1" applyProtection="1">
      <alignment horizontal="center" vertical="center" wrapText="1"/>
      <protection locked="0"/>
    </xf>
    <xf numFmtId="0" fontId="13" fillId="7" borderId="59" xfId="7" applyFont="1" applyFill="1" applyBorder="1" applyAlignment="1" applyProtection="1">
      <alignment horizontal="center" vertical="center" wrapText="1"/>
      <protection locked="0"/>
    </xf>
    <xf numFmtId="0" fontId="13" fillId="7" borderId="50" xfId="7" applyFont="1" applyFill="1" applyBorder="1" applyAlignment="1" applyProtection="1">
      <alignment horizontal="center" vertical="center" wrapText="1"/>
      <protection locked="0"/>
    </xf>
    <xf numFmtId="2" fontId="13" fillId="15" borderId="50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59" xfId="7" applyNumberFormat="1" applyFont="1" applyFill="1" applyBorder="1" applyAlignment="1" applyProtection="1">
      <alignment horizontal="center" vertical="center" wrapText="1"/>
      <protection hidden="1"/>
    </xf>
    <xf numFmtId="0" fontId="13" fillId="0" borderId="4" xfId="7" applyFont="1" applyFill="1" applyBorder="1" applyAlignment="1" applyProtection="1">
      <alignment horizontal="center" vertical="center"/>
      <protection locked="0"/>
    </xf>
    <xf numFmtId="0" fontId="25" fillId="0" borderId="50" xfId="7" applyFont="1" applyFill="1" applyBorder="1" applyAlignment="1" applyProtection="1">
      <alignment horizontal="center" vertical="center"/>
      <protection locked="0"/>
    </xf>
    <xf numFmtId="0" fontId="25" fillId="0" borderId="51" xfId="7" applyFont="1" applyFill="1" applyBorder="1" applyAlignment="1" applyProtection="1">
      <alignment horizontal="center" vertical="center"/>
      <protection locked="0"/>
    </xf>
    <xf numFmtId="0" fontId="25" fillId="0" borderId="59" xfId="7" applyFont="1" applyFill="1" applyBorder="1" applyAlignment="1" applyProtection="1">
      <alignment horizontal="center" vertical="center"/>
      <protection locked="0"/>
    </xf>
    <xf numFmtId="0" fontId="25" fillId="0" borderId="6" xfId="7" applyFont="1" applyFill="1" applyBorder="1" applyAlignment="1" applyProtection="1">
      <alignment horizontal="center" vertical="center"/>
      <protection locked="0"/>
    </xf>
    <xf numFmtId="0" fontId="25" fillId="0" borderId="4" xfId="7" applyFont="1" applyFill="1" applyBorder="1" applyAlignment="1" applyProtection="1">
      <alignment horizontal="center" vertical="center"/>
      <protection locked="0"/>
    </xf>
    <xf numFmtId="0" fontId="13" fillId="0" borderId="6" xfId="7" applyFont="1" applyFill="1" applyBorder="1" applyAlignment="1" applyProtection="1">
      <alignment horizontal="center" vertical="center"/>
      <protection locked="0"/>
    </xf>
    <xf numFmtId="0" fontId="13" fillId="0" borderId="51" xfId="7" applyFont="1" applyFill="1" applyBorder="1" applyAlignment="1" applyProtection="1">
      <alignment horizontal="center" vertical="center"/>
      <protection locked="0"/>
    </xf>
    <xf numFmtId="0" fontId="13" fillId="0" borderId="59" xfId="7" applyFont="1" applyFill="1" applyBorder="1" applyAlignment="1" applyProtection="1">
      <alignment horizontal="center" vertical="center"/>
      <protection locked="0"/>
    </xf>
    <xf numFmtId="0" fontId="13" fillId="0" borderId="50" xfId="7" applyFont="1" applyFill="1" applyBorder="1" applyAlignment="1" applyProtection="1">
      <alignment horizontal="center" vertical="center"/>
      <protection locked="0"/>
    </xf>
    <xf numFmtId="2" fontId="13" fillId="15" borderId="50" xfId="7" applyNumberFormat="1" applyFont="1" applyFill="1" applyBorder="1" applyAlignment="1" applyProtection="1">
      <alignment horizontal="center" vertical="center"/>
      <protection hidden="1"/>
    </xf>
    <xf numFmtId="2" fontId="13" fillId="15" borderId="59" xfId="7" applyNumberFormat="1" applyFont="1" applyFill="1" applyBorder="1" applyAlignment="1" applyProtection="1">
      <alignment horizontal="center" vertical="center"/>
      <protection hidden="1"/>
    </xf>
    <xf numFmtId="2" fontId="13" fillId="18" borderId="6" xfId="7" applyNumberFormat="1" applyFont="1" applyFill="1" applyBorder="1" applyAlignment="1" applyProtection="1">
      <alignment horizontal="center" vertical="center"/>
      <protection hidden="1"/>
    </xf>
    <xf numFmtId="2" fontId="13" fillId="18" borderId="4" xfId="7" applyNumberFormat="1" applyFont="1" applyFill="1" applyBorder="1" applyAlignment="1" applyProtection="1">
      <alignment horizontal="center" vertical="center" shrinkToFit="1"/>
      <protection hidden="1"/>
    </xf>
    <xf numFmtId="0" fontId="1" fillId="0" borderId="0" xfId="7" applyAlignment="1"/>
    <xf numFmtId="0" fontId="13" fillId="0" borderId="4" xfId="7" applyFont="1" applyFill="1" applyBorder="1" applyAlignment="1" applyProtection="1">
      <alignment horizontal="center" vertical="center" wrapText="1"/>
      <protection locked="0"/>
    </xf>
    <xf numFmtId="0" fontId="25" fillId="0" borderId="50" xfId="7" applyFont="1" applyFill="1" applyBorder="1" applyAlignment="1" applyProtection="1">
      <alignment horizontal="center" vertical="center" wrapText="1"/>
      <protection locked="0"/>
    </xf>
    <xf numFmtId="0" fontId="25" fillId="0" borderId="51" xfId="7" applyFont="1" applyFill="1" applyBorder="1" applyAlignment="1" applyProtection="1">
      <alignment horizontal="center" vertical="center" wrapText="1"/>
      <protection locked="0"/>
    </xf>
    <xf numFmtId="0" fontId="25" fillId="0" borderId="59" xfId="7" applyFont="1" applyFill="1" applyBorder="1" applyAlignment="1" applyProtection="1">
      <alignment horizontal="center" vertical="center" wrapText="1"/>
      <protection locked="0"/>
    </xf>
    <xf numFmtId="0" fontId="25" fillId="0" borderId="6" xfId="7" applyFont="1" applyFill="1" applyBorder="1" applyAlignment="1" applyProtection="1">
      <alignment horizontal="center" vertical="center" wrapText="1"/>
      <protection locked="0"/>
    </xf>
    <xf numFmtId="0" fontId="25" fillId="0" borderId="4" xfId="7" applyFont="1" applyFill="1" applyBorder="1" applyAlignment="1" applyProtection="1">
      <alignment horizontal="center" vertical="center" wrapText="1"/>
      <protection locked="0"/>
    </xf>
    <xf numFmtId="0" fontId="13" fillId="0" borderId="6" xfId="7" applyFont="1" applyFill="1" applyBorder="1" applyAlignment="1" applyProtection="1">
      <alignment horizontal="center" vertical="center" wrapText="1"/>
      <protection locked="0"/>
    </xf>
    <xf numFmtId="0" fontId="13" fillId="0" borderId="59" xfId="7" applyFont="1" applyFill="1" applyBorder="1" applyAlignment="1" applyProtection="1">
      <alignment horizontal="center" vertical="center" wrapText="1"/>
      <protection locked="0"/>
    </xf>
    <xf numFmtId="0" fontId="13" fillId="0" borderId="50" xfId="7" applyFont="1" applyFill="1" applyBorder="1" applyAlignment="1" applyProtection="1">
      <alignment horizontal="center" vertical="center" wrapText="1"/>
      <protection locked="0"/>
    </xf>
    <xf numFmtId="0" fontId="13" fillId="0" borderId="1" xfId="7" applyFont="1" applyFill="1" applyBorder="1" applyAlignment="1" applyProtection="1">
      <alignment horizontal="center" vertical="center" wrapText="1"/>
      <protection locked="0"/>
    </xf>
    <xf numFmtId="0" fontId="25" fillId="0" borderId="30" xfId="7" applyFont="1" applyFill="1" applyBorder="1" applyAlignment="1" applyProtection="1">
      <alignment horizontal="center" vertical="center" wrapText="1"/>
      <protection locked="0"/>
    </xf>
    <xf numFmtId="0" fontId="25" fillId="0" borderId="31" xfId="7" applyFont="1" applyFill="1" applyBorder="1" applyAlignment="1" applyProtection="1">
      <alignment horizontal="center" vertical="center" wrapText="1"/>
      <protection locked="0"/>
    </xf>
    <xf numFmtId="0" fontId="25" fillId="0" borderId="32" xfId="7" applyFont="1" applyFill="1" applyBorder="1" applyAlignment="1" applyProtection="1">
      <alignment horizontal="center" vertical="center" wrapText="1"/>
      <protection locked="0"/>
    </xf>
    <xf numFmtId="0" fontId="25" fillId="0" borderId="3" xfId="7" applyFont="1" applyFill="1" applyBorder="1" applyAlignment="1" applyProtection="1">
      <alignment horizontal="center" vertical="center" wrapText="1"/>
      <protection locked="0"/>
    </xf>
    <xf numFmtId="0" fontId="25" fillId="0" borderId="1" xfId="7" applyFont="1" applyFill="1" applyBorder="1" applyAlignment="1" applyProtection="1">
      <alignment horizontal="center" vertical="center" wrapText="1"/>
      <protection locked="0"/>
    </xf>
    <xf numFmtId="0" fontId="13" fillId="0" borderId="3" xfId="7" applyFont="1" applyFill="1" applyBorder="1" applyAlignment="1" applyProtection="1">
      <alignment horizontal="center" vertical="center" wrapText="1"/>
      <protection locked="0"/>
    </xf>
    <xf numFmtId="0" fontId="13" fillId="0" borderId="30" xfId="7" applyFont="1" applyFill="1" applyBorder="1" applyAlignment="1" applyProtection="1">
      <alignment horizontal="center" vertical="center"/>
      <protection locked="0"/>
    </xf>
    <xf numFmtId="0" fontId="13" fillId="0" borderId="32" xfId="7" applyFont="1" applyFill="1" applyBorder="1" applyAlignment="1" applyProtection="1">
      <alignment horizontal="center" vertical="center"/>
      <protection locked="0"/>
    </xf>
    <xf numFmtId="0" fontId="13" fillId="0" borderId="3" xfId="7" applyFont="1" applyFill="1" applyBorder="1" applyAlignment="1" applyProtection="1">
      <alignment horizontal="center" vertical="center"/>
      <protection locked="0"/>
    </xf>
    <xf numFmtId="2" fontId="13" fillId="15" borderId="30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32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3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1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8" borderId="74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76" xfId="7" applyNumberFormat="1" applyFont="1" applyFill="1" applyBorder="1" applyAlignment="1" applyProtection="1">
      <alignment horizontal="center" vertical="center" wrapText="1" shrinkToFit="1"/>
      <protection hidden="1"/>
    </xf>
    <xf numFmtId="0" fontId="1" fillId="0" borderId="0" xfId="7" applyBorder="1"/>
    <xf numFmtId="0" fontId="1" fillId="0" borderId="40" xfId="7" applyBorder="1"/>
    <xf numFmtId="0" fontId="1" fillId="0" borderId="26" xfId="7" applyBorder="1"/>
    <xf numFmtId="2" fontId="13" fillId="18" borderId="25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28" xfId="7" applyNumberFormat="1" applyFont="1" applyFill="1" applyBorder="1" applyAlignment="1" applyProtection="1">
      <alignment horizontal="center" vertical="center" wrapText="1" shrinkToFit="1"/>
      <protection hidden="1"/>
    </xf>
    <xf numFmtId="0" fontId="13" fillId="7" borderId="77" xfId="7" applyFont="1" applyFill="1" applyBorder="1" applyAlignment="1" applyProtection="1">
      <alignment horizontal="center" vertical="center" wrapText="1"/>
      <protection locked="0"/>
    </xf>
    <xf numFmtId="0" fontId="41" fillId="7" borderId="38" xfId="7" applyFont="1" applyFill="1" applyBorder="1" applyAlignment="1" applyProtection="1">
      <alignment horizontal="center" vertical="center" wrapText="1"/>
      <protection locked="0"/>
    </xf>
    <xf numFmtId="0" fontId="13" fillId="0" borderId="74" xfId="7" applyFont="1" applyFill="1" applyBorder="1" applyAlignment="1" applyProtection="1">
      <alignment horizontal="center" vertical="center"/>
      <protection locked="0"/>
    </xf>
    <xf numFmtId="0" fontId="13" fillId="0" borderId="76" xfId="7" applyFont="1" applyFill="1" applyBorder="1" applyAlignment="1" applyProtection="1">
      <alignment horizontal="center" vertical="center"/>
      <protection locked="0"/>
    </xf>
    <xf numFmtId="0" fontId="13" fillId="0" borderId="86" xfId="7" applyFont="1" applyFill="1" applyBorder="1" applyAlignment="1" applyProtection="1">
      <alignment horizontal="center" vertical="center"/>
      <protection locked="0"/>
    </xf>
    <xf numFmtId="0" fontId="13" fillId="7" borderId="30" xfId="7" applyFont="1" applyFill="1" applyBorder="1" applyAlignment="1" applyProtection="1">
      <alignment horizontal="center" vertical="center"/>
      <protection locked="0"/>
    </xf>
    <xf numFmtId="0" fontId="13" fillId="7" borderId="32" xfId="7" applyFont="1" applyFill="1" applyBorder="1" applyAlignment="1" applyProtection="1">
      <alignment horizontal="center" vertical="center"/>
      <protection locked="0"/>
    </xf>
    <xf numFmtId="0" fontId="13" fillId="7" borderId="3" xfId="7" applyFont="1" applyFill="1" applyBorder="1" applyAlignment="1" applyProtection="1">
      <alignment horizontal="center" vertical="center"/>
      <protection locked="0"/>
    </xf>
    <xf numFmtId="0" fontId="13" fillId="0" borderId="89" xfId="7" applyFont="1" applyFill="1" applyBorder="1" applyAlignment="1" applyProtection="1">
      <alignment horizontal="center" vertical="center"/>
      <protection locked="0"/>
    </xf>
    <xf numFmtId="0" fontId="13" fillId="7" borderId="34" xfId="7" applyFont="1" applyFill="1" applyBorder="1" applyAlignment="1" applyProtection="1">
      <alignment horizontal="center" vertical="center" wrapText="1"/>
      <protection locked="0"/>
    </xf>
    <xf numFmtId="0" fontId="13" fillId="7" borderId="50" xfId="7" applyFont="1" applyFill="1" applyBorder="1" applyAlignment="1" applyProtection="1">
      <alignment horizontal="center" vertical="center"/>
      <protection locked="0"/>
    </xf>
    <xf numFmtId="0" fontId="13" fillId="7" borderId="59" xfId="7" applyFont="1" applyFill="1" applyBorder="1" applyAlignment="1" applyProtection="1">
      <alignment horizontal="center" vertical="center"/>
      <protection locked="0"/>
    </xf>
    <xf numFmtId="0" fontId="13" fillId="7" borderId="6" xfId="7" applyFont="1" applyFill="1" applyBorder="1" applyAlignment="1" applyProtection="1">
      <alignment horizontal="center" vertical="center"/>
      <protection locked="0"/>
    </xf>
    <xf numFmtId="2" fontId="13" fillId="18" borderId="59" xfId="7" applyNumberFormat="1" applyFont="1" applyFill="1" applyBorder="1" applyAlignment="1" applyProtection="1">
      <alignment horizontal="center" vertical="center" wrapText="1" shrinkToFit="1"/>
      <protection hidden="1"/>
    </xf>
    <xf numFmtId="0" fontId="1" fillId="0" borderId="2" xfId="7" applyBorder="1"/>
    <xf numFmtId="0" fontId="1" fillId="0" borderId="5" xfId="7" applyBorder="1"/>
    <xf numFmtId="0" fontId="25" fillId="7" borderId="3" xfId="7" applyFont="1" applyFill="1" applyBorder="1" applyAlignment="1" applyProtection="1">
      <alignment horizontal="center" vertical="center" wrapText="1"/>
      <protection locked="0"/>
    </xf>
    <xf numFmtId="2" fontId="13" fillId="18" borderId="30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32" xfId="7" applyNumberFormat="1" applyFont="1" applyFill="1" applyBorder="1" applyAlignment="1" applyProtection="1">
      <alignment horizontal="center" vertical="center" wrapText="1"/>
      <protection hidden="1"/>
    </xf>
    <xf numFmtId="0" fontId="13" fillId="7" borderId="74" xfId="7" applyFont="1" applyFill="1" applyBorder="1" applyAlignment="1" applyProtection="1">
      <alignment horizontal="center" vertical="center"/>
      <protection locked="0"/>
    </xf>
    <xf numFmtId="0" fontId="13" fillId="7" borderId="76" xfId="7" applyFont="1" applyFill="1" applyBorder="1" applyAlignment="1" applyProtection="1">
      <alignment horizontal="center" vertical="center"/>
      <protection locked="0"/>
    </xf>
    <xf numFmtId="0" fontId="13" fillId="7" borderId="86" xfId="7" applyFont="1" applyFill="1" applyBorder="1" applyAlignment="1" applyProtection="1">
      <alignment horizontal="center" vertical="center"/>
      <protection locked="0"/>
    </xf>
    <xf numFmtId="2" fontId="13" fillId="15" borderId="83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85" xfId="7" applyNumberFormat="1" applyFont="1" applyFill="1" applyBorder="1" applyAlignment="1" applyProtection="1">
      <alignment horizontal="center" vertical="center" wrapText="1"/>
      <protection hidden="1"/>
    </xf>
    <xf numFmtId="0" fontId="13" fillId="7" borderId="56" xfId="7" applyFont="1" applyFill="1" applyBorder="1" applyAlignment="1" applyProtection="1">
      <alignment horizontal="center" vertical="center" wrapText="1"/>
      <protection locked="0"/>
    </xf>
    <xf numFmtId="0" fontId="25" fillId="3" borderId="33" xfId="7" applyFont="1" applyFill="1" applyBorder="1" applyAlignment="1" applyProtection="1">
      <alignment horizontal="center" vertical="center" wrapText="1"/>
      <protection locked="0"/>
    </xf>
    <xf numFmtId="0" fontId="25" fillId="3" borderId="27" xfId="7" applyFont="1" applyFill="1" applyBorder="1" applyAlignment="1" applyProtection="1">
      <alignment horizontal="center" vertical="center" wrapText="1"/>
      <protection locked="0"/>
    </xf>
    <xf numFmtId="0" fontId="25" fillId="3" borderId="34" xfId="7" applyFont="1" applyFill="1" applyBorder="1" applyAlignment="1" applyProtection="1">
      <alignment horizontal="center" vertical="center" wrapText="1"/>
      <protection locked="0"/>
    </xf>
    <xf numFmtId="0" fontId="25" fillId="3" borderId="62" xfId="7" applyFont="1" applyFill="1" applyBorder="1" applyAlignment="1" applyProtection="1">
      <alignment horizontal="center" vertical="center" wrapText="1"/>
      <protection locked="0"/>
    </xf>
    <xf numFmtId="0" fontId="25" fillId="3" borderId="56" xfId="7" applyFont="1" applyFill="1" applyBorder="1" applyAlignment="1" applyProtection="1">
      <alignment horizontal="center" vertical="center" wrapText="1"/>
      <protection locked="0"/>
    </xf>
    <xf numFmtId="0" fontId="25" fillId="7" borderId="33" xfId="7" applyFont="1" applyFill="1" applyBorder="1" applyAlignment="1" applyProtection="1">
      <alignment horizontal="center" vertical="center" wrapText="1"/>
      <protection locked="0"/>
    </xf>
    <xf numFmtId="0" fontId="25" fillId="7" borderId="27" xfId="7" applyFont="1" applyFill="1" applyBorder="1" applyAlignment="1" applyProtection="1">
      <alignment horizontal="center" vertical="center" wrapText="1"/>
      <protection locked="0"/>
    </xf>
    <xf numFmtId="0" fontId="25" fillId="7" borderId="34" xfId="7" applyFont="1" applyFill="1" applyBorder="1" applyAlignment="1" applyProtection="1">
      <alignment horizontal="center" vertical="center" wrapText="1"/>
      <protection locked="0"/>
    </xf>
    <xf numFmtId="0" fontId="13" fillId="7" borderId="62" xfId="7" applyFont="1" applyFill="1" applyBorder="1" applyAlignment="1" applyProtection="1">
      <alignment horizontal="center" vertical="center" wrapText="1"/>
      <protection locked="0"/>
    </xf>
    <xf numFmtId="0" fontId="13" fillId="7" borderId="27" xfId="7" applyFont="1" applyFill="1" applyBorder="1" applyAlignment="1" applyProtection="1">
      <alignment horizontal="center" vertical="center" wrapText="1"/>
      <protection locked="0"/>
    </xf>
    <xf numFmtId="0" fontId="13" fillId="7" borderId="33" xfId="7" applyFont="1" applyFill="1" applyBorder="1" applyAlignment="1" applyProtection="1">
      <alignment horizontal="center" vertical="center"/>
      <protection locked="0"/>
    </xf>
    <xf numFmtId="0" fontId="13" fillId="7" borderId="34" xfId="7" applyFont="1" applyFill="1" applyBorder="1" applyAlignment="1" applyProtection="1">
      <alignment horizontal="center" vertical="center"/>
      <protection locked="0"/>
    </xf>
    <xf numFmtId="0" fontId="13" fillId="7" borderId="62" xfId="7" applyFont="1" applyFill="1" applyBorder="1" applyAlignment="1" applyProtection="1">
      <alignment horizontal="center" vertical="center"/>
      <protection locked="0"/>
    </xf>
    <xf numFmtId="0" fontId="13" fillId="7" borderId="56" xfId="7" applyFont="1" applyFill="1" applyBorder="1" applyAlignment="1" applyProtection="1">
      <alignment horizontal="center" vertical="center"/>
      <protection locked="0"/>
    </xf>
    <xf numFmtId="2" fontId="13" fillId="18" borderId="26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81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91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88" xfId="7" applyNumberFormat="1" applyFont="1" applyFill="1" applyBorder="1" applyAlignment="1" applyProtection="1">
      <alignment horizontal="center" vertical="center" wrapText="1"/>
      <protection hidden="1"/>
    </xf>
    <xf numFmtId="0" fontId="13" fillId="7" borderId="85" xfId="7" applyFont="1" applyFill="1" applyBorder="1" applyAlignment="1">
      <alignment horizontal="center" vertical="center"/>
    </xf>
    <xf numFmtId="0" fontId="25" fillId="3" borderId="74" xfId="7" applyFont="1" applyFill="1" applyBorder="1" applyAlignment="1">
      <alignment horizontal="center" vertical="center"/>
    </xf>
    <xf numFmtId="0" fontId="25" fillId="3" borderId="75" xfId="7" applyFont="1" applyFill="1" applyBorder="1" applyAlignment="1">
      <alignment horizontal="center" vertical="center"/>
    </xf>
    <xf numFmtId="0" fontId="25" fillId="3" borderId="76" xfId="7" applyFont="1" applyFill="1" applyBorder="1" applyAlignment="1">
      <alignment horizontal="center" vertical="center"/>
    </xf>
    <xf numFmtId="0" fontId="25" fillId="3" borderId="86" xfId="7" applyFont="1" applyFill="1" applyBorder="1" applyAlignment="1">
      <alignment horizontal="center" vertical="center"/>
    </xf>
    <xf numFmtId="0" fontId="25" fillId="3" borderId="85" xfId="7" applyFont="1" applyFill="1" applyBorder="1" applyAlignment="1">
      <alignment horizontal="center" vertical="center"/>
    </xf>
    <xf numFmtId="2" fontId="13" fillId="15" borderId="96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97" xfId="7" applyNumberFormat="1" applyFont="1" applyFill="1" applyBorder="1" applyAlignment="1" applyProtection="1">
      <alignment horizontal="center" vertical="center" wrapText="1"/>
      <protection hidden="1"/>
    </xf>
    <xf numFmtId="0" fontId="1" fillId="0" borderId="0" xfId="7" applyAlignment="1">
      <alignment vertical="center"/>
    </xf>
    <xf numFmtId="0" fontId="13" fillId="0" borderId="88" xfId="7" applyFont="1" applyFill="1" applyBorder="1" applyAlignment="1">
      <alignment horizontal="center" vertical="center"/>
    </xf>
    <xf numFmtId="0" fontId="25" fillId="0" borderId="77" xfId="7" applyFont="1" applyFill="1" applyBorder="1" applyAlignment="1">
      <alignment horizontal="center" vertical="center"/>
    </xf>
    <xf numFmtId="0" fontId="25" fillId="0" borderId="78" xfId="7" applyFont="1" applyFill="1" applyBorder="1" applyAlignment="1">
      <alignment horizontal="center" vertical="center"/>
    </xf>
    <xf numFmtId="0" fontId="25" fillId="0" borderId="82" xfId="7" applyFont="1" applyFill="1" applyBorder="1" applyAlignment="1">
      <alignment horizontal="center" vertical="center"/>
    </xf>
    <xf numFmtId="0" fontId="25" fillId="0" borderId="89" xfId="7" applyFont="1" applyFill="1" applyBorder="1" applyAlignment="1">
      <alignment horizontal="center" vertical="center"/>
    </xf>
    <xf numFmtId="2" fontId="13" fillId="23" borderId="89" xfId="7" applyNumberFormat="1" applyFont="1" applyFill="1" applyBorder="1" applyAlignment="1" applyProtection="1">
      <alignment horizontal="center" vertical="center" wrapText="1"/>
      <protection hidden="1"/>
    </xf>
    <xf numFmtId="0" fontId="13" fillId="7" borderId="102" xfId="7" applyFont="1" applyFill="1" applyBorder="1" applyAlignment="1">
      <alignment horizontal="center" vertical="center"/>
    </xf>
    <xf numFmtId="0" fontId="25" fillId="7" borderId="74" xfId="7" applyFont="1" applyFill="1" applyBorder="1" applyAlignment="1">
      <alignment horizontal="center" vertical="center"/>
    </xf>
    <xf numFmtId="0" fontId="25" fillId="7" borderId="75" xfId="7" applyFont="1" applyFill="1" applyBorder="1" applyAlignment="1">
      <alignment horizontal="center" vertical="center"/>
    </xf>
    <xf numFmtId="0" fontId="25" fillId="7" borderId="76" xfId="7" applyFont="1" applyFill="1" applyBorder="1" applyAlignment="1">
      <alignment horizontal="center" vertical="center"/>
    </xf>
    <xf numFmtId="0" fontId="13" fillId="7" borderId="74" xfId="7" applyFont="1" applyFill="1" applyBorder="1" applyAlignment="1">
      <alignment horizontal="center" vertical="center"/>
    </xf>
    <xf numFmtId="0" fontId="13" fillId="7" borderId="75" xfId="7" applyFont="1" applyFill="1" applyBorder="1" applyAlignment="1">
      <alignment horizontal="center" vertical="center"/>
    </xf>
    <xf numFmtId="0" fontId="13" fillId="7" borderId="76" xfId="7" applyFont="1" applyFill="1" applyBorder="1" applyAlignment="1">
      <alignment horizontal="center" vertical="center"/>
    </xf>
    <xf numFmtId="2" fontId="13" fillId="15" borderId="74" xfId="7" applyNumberFormat="1" applyFont="1" applyFill="1" applyBorder="1" applyAlignment="1">
      <alignment horizontal="center" vertical="center"/>
    </xf>
    <xf numFmtId="0" fontId="13" fillId="15" borderId="76" xfId="7" applyFont="1" applyFill="1" applyBorder="1" applyAlignment="1">
      <alignment horizontal="center" vertical="center"/>
    </xf>
    <xf numFmtId="0" fontId="13" fillId="23" borderId="74" xfId="7" applyFont="1" applyFill="1" applyBorder="1" applyAlignment="1">
      <alignment horizontal="center" vertical="center"/>
    </xf>
    <xf numFmtId="0" fontId="13" fillId="23" borderId="76" xfId="7" applyFont="1" applyFill="1" applyBorder="1" applyAlignment="1">
      <alignment horizontal="center" vertical="center"/>
    </xf>
    <xf numFmtId="0" fontId="13" fillId="0" borderId="91" xfId="7" applyFont="1" applyFill="1" applyBorder="1" applyAlignment="1">
      <alignment horizontal="center" vertical="center"/>
    </xf>
    <xf numFmtId="0" fontId="13" fillId="0" borderId="25" xfId="7" applyFont="1" applyFill="1" applyBorder="1" applyAlignment="1">
      <alignment horizontal="center" vertical="center"/>
    </xf>
    <xf numFmtId="0" fontId="13" fillId="0" borderId="26" xfId="7" applyFont="1" applyFill="1" applyBorder="1" applyAlignment="1">
      <alignment horizontal="center" vertical="center"/>
    </xf>
    <xf numFmtId="0" fontId="13" fillId="0" borderId="59" xfId="7" applyFont="1" applyFill="1" applyBorder="1" applyAlignment="1">
      <alignment horizontal="center" vertical="center"/>
    </xf>
    <xf numFmtId="0" fontId="25" fillId="0" borderId="25" xfId="7" applyFont="1" applyFill="1" applyBorder="1" applyAlignment="1">
      <alignment horizontal="center" vertical="center"/>
    </xf>
    <xf numFmtId="0" fontId="25" fillId="0" borderId="26" xfId="7" applyFont="1" applyFill="1" applyBorder="1" applyAlignment="1">
      <alignment horizontal="center" vertical="center"/>
    </xf>
    <xf numFmtId="0" fontId="25" fillId="0" borderId="28" xfId="7" applyFont="1" applyFill="1" applyBorder="1" applyAlignment="1">
      <alignment horizontal="center" vertical="center"/>
    </xf>
    <xf numFmtId="0" fontId="13" fillId="0" borderId="50" xfId="7" applyFont="1" applyFill="1" applyBorder="1" applyAlignment="1">
      <alignment horizontal="center" vertical="center"/>
    </xf>
    <xf numFmtId="0" fontId="13" fillId="0" borderId="28" xfId="7" applyFont="1" applyFill="1" applyBorder="1" applyAlignment="1">
      <alignment horizontal="center" vertical="center"/>
    </xf>
    <xf numFmtId="2" fontId="13" fillId="15" borderId="25" xfId="7" applyNumberFormat="1" applyFont="1" applyFill="1" applyBorder="1" applyAlignment="1">
      <alignment horizontal="center" vertical="center"/>
    </xf>
    <xf numFmtId="0" fontId="13" fillId="15" borderId="28" xfId="7" applyFont="1" applyFill="1" applyBorder="1" applyAlignment="1">
      <alignment horizontal="center" vertical="center"/>
    </xf>
    <xf numFmtId="0" fontId="13" fillId="23" borderId="25" xfId="7" applyFont="1" applyFill="1" applyBorder="1" applyAlignment="1">
      <alignment horizontal="center" vertical="center"/>
    </xf>
    <xf numFmtId="0" fontId="13" fillId="23" borderId="28" xfId="7" applyFont="1" applyFill="1" applyBorder="1" applyAlignment="1">
      <alignment horizontal="center" vertical="center"/>
    </xf>
    <xf numFmtId="0" fontId="13" fillId="7" borderId="34" xfId="7" applyFont="1" applyFill="1" applyBorder="1" applyAlignment="1">
      <alignment horizontal="center" vertical="center"/>
    </xf>
    <xf numFmtId="0" fontId="13" fillId="3" borderId="50" xfId="7" applyFont="1" applyFill="1" applyBorder="1" applyAlignment="1">
      <alignment horizontal="center" vertical="center"/>
    </xf>
    <xf numFmtId="0" fontId="13" fillId="3" borderId="26" xfId="7" applyFont="1" applyFill="1" applyBorder="1" applyAlignment="1">
      <alignment horizontal="center" vertical="center"/>
    </xf>
    <xf numFmtId="0" fontId="13" fillId="3" borderId="59" xfId="7" applyFont="1" applyFill="1" applyBorder="1" applyAlignment="1">
      <alignment horizontal="center" vertical="center"/>
    </xf>
    <xf numFmtId="0" fontId="25" fillId="3" borderId="25" xfId="7" applyFont="1" applyFill="1" applyBorder="1" applyAlignment="1">
      <alignment horizontal="center" vertical="center"/>
    </xf>
    <xf numFmtId="0" fontId="25" fillId="3" borderId="26" xfId="7" applyFont="1" applyFill="1" applyBorder="1" applyAlignment="1">
      <alignment horizontal="center" vertical="center"/>
    </xf>
    <xf numFmtId="0" fontId="25" fillId="3" borderId="28" xfId="7" applyFont="1" applyFill="1" applyBorder="1" applyAlignment="1">
      <alignment horizontal="center" vertical="center"/>
    </xf>
    <xf numFmtId="0" fontId="25" fillId="7" borderId="25" xfId="7" applyFont="1" applyFill="1" applyBorder="1" applyAlignment="1">
      <alignment horizontal="center" vertical="center"/>
    </xf>
    <xf numFmtId="0" fontId="25" fillId="7" borderId="26" xfId="7" applyFont="1" applyFill="1" applyBorder="1" applyAlignment="1">
      <alignment horizontal="center" vertical="center"/>
    </xf>
    <xf numFmtId="0" fontId="25" fillId="7" borderId="28" xfId="7" applyFont="1" applyFill="1" applyBorder="1" applyAlignment="1">
      <alignment horizontal="center" vertical="center"/>
    </xf>
    <xf numFmtId="0" fontId="13" fillId="7" borderId="25" xfId="7" applyFont="1" applyFill="1" applyBorder="1" applyAlignment="1">
      <alignment horizontal="center" vertical="center"/>
    </xf>
    <xf numFmtId="0" fontId="13" fillId="7" borderId="26" xfId="7" applyFont="1" applyFill="1" applyBorder="1" applyAlignment="1">
      <alignment horizontal="center" vertical="center"/>
    </xf>
    <xf numFmtId="0" fontId="13" fillId="7" borderId="28" xfId="7" applyFont="1" applyFill="1" applyBorder="1" applyAlignment="1">
      <alignment horizontal="center" vertical="center"/>
    </xf>
    <xf numFmtId="0" fontId="13" fillId="7" borderId="59" xfId="7" applyFont="1" applyFill="1" applyBorder="1" applyAlignment="1">
      <alignment horizontal="center" vertical="center"/>
    </xf>
    <xf numFmtId="2" fontId="13" fillId="15" borderId="26" xfId="7" applyNumberFormat="1" applyFont="1" applyFill="1" applyBorder="1" applyAlignment="1">
      <alignment horizontal="center" vertical="center"/>
    </xf>
    <xf numFmtId="0" fontId="13" fillId="15" borderId="26" xfId="7" applyFont="1" applyFill="1" applyBorder="1" applyAlignment="1">
      <alignment horizontal="center" vertical="center"/>
    </xf>
    <xf numFmtId="0" fontId="13" fillId="23" borderId="26" xfId="7" applyFont="1" applyFill="1" applyBorder="1" applyAlignment="1">
      <alignment horizontal="center" vertical="center"/>
    </xf>
    <xf numFmtId="0" fontId="13" fillId="7" borderId="91" xfId="7" applyFont="1" applyFill="1" applyBorder="1" applyAlignment="1">
      <alignment horizontal="center" vertical="center"/>
    </xf>
    <xf numFmtId="0" fontId="13" fillId="3" borderId="101" xfId="7" applyFont="1" applyFill="1" applyBorder="1" applyAlignment="1">
      <alignment horizontal="center" vertical="center"/>
    </xf>
    <xf numFmtId="0" fontId="13" fillId="3" borderId="87" xfId="7" applyFont="1" applyFill="1" applyBorder="1" applyAlignment="1">
      <alignment horizontal="center" vertical="center"/>
    </xf>
    <xf numFmtId="0" fontId="13" fillId="3" borderId="91" xfId="7" applyFont="1" applyFill="1" applyBorder="1" applyAlignment="1">
      <alignment horizontal="center" vertical="center"/>
    </xf>
    <xf numFmtId="0" fontId="25" fillId="3" borderId="90" xfId="7" applyFont="1" applyFill="1" applyBorder="1" applyAlignment="1">
      <alignment horizontal="center" vertical="center"/>
    </xf>
    <xf numFmtId="0" fontId="25" fillId="3" borderId="87" xfId="7" applyFont="1" applyFill="1" applyBorder="1" applyAlignment="1">
      <alignment horizontal="center" vertical="center"/>
    </xf>
    <xf numFmtId="0" fontId="25" fillId="3" borderId="95" xfId="7" applyFont="1" applyFill="1" applyBorder="1" applyAlignment="1">
      <alignment horizontal="center" vertical="center"/>
    </xf>
    <xf numFmtId="0" fontId="25" fillId="7" borderId="78" xfId="7" applyFont="1" applyFill="1" applyBorder="1" applyAlignment="1">
      <alignment horizontal="center" vertical="center"/>
    </xf>
    <xf numFmtId="0" fontId="13" fillId="7" borderId="78" xfId="7" applyFont="1" applyFill="1" applyBorder="1" applyAlignment="1">
      <alignment horizontal="center" vertical="center"/>
    </xf>
    <xf numFmtId="2" fontId="13" fillId="15" borderId="78" xfId="7" applyNumberFormat="1" applyFont="1" applyFill="1" applyBorder="1" applyAlignment="1">
      <alignment horizontal="center" vertical="center"/>
    </xf>
    <xf numFmtId="0" fontId="13" fillId="15" borderId="78" xfId="7" applyFont="1" applyFill="1" applyBorder="1" applyAlignment="1">
      <alignment horizontal="center" vertical="center"/>
    </xf>
    <xf numFmtId="0" fontId="13" fillId="23" borderId="78" xfId="7" applyFont="1" applyFill="1" applyBorder="1" applyAlignment="1">
      <alignment horizontal="center" vertical="center"/>
    </xf>
    <xf numFmtId="2" fontId="13" fillId="23" borderId="78" xfId="7" applyNumberFormat="1" applyFont="1" applyFill="1" applyBorder="1" applyAlignment="1">
      <alignment horizontal="center" vertical="center"/>
    </xf>
    <xf numFmtId="0" fontId="40" fillId="0" borderId="103" xfId="7" applyFont="1" applyFill="1" applyBorder="1" applyAlignment="1">
      <alignment horizontal="center" vertical="center"/>
    </xf>
    <xf numFmtId="0" fontId="37" fillId="0" borderId="104" xfId="7" applyFont="1" applyFill="1" applyBorder="1" applyAlignment="1">
      <alignment horizontal="center" vertical="center"/>
    </xf>
    <xf numFmtId="0" fontId="34" fillId="0" borderId="104" xfId="7" applyFont="1" applyFill="1" applyBorder="1" applyAlignment="1">
      <alignment horizontal="center" vertical="center"/>
    </xf>
    <xf numFmtId="0" fontId="13" fillId="0" borderId="102" xfId="7" applyFont="1" applyFill="1" applyBorder="1" applyAlignment="1">
      <alignment horizontal="center" vertical="center"/>
    </xf>
    <xf numFmtId="0" fontId="13" fillId="0" borderId="103" xfId="7" applyFont="1" applyFill="1" applyBorder="1" applyAlignment="1">
      <alignment horizontal="center" vertical="center"/>
    </xf>
    <xf numFmtId="0" fontId="13" fillId="0" borderId="87" xfId="7" applyFont="1" applyFill="1" applyBorder="1" applyAlignment="1">
      <alignment horizontal="center" vertical="center"/>
    </xf>
    <xf numFmtId="0" fontId="25" fillId="0" borderId="87" xfId="7" applyFont="1" applyFill="1" applyBorder="1" applyAlignment="1">
      <alignment horizontal="center" vertical="center"/>
    </xf>
    <xf numFmtId="0" fontId="25" fillId="0" borderId="91" xfId="7" applyFont="1" applyFill="1" applyBorder="1" applyAlignment="1">
      <alignment horizontal="center" vertical="center"/>
    </xf>
    <xf numFmtId="0" fontId="13" fillId="0" borderId="90" xfId="7" applyFont="1" applyFill="1" applyBorder="1" applyAlignment="1">
      <alignment horizontal="center" vertical="center"/>
    </xf>
    <xf numFmtId="2" fontId="13" fillId="15" borderId="62" xfId="7" applyNumberFormat="1" applyFont="1" applyFill="1" applyBorder="1" applyAlignment="1">
      <alignment horizontal="center" vertical="center"/>
    </xf>
    <xf numFmtId="0" fontId="13" fillId="15" borderId="34" xfId="7" applyFont="1" applyFill="1" applyBorder="1" applyAlignment="1">
      <alignment horizontal="center" vertical="center"/>
    </xf>
    <xf numFmtId="0" fontId="13" fillId="23" borderId="62" xfId="7" applyFont="1" applyFill="1" applyBorder="1" applyAlignment="1">
      <alignment horizontal="center" vertical="center"/>
    </xf>
    <xf numFmtId="0" fontId="13" fillId="23" borderId="34" xfId="7" applyFont="1" applyFill="1" applyBorder="1" applyAlignment="1">
      <alignment horizontal="center" vertical="center"/>
    </xf>
    <xf numFmtId="0" fontId="13" fillId="15" borderId="103" xfId="7" applyFont="1" applyFill="1" applyBorder="1" applyAlignment="1">
      <alignment horizontal="center" vertical="center"/>
    </xf>
    <xf numFmtId="2" fontId="13" fillId="15" borderId="102" xfId="7" applyNumberFormat="1" applyFont="1" applyFill="1" applyBorder="1" applyAlignment="1">
      <alignment horizontal="center" vertical="center"/>
    </xf>
    <xf numFmtId="0" fontId="13" fillId="23" borderId="103" xfId="7" applyFont="1" applyFill="1" applyBorder="1" applyAlignment="1">
      <alignment horizontal="center" vertical="center"/>
    </xf>
    <xf numFmtId="0" fontId="13" fillId="23" borderId="102" xfId="7" applyFont="1" applyFill="1" applyBorder="1" applyAlignment="1">
      <alignment horizontal="center" vertical="center"/>
    </xf>
    <xf numFmtId="0" fontId="13" fillId="15" borderId="102" xfId="7" applyFont="1" applyFill="1" applyBorder="1" applyAlignment="1">
      <alignment horizontal="center" vertical="center"/>
    </xf>
    <xf numFmtId="0" fontId="13" fillId="23" borderId="104" xfId="7" applyFont="1" applyFill="1" applyBorder="1" applyAlignment="1">
      <alignment horizontal="center" vertical="center"/>
    </xf>
    <xf numFmtId="0" fontId="13" fillId="24" borderId="104" xfId="7" applyFont="1" applyFill="1" applyBorder="1" applyAlignment="1">
      <alignment horizontal="center" vertical="center"/>
    </xf>
    <xf numFmtId="0" fontId="13" fillId="25" borderId="102" xfId="7" applyFont="1" applyFill="1" applyBorder="1" applyAlignment="1">
      <alignment horizontal="center" vertical="center"/>
    </xf>
    <xf numFmtId="0" fontId="40" fillId="22" borderId="104" xfId="7" applyFont="1" applyFill="1" applyBorder="1" applyAlignment="1">
      <alignment horizontal="center" vertical="center"/>
    </xf>
    <xf numFmtId="0" fontId="37" fillId="22" borderId="104" xfId="7" applyFont="1" applyFill="1" applyBorder="1" applyAlignment="1">
      <alignment horizontal="center" vertical="center"/>
    </xf>
    <xf numFmtId="0" fontId="34" fillId="22" borderId="104" xfId="7" applyFont="1" applyFill="1" applyBorder="1" applyAlignment="1">
      <alignment horizontal="center" vertical="center"/>
    </xf>
    <xf numFmtId="0" fontId="13" fillId="7" borderId="104" xfId="7" applyFont="1" applyFill="1" applyBorder="1" applyAlignment="1">
      <alignment horizontal="center" vertical="center"/>
    </xf>
    <xf numFmtId="0" fontId="13" fillId="3" borderId="104" xfId="7" applyFont="1" applyFill="1" applyBorder="1" applyAlignment="1">
      <alignment horizontal="center" vertical="center"/>
    </xf>
    <xf numFmtId="0" fontId="25" fillId="3" borderId="104" xfId="7" applyFont="1" applyFill="1" applyBorder="1" applyAlignment="1">
      <alignment horizontal="center" vertical="center"/>
    </xf>
    <xf numFmtId="2" fontId="13" fillId="15" borderId="105" xfId="7" applyNumberFormat="1" applyFont="1" applyFill="1" applyBorder="1" applyAlignment="1">
      <alignment horizontal="center" vertical="center"/>
    </xf>
    <xf numFmtId="0" fontId="13" fillId="23" borderId="105" xfId="7" applyFont="1" applyFill="1" applyBorder="1" applyAlignment="1">
      <alignment horizontal="center" vertical="center"/>
    </xf>
    <xf numFmtId="2" fontId="13" fillId="15" borderId="104" xfId="7" applyNumberFormat="1" applyFont="1" applyFill="1" applyBorder="1" applyAlignment="1">
      <alignment horizontal="center" vertical="center"/>
    </xf>
    <xf numFmtId="0" fontId="13" fillId="15" borderId="104" xfId="7" applyFont="1" applyFill="1" applyBorder="1" applyAlignment="1">
      <alignment horizontal="center" vertical="center"/>
    </xf>
    <xf numFmtId="0" fontId="13" fillId="25" borderId="104" xfId="7" applyFont="1" applyFill="1" applyBorder="1" applyAlignment="1">
      <alignment horizontal="center" vertical="center"/>
    </xf>
    <xf numFmtId="0" fontId="40" fillId="0" borderId="87" xfId="7" applyFont="1" applyBorder="1" applyAlignment="1">
      <alignment horizontal="center" vertical="center"/>
    </xf>
    <xf numFmtId="0" fontId="37" fillId="0" borderId="87" xfId="7" applyFont="1" applyBorder="1" applyAlignment="1">
      <alignment horizontal="center" vertical="center"/>
    </xf>
    <xf numFmtId="0" fontId="34" fillId="0" borderId="87" xfId="7" applyFont="1" applyBorder="1" applyAlignment="1">
      <alignment horizontal="center" vertical="center"/>
    </xf>
    <xf numFmtId="0" fontId="13" fillId="0" borderId="87" xfId="7" applyFont="1" applyBorder="1" applyAlignment="1">
      <alignment horizontal="center" vertical="center"/>
    </xf>
    <xf numFmtId="2" fontId="13" fillId="0" borderId="104" xfId="7" applyNumberFormat="1" applyFont="1" applyBorder="1" applyAlignment="1">
      <alignment horizontal="center" vertical="center"/>
    </xf>
    <xf numFmtId="0" fontId="13" fillId="0" borderId="104" xfId="7" applyFont="1" applyBorder="1" applyAlignment="1">
      <alignment horizontal="center" vertical="center"/>
    </xf>
    <xf numFmtId="2" fontId="15" fillId="3" borderId="24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7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9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51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31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51" xfId="2" applyNumberFormat="1" applyFont="1" applyFill="1" applyBorder="1" applyAlignment="1" applyProtection="1">
      <alignment horizontal="center" vertical="center"/>
      <protection hidden="1"/>
    </xf>
    <xf numFmtId="2" fontId="15" fillId="3" borderId="31" xfId="2" applyNumberFormat="1" applyFont="1" applyFill="1" applyBorder="1" applyAlignment="1" applyProtection="1">
      <alignment horizontal="center" vertical="center"/>
      <protection hidden="1"/>
    </xf>
    <xf numFmtId="0" fontId="12" fillId="0" borderId="13" xfId="2" applyFont="1" applyBorder="1" applyAlignment="1" applyProtection="1">
      <alignment horizontal="center" vertical="center"/>
      <protection hidden="1"/>
    </xf>
    <xf numFmtId="0" fontId="12" fillId="0" borderId="26" xfId="2" applyFont="1" applyBorder="1" applyAlignment="1" applyProtection="1">
      <alignment horizontal="center" vertical="center"/>
      <protection hidden="1"/>
    </xf>
    <xf numFmtId="0" fontId="12" fillId="0" borderId="18" xfId="2" applyFont="1" applyBorder="1" applyAlignment="1" applyProtection="1">
      <alignment horizontal="center" vertical="center"/>
      <protection hidden="1"/>
    </xf>
    <xf numFmtId="0" fontId="12" fillId="0" borderId="12" xfId="2" applyFont="1" applyBorder="1" applyAlignment="1" applyProtection="1">
      <alignment horizontal="center" vertical="center"/>
      <protection hidden="1"/>
    </xf>
    <xf numFmtId="0" fontId="12" fillId="0" borderId="25" xfId="2" applyFont="1" applyBorder="1" applyAlignment="1" applyProtection="1">
      <alignment horizontal="center" vertical="center"/>
      <protection hidden="1"/>
    </xf>
    <xf numFmtId="0" fontId="12" fillId="0" borderId="17" xfId="2" applyFont="1" applyBorder="1" applyAlignment="1" applyProtection="1">
      <alignment horizontal="center" vertical="center"/>
      <protection hidden="1"/>
    </xf>
    <xf numFmtId="2" fontId="15" fillId="3" borderId="13" xfId="2" applyNumberFormat="1" applyFont="1" applyFill="1" applyBorder="1" applyAlignment="1" applyProtection="1">
      <alignment horizontal="center" vertical="center"/>
      <protection hidden="1"/>
    </xf>
    <xf numFmtId="2" fontId="15" fillId="3" borderId="26" xfId="2" applyNumberFormat="1" applyFont="1" applyFill="1" applyBorder="1" applyAlignment="1" applyProtection="1">
      <alignment horizontal="center" vertical="center"/>
      <protection hidden="1"/>
    </xf>
    <xf numFmtId="2" fontId="15" fillId="3" borderId="18" xfId="2" applyNumberFormat="1" applyFont="1" applyFill="1" applyBorder="1" applyAlignment="1" applyProtection="1">
      <alignment horizontal="center" vertical="center"/>
      <protection hidden="1"/>
    </xf>
    <xf numFmtId="0" fontId="12" fillId="9" borderId="24" xfId="2" applyFont="1" applyFill="1" applyBorder="1" applyAlignment="1" applyProtection="1">
      <alignment horizontal="center" vertical="center"/>
      <protection hidden="1"/>
    </xf>
    <xf numFmtId="0" fontId="12" fillId="9" borderId="27" xfId="2" applyFont="1" applyFill="1" applyBorder="1" applyAlignment="1" applyProtection="1">
      <alignment horizontal="center" vertical="center"/>
      <protection hidden="1"/>
    </xf>
    <xf numFmtId="0" fontId="12" fillId="9" borderId="29" xfId="2" applyFont="1" applyFill="1" applyBorder="1" applyAlignment="1" applyProtection="1">
      <alignment horizontal="center" vertical="center"/>
      <protection hidden="1"/>
    </xf>
    <xf numFmtId="0" fontId="12" fillId="0" borderId="24" xfId="2" applyFont="1" applyBorder="1" applyAlignment="1" applyProtection="1">
      <alignment horizontal="center" vertical="center"/>
      <protection hidden="1"/>
    </xf>
    <xf numFmtId="0" fontId="12" fillId="0" borderId="27" xfId="2" applyFont="1" applyBorder="1" applyAlignment="1" applyProtection="1">
      <alignment horizontal="center" vertical="center"/>
      <protection hidden="1"/>
    </xf>
    <xf numFmtId="0" fontId="12" fillId="0" borderId="29" xfId="2" applyFont="1" applyBorder="1" applyAlignment="1" applyProtection="1">
      <alignment horizontal="center" vertical="center"/>
      <protection hidden="1"/>
    </xf>
    <xf numFmtId="2" fontId="15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0" borderId="50" xfId="2" applyFont="1" applyBorder="1" applyAlignment="1" applyProtection="1">
      <alignment horizontal="center" vertical="center"/>
      <protection hidden="1"/>
    </xf>
    <xf numFmtId="0" fontId="12" fillId="0" borderId="30" xfId="2" applyFont="1" applyBorder="1" applyAlignment="1" applyProtection="1">
      <alignment horizontal="center" vertical="center"/>
      <protection hidden="1"/>
    </xf>
    <xf numFmtId="0" fontId="12" fillId="0" borderId="51" xfId="2" applyFont="1" applyBorder="1" applyAlignment="1" applyProtection="1">
      <alignment horizontal="center" vertical="center"/>
      <protection hidden="1"/>
    </xf>
    <xf numFmtId="0" fontId="12" fillId="0" borderId="31" xfId="2" applyFont="1" applyBorder="1" applyAlignment="1" applyProtection="1">
      <alignment horizontal="center" vertical="center"/>
      <protection hidden="1"/>
    </xf>
    <xf numFmtId="2" fontId="15" fillId="3" borderId="59" xfId="2" applyNumberFormat="1" applyFont="1" applyFill="1" applyBorder="1" applyAlignment="1" applyProtection="1">
      <alignment horizontal="center" vertical="center"/>
      <protection hidden="1"/>
    </xf>
    <xf numFmtId="2" fontId="15" fillId="3" borderId="32" xfId="2" applyNumberFormat="1" applyFont="1" applyFill="1" applyBorder="1" applyAlignment="1" applyProtection="1">
      <alignment horizontal="center" vertical="center"/>
      <protection hidden="1"/>
    </xf>
    <xf numFmtId="2" fontId="15" fillId="3" borderId="14" xfId="2" applyNumberFormat="1" applyFont="1" applyFill="1" applyBorder="1" applyAlignment="1" applyProtection="1">
      <alignment horizontal="center" vertical="center"/>
      <protection hidden="1"/>
    </xf>
    <xf numFmtId="2" fontId="15" fillId="3" borderId="28" xfId="2" applyNumberFormat="1" applyFont="1" applyFill="1" applyBorder="1" applyAlignment="1" applyProtection="1">
      <alignment horizontal="center" vertical="center"/>
      <protection hidden="1"/>
    </xf>
    <xf numFmtId="2" fontId="15" fillId="3" borderId="19" xfId="2" applyNumberFormat="1" applyFont="1" applyFill="1" applyBorder="1" applyAlignment="1" applyProtection="1">
      <alignment horizontal="center" vertical="center"/>
      <protection hidden="1"/>
    </xf>
    <xf numFmtId="2" fontId="15" fillId="3" borderId="27" xfId="2" applyNumberFormat="1" applyFont="1" applyFill="1" applyBorder="1" applyAlignment="1" applyProtection="1">
      <alignment horizontal="center" vertical="center"/>
      <protection hidden="1"/>
    </xf>
    <xf numFmtId="2" fontId="15" fillId="3" borderId="34" xfId="2" applyNumberFormat="1" applyFont="1" applyFill="1" applyBorder="1" applyAlignment="1" applyProtection="1">
      <alignment horizontal="center" vertical="center"/>
      <protection hidden="1"/>
    </xf>
    <xf numFmtId="0" fontId="12" fillId="0" borderId="33" xfId="2" applyFont="1" applyBorder="1" applyAlignment="1" applyProtection="1">
      <alignment horizontal="center" vertical="center"/>
      <protection hidden="1"/>
    </xf>
    <xf numFmtId="0" fontId="12" fillId="0" borderId="12" xfId="2" applyFont="1" applyBorder="1" applyAlignment="1" applyProtection="1">
      <alignment horizontal="center" vertical="center" wrapText="1"/>
      <protection hidden="1"/>
    </xf>
    <xf numFmtId="0" fontId="12" fillId="0" borderId="25" xfId="2" applyFont="1" applyBorder="1" applyAlignment="1" applyProtection="1">
      <alignment horizontal="center" vertical="center" wrapText="1"/>
      <protection hidden="1"/>
    </xf>
    <xf numFmtId="0" fontId="12" fillId="0" borderId="17" xfId="2" applyFont="1" applyBorder="1" applyAlignment="1" applyProtection="1">
      <alignment horizontal="center" vertical="center" wrapText="1"/>
      <protection hidden="1"/>
    </xf>
    <xf numFmtId="0" fontId="12" fillId="0" borderId="13" xfId="2" applyFont="1" applyBorder="1" applyAlignment="1" applyProtection="1">
      <alignment horizontal="center" vertical="center" wrapText="1"/>
      <protection hidden="1"/>
    </xf>
    <xf numFmtId="0" fontId="12" fillId="0" borderId="26" xfId="2" applyFont="1" applyBorder="1" applyAlignment="1" applyProtection="1">
      <alignment horizontal="center" vertical="center" wrapText="1"/>
      <protection hidden="1"/>
    </xf>
    <xf numFmtId="0" fontId="12" fillId="0" borderId="18" xfId="2" applyFont="1" applyBorder="1" applyAlignment="1" applyProtection="1">
      <alignment horizontal="center" vertical="center" wrapText="1"/>
      <protection hidden="1"/>
    </xf>
    <xf numFmtId="0" fontId="12" fillId="9" borderId="24" xfId="2" applyFont="1" applyFill="1" applyBorder="1" applyAlignment="1" applyProtection="1">
      <alignment horizontal="center" vertical="center" wrapText="1"/>
      <protection hidden="1"/>
    </xf>
    <xf numFmtId="0" fontId="12" fillId="9" borderId="27" xfId="2" applyFont="1" applyFill="1" applyBorder="1" applyAlignment="1" applyProtection="1">
      <alignment horizontal="center" vertical="center" wrapText="1"/>
      <protection hidden="1"/>
    </xf>
    <xf numFmtId="0" fontId="12" fillId="9" borderId="29" xfId="2" applyFont="1" applyFill="1" applyBorder="1" applyAlignment="1" applyProtection="1">
      <alignment horizontal="center" vertical="center" wrapText="1"/>
      <protection hidden="1"/>
    </xf>
    <xf numFmtId="0" fontId="12" fillId="0" borderId="24" xfId="2" applyFont="1" applyBorder="1" applyAlignment="1" applyProtection="1">
      <alignment horizontal="center" vertical="center" wrapText="1"/>
      <protection hidden="1"/>
    </xf>
    <xf numFmtId="0" fontId="12" fillId="0" borderId="27" xfId="2" applyFont="1" applyBorder="1" applyAlignment="1" applyProtection="1">
      <alignment horizontal="center" vertical="center" wrapText="1"/>
      <protection hidden="1"/>
    </xf>
    <xf numFmtId="0" fontId="12" fillId="0" borderId="29" xfId="2" applyFont="1" applyBorder="1" applyAlignment="1" applyProtection="1">
      <alignment horizontal="center" vertical="center" wrapText="1"/>
      <protection hidden="1"/>
    </xf>
    <xf numFmtId="0" fontId="12" fillId="0" borderId="30" xfId="2" applyFont="1" applyBorder="1" applyAlignment="1" applyProtection="1">
      <alignment horizontal="center" vertical="center" wrapText="1"/>
      <protection hidden="1"/>
    </xf>
    <xf numFmtId="0" fontId="12" fillId="0" borderId="31" xfId="2" applyFont="1" applyBorder="1" applyAlignment="1" applyProtection="1">
      <alignment horizontal="center" vertical="center" wrapText="1"/>
      <protection hidden="1"/>
    </xf>
    <xf numFmtId="2" fontId="12" fillId="0" borderId="24" xfId="2" applyNumberFormat="1" applyFont="1" applyBorder="1" applyAlignment="1" applyProtection="1">
      <alignment horizontal="center" vertical="center" wrapText="1"/>
      <protection hidden="1"/>
    </xf>
    <xf numFmtId="2" fontId="12" fillId="0" borderId="27" xfId="2" applyNumberFormat="1" applyFont="1" applyBorder="1" applyAlignment="1" applyProtection="1">
      <alignment horizontal="center" vertical="center" wrapText="1"/>
      <protection hidden="1"/>
    </xf>
    <xf numFmtId="2" fontId="12" fillId="0" borderId="29" xfId="2" applyNumberFormat="1" applyFont="1" applyBorder="1" applyAlignment="1" applyProtection="1">
      <alignment horizontal="center" vertical="center" wrapText="1"/>
      <protection hidden="1"/>
    </xf>
    <xf numFmtId="0" fontId="12" fillId="3" borderId="8" xfId="2" applyFont="1" applyFill="1" applyBorder="1" applyAlignment="1" applyProtection="1">
      <alignment horizontal="center" vertical="center" wrapText="1"/>
      <protection hidden="1"/>
    </xf>
    <xf numFmtId="0" fontId="12" fillId="3" borderId="16" xfId="2" applyFont="1" applyFill="1" applyBorder="1" applyAlignment="1" applyProtection="1">
      <alignment horizontal="center" vertical="center" wrapText="1"/>
      <protection hidden="1"/>
    </xf>
    <xf numFmtId="0" fontId="12" fillId="3" borderId="21" xfId="2" applyFont="1" applyFill="1" applyBorder="1" applyAlignment="1" applyProtection="1">
      <alignment horizontal="center" vertical="center" wrapText="1"/>
      <protection hidden="1"/>
    </xf>
    <xf numFmtId="0" fontId="12" fillId="3" borderId="9" xfId="2" applyFont="1" applyFill="1" applyBorder="1" applyAlignment="1" applyProtection="1">
      <alignment horizontal="center" vertical="center" wrapText="1"/>
      <protection hidden="1"/>
    </xf>
    <xf numFmtId="0" fontId="12" fillId="3" borderId="11" xfId="2" applyFont="1" applyFill="1" applyBorder="1" applyAlignment="1" applyProtection="1">
      <alignment horizontal="center" vertical="center" wrapText="1"/>
      <protection hidden="1"/>
    </xf>
    <xf numFmtId="0" fontId="9" fillId="0" borderId="1" xfId="2" applyFont="1" applyBorder="1" applyAlignment="1" applyProtection="1">
      <alignment horizontal="left" vertical="center" wrapText="1"/>
      <protection hidden="1"/>
    </xf>
    <xf numFmtId="0" fontId="9" fillId="0" borderId="2" xfId="2" applyFont="1" applyBorder="1" applyAlignment="1" applyProtection="1">
      <alignment horizontal="left" vertical="center" wrapText="1"/>
      <protection hidden="1"/>
    </xf>
    <xf numFmtId="0" fontId="9" fillId="0" borderId="3" xfId="2" applyFont="1" applyBorder="1" applyAlignment="1" applyProtection="1">
      <alignment horizontal="left" vertical="center" wrapText="1"/>
      <protection hidden="1"/>
    </xf>
    <xf numFmtId="0" fontId="9" fillId="0" borderId="4" xfId="2" applyFont="1" applyBorder="1" applyAlignment="1" applyProtection="1">
      <alignment horizontal="left" vertical="center" wrapText="1"/>
      <protection hidden="1"/>
    </xf>
    <xf numFmtId="0" fontId="9" fillId="0" borderId="5" xfId="2" applyFont="1" applyBorder="1" applyAlignment="1" applyProtection="1">
      <alignment horizontal="left" vertical="center" wrapText="1"/>
      <protection hidden="1"/>
    </xf>
    <xf numFmtId="0" fontId="9" fillId="0" borderId="6" xfId="2" applyFont="1" applyBorder="1" applyAlignment="1" applyProtection="1">
      <alignment horizontal="left" vertical="center" wrapText="1"/>
      <protection hidden="1"/>
    </xf>
    <xf numFmtId="0" fontId="10" fillId="2" borderId="0" xfId="2" applyFont="1" applyFill="1" applyBorder="1" applyAlignment="1" applyProtection="1">
      <alignment horizontal="center" vertical="center" wrapText="1"/>
      <protection hidden="1"/>
    </xf>
    <xf numFmtId="0" fontId="11" fillId="0" borderId="0" xfId="2" applyFont="1" applyAlignment="1" applyProtection="1">
      <alignment horizontal="center" vertical="center" wrapText="1" shrinkToFit="1"/>
      <protection hidden="1"/>
    </xf>
    <xf numFmtId="0" fontId="12" fillId="0" borderId="9" xfId="2" applyFont="1" applyBorder="1" applyAlignment="1" applyProtection="1">
      <alignment horizontal="center" vertical="center" wrapText="1"/>
      <protection hidden="1"/>
    </xf>
    <xf numFmtId="0" fontId="12" fillId="0" borderId="11" xfId="2" applyFont="1" applyBorder="1" applyAlignment="1" applyProtection="1">
      <alignment horizontal="center" vertical="center" wrapText="1"/>
      <protection hidden="1"/>
    </xf>
    <xf numFmtId="0" fontId="12" fillId="0" borderId="10" xfId="2" applyFont="1" applyBorder="1" applyAlignment="1" applyProtection="1">
      <alignment horizontal="center" vertical="center" wrapText="1"/>
      <protection hidden="1"/>
    </xf>
    <xf numFmtId="164" fontId="12" fillId="0" borderId="9" xfId="2" applyNumberFormat="1" applyFont="1" applyBorder="1" applyAlignment="1" applyProtection="1">
      <alignment horizontal="center" vertical="center" wrapText="1"/>
      <protection hidden="1"/>
    </xf>
    <xf numFmtId="164" fontId="12" fillId="0" borderId="10" xfId="2" applyNumberFormat="1" applyFont="1" applyBorder="1" applyAlignment="1" applyProtection="1">
      <alignment horizontal="center" vertical="center" wrapText="1"/>
      <protection hidden="1"/>
    </xf>
    <xf numFmtId="164" fontId="12" fillId="0" borderId="11" xfId="2" applyNumberFormat="1" applyFont="1" applyBorder="1" applyAlignment="1" applyProtection="1">
      <alignment horizontal="center" vertical="center" wrapText="1"/>
      <protection hidden="1"/>
    </xf>
    <xf numFmtId="0" fontId="12" fillId="3" borderId="12" xfId="2" applyFont="1" applyFill="1" applyBorder="1" applyAlignment="1" applyProtection="1">
      <alignment horizontal="center" vertical="center" wrapText="1"/>
      <protection hidden="1"/>
    </xf>
    <xf numFmtId="0" fontId="12" fillId="3" borderId="13" xfId="2" applyFont="1" applyFill="1" applyBorder="1" applyAlignment="1" applyProtection="1">
      <alignment horizontal="center" vertical="center" wrapText="1"/>
      <protection hidden="1"/>
    </xf>
    <xf numFmtId="0" fontId="12" fillId="3" borderId="14" xfId="2" applyFont="1" applyFill="1" applyBorder="1" applyAlignment="1" applyProtection="1">
      <alignment horizontal="center" vertical="center" wrapText="1"/>
      <protection hidden="1"/>
    </xf>
    <xf numFmtId="0" fontId="12" fillId="3" borderId="17" xfId="2" applyFont="1" applyFill="1" applyBorder="1" applyAlignment="1" applyProtection="1">
      <alignment horizontal="center" vertical="center" wrapText="1"/>
      <protection hidden="1"/>
    </xf>
    <xf numFmtId="0" fontId="12" fillId="3" borderId="18" xfId="2" applyFont="1" applyFill="1" applyBorder="1" applyAlignment="1" applyProtection="1">
      <alignment horizontal="center" vertical="center" wrapText="1"/>
      <protection hidden="1"/>
    </xf>
    <xf numFmtId="0" fontId="12" fillId="3" borderId="19" xfId="2" applyFont="1" applyFill="1" applyBorder="1" applyAlignment="1" applyProtection="1">
      <alignment horizontal="center" vertical="center" wrapText="1"/>
      <protection hidden="1"/>
    </xf>
    <xf numFmtId="0" fontId="12" fillId="0" borderId="7" xfId="2" applyFont="1" applyBorder="1" applyAlignment="1" applyProtection="1">
      <alignment horizontal="center" vertical="center"/>
      <protection hidden="1"/>
    </xf>
    <xf numFmtId="0" fontId="12" fillId="0" borderId="15" xfId="2" applyFont="1" applyBorder="1" applyAlignment="1" applyProtection="1">
      <alignment horizontal="center" vertical="center"/>
      <protection hidden="1"/>
    </xf>
    <xf numFmtId="0" fontId="12" fillId="0" borderId="20" xfId="2" applyFont="1" applyBorder="1" applyAlignment="1" applyProtection="1">
      <alignment horizontal="center" vertical="center"/>
      <protection hidden="1"/>
    </xf>
    <xf numFmtId="0" fontId="12" fillId="0" borderId="7" xfId="2" applyFont="1" applyBorder="1" applyAlignment="1" applyProtection="1">
      <alignment horizontal="center" vertical="center" wrapText="1"/>
      <protection hidden="1"/>
    </xf>
    <xf numFmtId="0" fontId="12" fillId="0" borderId="15" xfId="2" applyFont="1" applyBorder="1" applyAlignment="1" applyProtection="1">
      <alignment horizontal="center" vertical="center" wrapText="1"/>
      <protection hidden="1"/>
    </xf>
    <xf numFmtId="0" fontId="12" fillId="0" borderId="20" xfId="2" applyFont="1" applyBorder="1" applyAlignment="1" applyProtection="1">
      <alignment horizontal="center" vertical="center" wrapText="1"/>
      <protection hidden="1"/>
    </xf>
    <xf numFmtId="0" fontId="12" fillId="0" borderId="8" xfId="2" applyFont="1" applyBorder="1" applyAlignment="1" applyProtection="1">
      <alignment horizontal="center" vertical="center" wrapText="1"/>
      <protection hidden="1"/>
    </xf>
    <xf numFmtId="0" fontId="12" fillId="0" borderId="16" xfId="2" applyFont="1" applyBorder="1" applyAlignment="1" applyProtection="1">
      <alignment horizontal="center" vertical="center" wrapText="1"/>
      <protection hidden="1"/>
    </xf>
    <xf numFmtId="0" fontId="12" fillId="0" borderId="21" xfId="2" applyFont="1" applyBorder="1" applyAlignment="1" applyProtection="1">
      <alignment horizontal="center" vertical="center" wrapText="1"/>
      <protection hidden="1"/>
    </xf>
    <xf numFmtId="0" fontId="13" fillId="0" borderId="10" xfId="2" applyFont="1" applyBorder="1" applyAlignment="1" applyProtection="1">
      <alignment horizontal="center" vertical="center" wrapText="1"/>
      <protection hidden="1"/>
    </xf>
    <xf numFmtId="0" fontId="13" fillId="0" borderId="11" xfId="2" applyFont="1" applyBorder="1" applyAlignment="1" applyProtection="1">
      <alignment horizontal="center" vertical="center" wrapText="1"/>
      <protection hidden="1"/>
    </xf>
    <xf numFmtId="0" fontId="12" fillId="2" borderId="12" xfId="2" applyFont="1" applyFill="1" applyBorder="1" applyAlignment="1" applyProtection="1">
      <alignment horizontal="center" vertical="center" wrapText="1"/>
      <protection hidden="1"/>
    </xf>
    <xf numFmtId="0" fontId="12" fillId="2" borderId="13" xfId="2" applyFont="1" applyFill="1" applyBorder="1" applyAlignment="1" applyProtection="1">
      <alignment horizontal="center" vertical="center" wrapText="1"/>
      <protection hidden="1"/>
    </xf>
    <xf numFmtId="0" fontId="12" fillId="2" borderId="14" xfId="2" applyFont="1" applyFill="1" applyBorder="1" applyAlignment="1" applyProtection="1">
      <alignment horizontal="center" vertical="center" wrapText="1"/>
      <protection hidden="1"/>
    </xf>
    <xf numFmtId="0" fontId="12" fillId="2" borderId="17" xfId="2" applyFont="1" applyFill="1" applyBorder="1" applyAlignment="1" applyProtection="1">
      <alignment horizontal="center" vertical="center" wrapText="1"/>
      <protection hidden="1"/>
    </xf>
    <xf numFmtId="0" fontId="12" fillId="2" borderId="18" xfId="2" applyFont="1" applyFill="1" applyBorder="1" applyAlignment="1" applyProtection="1">
      <alignment horizontal="center" vertical="center" wrapText="1"/>
      <protection hidden="1"/>
    </xf>
    <xf numFmtId="0" fontId="12" fillId="2" borderId="19" xfId="2" applyFont="1" applyFill="1" applyBorder="1" applyAlignment="1" applyProtection="1">
      <alignment horizontal="center" vertical="center" wrapText="1"/>
      <protection hidden="1"/>
    </xf>
    <xf numFmtId="0" fontId="12" fillId="3" borderId="7" xfId="2" applyFont="1" applyFill="1" applyBorder="1" applyAlignment="1" applyProtection="1">
      <alignment horizontal="center" vertical="center" wrapText="1"/>
      <protection hidden="1"/>
    </xf>
    <xf numFmtId="0" fontId="12" fillId="3" borderId="15" xfId="2" applyFont="1" applyFill="1" applyBorder="1" applyAlignment="1" applyProtection="1">
      <alignment horizontal="center" vertical="center" wrapText="1"/>
      <protection hidden="1"/>
    </xf>
    <xf numFmtId="0" fontId="12" fillId="3" borderId="20" xfId="2" applyFont="1" applyFill="1" applyBorder="1" applyAlignment="1" applyProtection="1">
      <alignment horizontal="center" vertical="center" wrapText="1"/>
      <protection hidden="1"/>
    </xf>
    <xf numFmtId="2" fontId="19" fillId="13" borderId="24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13" borderId="27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13" borderId="29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4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7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9" xfId="3" applyNumberFormat="1" applyFont="1" applyFill="1" applyBorder="1" applyAlignment="1" applyProtection="1">
      <alignment horizontal="center" vertical="center" wrapText="1" shrinkToFit="1"/>
      <protection hidden="1"/>
    </xf>
    <xf numFmtId="0" fontId="12" fillId="0" borderId="7" xfId="3" applyFont="1" applyBorder="1" applyAlignment="1" applyProtection="1">
      <alignment horizontal="center" vertical="center"/>
      <protection locked="0"/>
    </xf>
    <xf numFmtId="0" fontId="12" fillId="0" borderId="15" xfId="3" applyFont="1" applyBorder="1" applyAlignment="1" applyProtection="1">
      <alignment horizontal="center" vertical="center"/>
      <protection locked="0"/>
    </xf>
    <xf numFmtId="0" fontId="12" fillId="0" borderId="20" xfId="3" applyFont="1" applyBorder="1" applyAlignment="1" applyProtection="1">
      <alignment horizontal="center" vertical="center"/>
      <protection locked="0"/>
    </xf>
    <xf numFmtId="0" fontId="12" fillId="0" borderId="7" xfId="3" applyFont="1" applyBorder="1" applyAlignment="1" applyProtection="1">
      <alignment horizontal="center" vertical="center" wrapText="1"/>
      <protection locked="0"/>
    </xf>
    <xf numFmtId="0" fontId="12" fillId="0" borderId="15" xfId="3" applyFont="1" applyBorder="1" applyAlignment="1" applyProtection="1">
      <alignment horizontal="center" vertical="center" wrapText="1"/>
      <protection locked="0"/>
    </xf>
    <xf numFmtId="0" fontId="12" fillId="0" borderId="20" xfId="3" applyFont="1" applyBorder="1" applyAlignment="1" applyProtection="1">
      <alignment horizontal="center" vertical="center" wrapText="1"/>
      <protection locked="0"/>
    </xf>
    <xf numFmtId="0" fontId="12" fillId="0" borderId="8" xfId="3" applyFont="1" applyBorder="1" applyAlignment="1" applyProtection="1">
      <alignment horizontal="center" vertical="center" wrapText="1"/>
      <protection locked="0"/>
    </xf>
    <xf numFmtId="0" fontId="12" fillId="0" borderId="16" xfId="3" applyFont="1" applyBorder="1" applyAlignment="1" applyProtection="1">
      <alignment horizontal="center" vertical="center" wrapText="1"/>
      <protection locked="0"/>
    </xf>
    <xf numFmtId="0" fontId="12" fillId="0" borderId="21" xfId="3" applyFont="1" applyBorder="1" applyAlignment="1" applyProtection="1">
      <alignment horizontal="center" vertical="center" wrapText="1"/>
      <protection locked="0"/>
    </xf>
    <xf numFmtId="0" fontId="12" fillId="0" borderId="9" xfId="3" applyFont="1" applyBorder="1" applyAlignment="1" applyProtection="1">
      <alignment horizontal="center" vertical="center" wrapText="1"/>
      <protection locked="0"/>
    </xf>
    <xf numFmtId="0" fontId="13" fillId="0" borderId="10" xfId="3" applyFont="1" applyBorder="1" applyAlignment="1" applyProtection="1">
      <alignment horizontal="center" vertical="center" wrapText="1"/>
      <protection locked="0"/>
    </xf>
    <xf numFmtId="0" fontId="13" fillId="0" borderId="11" xfId="3" applyFont="1" applyBorder="1" applyAlignment="1" applyProtection="1">
      <alignment horizontal="center" vertical="center" wrapText="1"/>
      <protection locked="0"/>
    </xf>
    <xf numFmtId="0" fontId="12" fillId="2" borderId="12" xfId="3" applyFont="1" applyFill="1" applyBorder="1" applyAlignment="1" applyProtection="1">
      <alignment horizontal="center" vertical="center" wrapText="1"/>
      <protection locked="0"/>
    </xf>
    <xf numFmtId="0" fontId="12" fillId="2" borderId="13" xfId="3" applyFont="1" applyFill="1" applyBorder="1" applyAlignment="1" applyProtection="1">
      <alignment horizontal="center" vertical="center" wrapText="1"/>
      <protection locked="0"/>
    </xf>
    <xf numFmtId="0" fontId="12" fillId="2" borderId="14" xfId="3" applyFont="1" applyFill="1" applyBorder="1" applyAlignment="1" applyProtection="1">
      <alignment horizontal="center" vertical="center" wrapText="1"/>
      <protection locked="0"/>
    </xf>
    <xf numFmtId="0" fontId="12" fillId="2" borderId="17" xfId="3" applyFont="1" applyFill="1" applyBorder="1" applyAlignment="1" applyProtection="1">
      <alignment horizontal="center" vertical="center" wrapText="1"/>
      <protection locked="0"/>
    </xf>
    <xf numFmtId="0" fontId="12" fillId="2" borderId="18" xfId="3" applyFont="1" applyFill="1" applyBorder="1" applyAlignment="1" applyProtection="1">
      <alignment horizontal="center" vertical="center" wrapText="1"/>
      <protection locked="0"/>
    </xf>
    <xf numFmtId="0" fontId="12" fillId="2" borderId="19" xfId="3" applyFont="1" applyFill="1" applyBorder="1" applyAlignment="1" applyProtection="1">
      <alignment horizontal="center" vertical="center" wrapText="1"/>
      <protection locked="0"/>
    </xf>
    <xf numFmtId="0" fontId="12" fillId="13" borderId="12" xfId="3" applyFont="1" applyFill="1" applyBorder="1" applyAlignment="1">
      <alignment horizontal="center" vertical="center" wrapText="1"/>
    </xf>
    <xf numFmtId="0" fontId="12" fillId="13" borderId="13" xfId="3" applyFont="1" applyFill="1" applyBorder="1" applyAlignment="1">
      <alignment horizontal="center" vertical="center" wrapText="1"/>
    </xf>
    <xf numFmtId="0" fontId="12" fillId="13" borderId="14" xfId="3" applyFont="1" applyFill="1" applyBorder="1" applyAlignment="1">
      <alignment horizontal="center" vertical="center" wrapText="1"/>
    </xf>
    <xf numFmtId="0" fontId="12" fillId="13" borderId="17" xfId="3" applyFont="1" applyFill="1" applyBorder="1" applyAlignment="1">
      <alignment horizontal="center" vertical="center" wrapText="1"/>
    </xf>
    <xf numFmtId="0" fontId="12" fillId="13" borderId="18" xfId="3" applyFont="1" applyFill="1" applyBorder="1" applyAlignment="1">
      <alignment horizontal="center" vertical="center" wrapText="1"/>
    </xf>
    <xf numFmtId="0" fontId="12" fillId="13" borderId="19" xfId="3" applyFont="1" applyFill="1" applyBorder="1" applyAlignment="1">
      <alignment horizontal="center" vertical="center" wrapText="1"/>
    </xf>
    <xf numFmtId="0" fontId="12" fillId="3" borderId="7" xfId="3" applyFont="1" applyFill="1" applyBorder="1" applyAlignment="1">
      <alignment horizontal="center" vertical="center" wrapText="1"/>
    </xf>
    <xf numFmtId="0" fontId="12" fillId="3" borderId="15" xfId="3" applyFont="1" applyFill="1" applyBorder="1" applyAlignment="1">
      <alignment horizontal="center" vertical="center" wrapText="1"/>
    </xf>
    <xf numFmtId="0" fontId="12" fillId="3" borderId="20" xfId="3" applyFont="1" applyFill="1" applyBorder="1" applyAlignment="1">
      <alignment horizontal="center" vertical="center" wrapText="1"/>
    </xf>
    <xf numFmtId="2" fontId="19" fillId="3" borderId="13" xfId="3" applyNumberFormat="1" applyFont="1" applyFill="1" applyBorder="1" applyAlignment="1" applyProtection="1">
      <alignment horizontal="center" vertical="center"/>
      <protection hidden="1"/>
    </xf>
    <xf numFmtId="2" fontId="19" fillId="3" borderId="26" xfId="3" applyNumberFormat="1" applyFont="1" applyFill="1" applyBorder="1" applyAlignment="1" applyProtection="1">
      <alignment horizontal="center" vertical="center"/>
      <protection hidden="1"/>
    </xf>
    <xf numFmtId="2" fontId="19" fillId="3" borderId="14" xfId="3" applyNumberFormat="1" applyFont="1" applyFill="1" applyBorder="1" applyAlignment="1">
      <alignment horizontal="center" vertical="center"/>
    </xf>
    <xf numFmtId="2" fontId="19" fillId="3" borderId="28" xfId="3" applyNumberFormat="1" applyFont="1" applyFill="1" applyBorder="1" applyAlignment="1">
      <alignment horizontal="center" vertical="center"/>
    </xf>
    <xf numFmtId="2" fontId="19" fillId="3" borderId="19" xfId="3" applyNumberFormat="1" applyFont="1" applyFill="1" applyBorder="1" applyAlignment="1">
      <alignment horizontal="center" vertical="center"/>
    </xf>
    <xf numFmtId="0" fontId="12" fillId="3" borderId="8" xfId="3" applyFont="1" applyFill="1" applyBorder="1" applyAlignment="1">
      <alignment horizontal="center" vertical="center" wrapText="1"/>
    </xf>
    <xf numFmtId="0" fontId="12" fillId="3" borderId="16" xfId="3" applyFont="1" applyFill="1" applyBorder="1" applyAlignment="1">
      <alignment horizontal="center" vertical="center" wrapText="1"/>
    </xf>
    <xf numFmtId="0" fontId="12" fillId="3" borderId="21" xfId="3" applyFont="1" applyFill="1" applyBorder="1" applyAlignment="1">
      <alignment horizontal="center" vertical="center" wrapText="1"/>
    </xf>
    <xf numFmtId="0" fontId="12" fillId="13" borderId="9" xfId="3" applyFont="1" applyFill="1" applyBorder="1" applyAlignment="1">
      <alignment horizontal="center" vertical="center" wrapText="1"/>
    </xf>
    <xf numFmtId="0" fontId="12" fillId="13" borderId="11" xfId="3" applyFont="1" applyFill="1" applyBorder="1" applyAlignment="1">
      <alignment horizontal="center" vertical="center" wrapText="1"/>
    </xf>
    <xf numFmtId="2" fontId="19" fillId="3" borderId="51" xfId="3" applyNumberFormat="1" applyFont="1" applyFill="1" applyBorder="1" applyAlignment="1" applyProtection="1">
      <alignment horizontal="center" vertical="center"/>
      <protection hidden="1"/>
    </xf>
    <xf numFmtId="2" fontId="19" fillId="3" borderId="18" xfId="3" applyNumberFormat="1" applyFont="1" applyFill="1" applyBorder="1" applyAlignment="1" applyProtection="1">
      <alignment horizontal="center" vertical="center"/>
      <protection hidden="1"/>
    </xf>
    <xf numFmtId="0" fontId="9" fillId="0" borderId="1" xfId="3" applyFont="1" applyBorder="1" applyAlignment="1" applyProtection="1">
      <alignment horizontal="left" vertical="center" wrapText="1"/>
      <protection locked="0"/>
    </xf>
    <xf numFmtId="0" fontId="9" fillId="0" borderId="2" xfId="3" applyFont="1" applyBorder="1" applyAlignment="1" applyProtection="1">
      <alignment horizontal="left" vertical="center" wrapText="1"/>
      <protection locked="0"/>
    </xf>
    <xf numFmtId="0" fontId="9" fillId="0" borderId="3" xfId="3" applyFont="1" applyBorder="1" applyAlignment="1" applyProtection="1">
      <alignment horizontal="left" vertical="center" wrapText="1"/>
      <protection locked="0"/>
    </xf>
    <xf numFmtId="0" fontId="9" fillId="0" borderId="4" xfId="3" applyFont="1" applyBorder="1" applyAlignment="1" applyProtection="1">
      <alignment horizontal="left" vertical="center" wrapText="1"/>
      <protection locked="0"/>
    </xf>
    <xf numFmtId="0" fontId="9" fillId="0" borderId="5" xfId="3" applyFont="1" applyBorder="1" applyAlignment="1" applyProtection="1">
      <alignment horizontal="left" vertical="center" wrapText="1"/>
      <protection locked="0"/>
    </xf>
    <xf numFmtId="0" fontId="9" fillId="0" borderId="6" xfId="3" applyFont="1" applyBorder="1" applyAlignment="1" applyProtection="1">
      <alignment horizontal="left" vertical="center" wrapText="1"/>
      <protection locked="0"/>
    </xf>
    <xf numFmtId="0" fontId="10" fillId="2" borderId="0" xfId="3" applyFont="1" applyFill="1" applyBorder="1" applyAlignment="1" applyProtection="1">
      <alignment horizontal="center" vertical="center" wrapText="1"/>
      <protection locked="0"/>
    </xf>
    <xf numFmtId="0" fontId="11" fillId="0" borderId="0" xfId="3" applyFont="1" applyAlignment="1">
      <alignment horizontal="center" vertical="center" wrapText="1" shrinkToFit="1"/>
    </xf>
    <xf numFmtId="0" fontId="12" fillId="0" borderId="11" xfId="3" applyFont="1" applyBorder="1" applyAlignment="1" applyProtection="1">
      <alignment horizontal="center" vertical="center" wrapText="1"/>
      <protection locked="0"/>
    </xf>
    <xf numFmtId="0" fontId="12" fillId="3" borderId="9" xfId="3" applyFont="1" applyFill="1" applyBorder="1" applyAlignment="1">
      <alignment horizontal="center" vertical="center" wrapText="1"/>
    </xf>
    <xf numFmtId="0" fontId="12" fillId="3" borderId="11" xfId="3" applyFont="1" applyFill="1" applyBorder="1" applyAlignment="1">
      <alignment horizontal="center" vertical="center" wrapText="1"/>
    </xf>
    <xf numFmtId="0" fontId="12" fillId="0" borderId="10" xfId="3" applyFont="1" applyBorder="1" applyAlignment="1" applyProtection="1">
      <alignment horizontal="center" vertical="center" wrapText="1"/>
      <protection locked="0"/>
    </xf>
    <xf numFmtId="164" fontId="12" fillId="0" borderId="9" xfId="3" applyNumberFormat="1" applyFont="1" applyBorder="1" applyAlignment="1" applyProtection="1">
      <alignment horizontal="center" vertical="center" wrapText="1"/>
      <protection locked="0"/>
    </xf>
    <xf numFmtId="164" fontId="12" fillId="0" borderId="10" xfId="3" applyNumberFormat="1" applyFont="1" applyBorder="1" applyAlignment="1" applyProtection="1">
      <alignment horizontal="center" vertical="center" wrapText="1"/>
      <protection locked="0"/>
    </xf>
    <xf numFmtId="164" fontId="12" fillId="0" borderId="11" xfId="3" applyNumberFormat="1" applyFont="1" applyBorder="1" applyAlignment="1" applyProtection="1">
      <alignment horizontal="center" vertical="center" wrapText="1"/>
      <protection locked="0"/>
    </xf>
    <xf numFmtId="0" fontId="12" fillId="3" borderId="12" xfId="3" applyFont="1" applyFill="1" applyBorder="1" applyAlignment="1">
      <alignment horizontal="center" vertical="center" wrapText="1"/>
    </xf>
    <xf numFmtId="0" fontId="12" fillId="3" borderId="13" xfId="3" applyFont="1" applyFill="1" applyBorder="1" applyAlignment="1">
      <alignment horizontal="center" vertical="center" wrapText="1"/>
    </xf>
    <xf numFmtId="0" fontId="12" fillId="3" borderId="14" xfId="3" applyFont="1" applyFill="1" applyBorder="1" applyAlignment="1">
      <alignment horizontal="center" vertical="center" wrapText="1"/>
    </xf>
    <xf numFmtId="0" fontId="12" fillId="3" borderId="17" xfId="3" applyFont="1" applyFill="1" applyBorder="1" applyAlignment="1">
      <alignment horizontal="center" vertical="center" wrapText="1"/>
    </xf>
    <xf numFmtId="0" fontId="12" fillId="3" borderId="18" xfId="3" applyFont="1" applyFill="1" applyBorder="1" applyAlignment="1">
      <alignment horizontal="center" vertical="center" wrapText="1"/>
    </xf>
    <xf numFmtId="0" fontId="12" fillId="3" borderId="19" xfId="3" applyFont="1" applyFill="1" applyBorder="1" applyAlignment="1">
      <alignment horizontal="center" vertical="center" wrapText="1"/>
    </xf>
    <xf numFmtId="0" fontId="12" fillId="0" borderId="50" xfId="3" applyFont="1" applyBorder="1" applyAlignment="1" applyProtection="1">
      <alignment horizontal="center" vertical="center" wrapText="1"/>
      <protection locked="0"/>
    </xf>
    <xf numFmtId="0" fontId="12" fillId="0" borderId="25" xfId="3" applyFont="1" applyBorder="1" applyAlignment="1" applyProtection="1">
      <alignment horizontal="center" vertical="center" wrapText="1"/>
      <protection locked="0"/>
    </xf>
    <xf numFmtId="0" fontId="12" fillId="0" borderId="17" xfId="3" applyFont="1" applyBorder="1" applyAlignment="1" applyProtection="1">
      <alignment horizontal="center" vertical="center" wrapText="1"/>
      <protection locked="0"/>
    </xf>
    <xf numFmtId="0" fontId="13" fillId="0" borderId="51" xfId="3" applyFont="1" applyBorder="1" applyAlignment="1" applyProtection="1">
      <alignment horizontal="center" vertical="center" wrapText="1"/>
      <protection locked="0"/>
    </xf>
    <xf numFmtId="0" fontId="13" fillId="0" borderId="26" xfId="3" applyFont="1" applyBorder="1" applyAlignment="1" applyProtection="1">
      <alignment horizontal="center" vertical="center" wrapText="1"/>
      <protection locked="0"/>
    </xf>
    <xf numFmtId="0" fontId="13" fillId="0" borderId="18" xfId="3" applyFont="1" applyBorder="1" applyAlignment="1" applyProtection="1">
      <alignment horizontal="center" vertical="center" wrapText="1"/>
      <protection locked="0"/>
    </xf>
    <xf numFmtId="0" fontId="13" fillId="0" borderId="24" xfId="3" applyFont="1" applyBorder="1" applyAlignment="1" applyProtection="1">
      <alignment horizontal="center" vertical="center" wrapText="1"/>
      <protection locked="0"/>
    </xf>
    <xf numFmtId="0" fontId="13" fillId="0" borderId="27" xfId="3" applyFont="1" applyBorder="1" applyAlignment="1" applyProtection="1">
      <alignment horizontal="center" vertical="center" wrapText="1"/>
      <protection locked="0"/>
    </xf>
    <xf numFmtId="0" fontId="13" fillId="0" borderId="29" xfId="3" applyFont="1" applyBorder="1" applyAlignment="1" applyProtection="1">
      <alignment horizontal="center" vertical="center" wrapText="1"/>
      <protection locked="0"/>
    </xf>
    <xf numFmtId="2" fontId="19" fillId="3" borderId="51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6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13" borderId="13" xfId="3" applyNumberFormat="1" applyFont="1" applyFill="1" applyBorder="1" applyAlignment="1" applyProtection="1">
      <alignment horizontal="center" vertical="center"/>
      <protection hidden="1"/>
    </xf>
    <xf numFmtId="2" fontId="19" fillId="13" borderId="26" xfId="3" applyNumberFormat="1" applyFont="1" applyFill="1" applyBorder="1" applyAlignment="1" applyProtection="1">
      <alignment horizontal="center" vertical="center"/>
      <protection hidden="1"/>
    </xf>
    <xf numFmtId="0" fontId="12" fillId="0" borderId="12" xfId="3" applyFont="1" applyBorder="1" applyAlignment="1" applyProtection="1">
      <alignment horizontal="center" vertical="center" wrapText="1"/>
      <protection locked="0"/>
    </xf>
    <xf numFmtId="2" fontId="19" fillId="3" borderId="13" xfId="3" applyNumberFormat="1" applyFont="1" applyFill="1" applyBorder="1" applyAlignment="1" applyProtection="1">
      <alignment horizontal="center" vertical="center" wrapText="1" shrinkToFit="1"/>
      <protection hidden="1"/>
    </xf>
    <xf numFmtId="2" fontId="19" fillId="13" borderId="18" xfId="3" applyNumberFormat="1" applyFont="1" applyFill="1" applyBorder="1" applyAlignment="1" applyProtection="1">
      <alignment horizontal="center" vertical="center"/>
      <protection hidden="1"/>
    </xf>
    <xf numFmtId="0" fontId="12" fillId="0" borderId="50" xfId="3" applyFont="1" applyBorder="1" applyAlignment="1" applyProtection="1">
      <alignment horizontal="center" vertical="center"/>
      <protection locked="0"/>
    </xf>
    <xf numFmtId="0" fontId="12" fillId="0" borderId="25" xfId="3" applyFont="1" applyBorder="1" applyAlignment="1" applyProtection="1">
      <alignment horizontal="center" vertical="center"/>
      <protection locked="0"/>
    </xf>
    <xf numFmtId="0" fontId="12" fillId="0" borderId="17" xfId="3" applyFont="1" applyBorder="1" applyAlignment="1" applyProtection="1">
      <alignment horizontal="center" vertical="center"/>
      <protection locked="0"/>
    </xf>
    <xf numFmtId="0" fontId="13" fillId="0" borderId="51" xfId="3" applyFont="1" applyBorder="1" applyAlignment="1" applyProtection="1">
      <alignment horizontal="center" vertical="center"/>
      <protection locked="0"/>
    </xf>
    <xf numFmtId="0" fontId="13" fillId="0" borderId="26" xfId="3" applyFont="1" applyBorder="1" applyAlignment="1" applyProtection="1">
      <alignment horizontal="center" vertical="center"/>
      <protection locked="0"/>
    </xf>
    <xf numFmtId="0" fontId="13" fillId="0" borderId="18" xfId="3" applyFont="1" applyBorder="1" applyAlignment="1" applyProtection="1">
      <alignment horizontal="center" vertical="center"/>
      <protection locked="0"/>
    </xf>
    <xf numFmtId="0" fontId="13" fillId="0" borderId="24" xfId="3" applyFont="1" applyBorder="1" applyAlignment="1" applyProtection="1">
      <alignment horizontal="center" vertical="center"/>
      <protection locked="0"/>
    </xf>
    <xf numFmtId="0" fontId="6" fillId="0" borderId="27" xfId="3" applyBorder="1" applyAlignment="1">
      <alignment horizontal="center" vertical="center"/>
    </xf>
    <xf numFmtId="0" fontId="6" fillId="0" borderId="29" xfId="3" applyBorder="1" applyAlignment="1">
      <alignment horizontal="center" vertical="center"/>
    </xf>
    <xf numFmtId="0" fontId="13" fillId="0" borderId="27" xfId="3" applyFont="1" applyBorder="1" applyAlignment="1" applyProtection="1">
      <alignment horizontal="center" vertical="center"/>
      <protection locked="0"/>
    </xf>
    <xf numFmtId="0" fontId="13" fillId="0" borderId="29" xfId="3" applyFont="1" applyBorder="1" applyAlignment="1" applyProtection="1">
      <alignment horizontal="center" vertical="center"/>
      <protection locked="0"/>
    </xf>
    <xf numFmtId="2" fontId="19" fillId="13" borderId="24" xfId="3" applyNumberFormat="1" applyFont="1" applyFill="1" applyBorder="1" applyAlignment="1" applyProtection="1">
      <alignment horizontal="center" vertical="center"/>
      <protection hidden="1"/>
    </xf>
    <xf numFmtId="2" fontId="19" fillId="13" borderId="27" xfId="3" applyNumberFormat="1" applyFont="1" applyFill="1" applyBorder="1" applyAlignment="1" applyProtection="1">
      <alignment horizontal="center" vertical="center"/>
      <protection hidden="1"/>
    </xf>
    <xf numFmtId="2" fontId="19" fillId="13" borderId="29" xfId="3" applyNumberFormat="1" applyFont="1" applyFill="1" applyBorder="1" applyAlignment="1" applyProtection="1">
      <alignment horizontal="center" vertical="center"/>
      <protection hidden="1"/>
    </xf>
    <xf numFmtId="2" fontId="19" fillId="3" borderId="24" xfId="3" applyNumberFormat="1" applyFont="1" applyFill="1" applyBorder="1" applyAlignment="1" applyProtection="1">
      <alignment horizontal="center" vertical="center"/>
      <protection hidden="1"/>
    </xf>
    <xf numFmtId="2" fontId="19" fillId="3" borderId="27" xfId="3" applyNumberFormat="1" applyFont="1" applyFill="1" applyBorder="1" applyAlignment="1" applyProtection="1">
      <alignment horizontal="center" vertical="center"/>
      <protection hidden="1"/>
    </xf>
    <xf numFmtId="2" fontId="19" fillId="3" borderId="29" xfId="3" applyNumberFormat="1" applyFont="1" applyFill="1" applyBorder="1" applyAlignment="1" applyProtection="1">
      <alignment horizontal="center" vertical="center"/>
      <protection hidden="1"/>
    </xf>
    <xf numFmtId="2" fontId="19" fillId="3" borderId="53" xfId="3" applyNumberFormat="1" applyFont="1" applyFill="1" applyBorder="1" applyAlignment="1">
      <alignment horizontal="center" vertical="center"/>
    </xf>
    <xf numFmtId="2" fontId="19" fillId="3" borderId="34" xfId="3" applyNumberFormat="1" applyFont="1" applyFill="1" applyBorder="1" applyAlignment="1">
      <alignment horizontal="center" vertical="center"/>
    </xf>
    <xf numFmtId="2" fontId="19" fillId="3" borderId="55" xfId="3" applyNumberFormat="1" applyFont="1" applyFill="1" applyBorder="1" applyAlignment="1">
      <alignment horizontal="center" vertical="center"/>
    </xf>
    <xf numFmtId="2" fontId="19" fillId="3" borderId="8" xfId="3" applyNumberFormat="1" applyFont="1" applyFill="1" applyBorder="1" applyAlignment="1">
      <alignment horizontal="center" vertical="center"/>
    </xf>
    <xf numFmtId="2" fontId="19" fillId="3" borderId="16" xfId="3" applyNumberFormat="1" applyFont="1" applyFill="1" applyBorder="1" applyAlignment="1">
      <alignment horizontal="center" vertical="center"/>
    </xf>
    <xf numFmtId="2" fontId="19" fillId="3" borderId="21" xfId="3" applyNumberFormat="1" applyFont="1" applyFill="1" applyBorder="1" applyAlignment="1">
      <alignment horizontal="center" vertical="center"/>
    </xf>
    <xf numFmtId="0" fontId="12" fillId="0" borderId="52" xfId="3" applyFont="1" applyBorder="1" applyAlignment="1" applyProtection="1">
      <alignment horizontal="center" vertical="center"/>
      <protection locked="0"/>
    </xf>
    <xf numFmtId="0" fontId="12" fillId="0" borderId="33" xfId="3" applyFont="1" applyBorder="1" applyAlignment="1" applyProtection="1">
      <alignment horizontal="center" vertical="center"/>
      <protection locked="0"/>
    </xf>
    <xf numFmtId="0" fontId="12" fillId="0" borderId="54" xfId="3" applyFont="1" applyBorder="1" applyAlignment="1" applyProtection="1">
      <alignment horizontal="center" vertical="center"/>
      <protection locked="0"/>
    </xf>
    <xf numFmtId="0" fontId="12" fillId="0" borderId="8" xfId="3" applyFont="1" applyBorder="1" applyAlignment="1" applyProtection="1">
      <alignment horizontal="center" vertical="center"/>
      <protection locked="0"/>
    </xf>
    <xf numFmtId="0" fontId="12" fillId="0" borderId="16" xfId="3" applyFont="1" applyBorder="1" applyAlignment="1" applyProtection="1">
      <alignment horizontal="center" vertical="center"/>
      <protection locked="0"/>
    </xf>
    <xf numFmtId="0" fontId="12" fillId="0" borderId="21" xfId="3" applyFont="1" applyBorder="1" applyAlignment="1" applyProtection="1">
      <alignment horizontal="center" vertical="center"/>
      <protection locked="0"/>
    </xf>
    <xf numFmtId="0" fontId="13" fillId="8" borderId="24" xfId="3" applyFont="1" applyFill="1" applyBorder="1" applyAlignment="1" applyProtection="1">
      <alignment horizontal="center" vertical="center"/>
      <protection locked="0"/>
    </xf>
    <xf numFmtId="0" fontId="6" fillId="8" borderId="27" xfId="3" applyFill="1" applyBorder="1" applyAlignment="1">
      <alignment horizontal="center" vertical="center"/>
    </xf>
    <xf numFmtId="0" fontId="6" fillId="8" borderId="29" xfId="3" applyFill="1" applyBorder="1" applyAlignment="1">
      <alignment horizontal="center" vertical="center"/>
    </xf>
    <xf numFmtId="0" fontId="12" fillId="0" borderId="8" xfId="0" applyFont="1" applyBorder="1" applyAlignment="1" applyProtection="1">
      <alignment horizontal="center" vertical="center"/>
      <protection locked="0"/>
    </xf>
    <xf numFmtId="0" fontId="12" fillId="0" borderId="16" xfId="0" applyFont="1" applyBorder="1" applyAlignment="1" applyProtection="1">
      <alignment horizontal="center" vertical="center"/>
      <protection locked="0"/>
    </xf>
    <xf numFmtId="0" fontId="12" fillId="0" borderId="21" xfId="0" applyFont="1" applyBorder="1" applyAlignment="1" applyProtection="1">
      <alignment horizontal="center" vertical="center"/>
      <protection locked="0"/>
    </xf>
    <xf numFmtId="0" fontId="12" fillId="8" borderId="52" xfId="3" applyFont="1" applyFill="1" applyBorder="1" applyAlignment="1" applyProtection="1">
      <alignment horizontal="center" vertical="center"/>
      <protection locked="0"/>
    </xf>
    <xf numFmtId="0" fontId="12" fillId="8" borderId="33" xfId="3" applyFont="1" applyFill="1" applyBorder="1" applyAlignment="1" applyProtection="1">
      <alignment horizontal="center" vertical="center"/>
      <protection locked="0"/>
    </xf>
    <xf numFmtId="0" fontId="12" fillId="8" borderId="50" xfId="3" applyFont="1" applyFill="1" applyBorder="1" applyAlignment="1" applyProtection="1">
      <alignment horizontal="center" vertical="center"/>
      <protection locked="0"/>
    </xf>
    <xf numFmtId="0" fontId="15" fillId="5" borderId="0" xfId="0" applyFont="1" applyFill="1" applyAlignment="1">
      <alignment horizontal="center"/>
    </xf>
    <xf numFmtId="2" fontId="12" fillId="3" borderId="24" xfId="2" applyNumberFormat="1" applyFont="1" applyFill="1" applyBorder="1" applyAlignment="1" applyProtection="1">
      <alignment horizontal="center" vertical="center"/>
      <protection hidden="1"/>
    </xf>
    <xf numFmtId="2" fontId="12" fillId="3" borderId="29" xfId="2" applyNumberFormat="1" applyFont="1" applyFill="1" applyBorder="1" applyAlignment="1" applyProtection="1">
      <alignment horizontal="center" vertical="center"/>
      <protection hidden="1"/>
    </xf>
    <xf numFmtId="2" fontId="12" fillId="3" borderId="53" xfId="2" applyNumberFormat="1" applyFont="1" applyFill="1" applyBorder="1" applyAlignment="1">
      <alignment horizontal="center" vertical="center"/>
    </xf>
    <xf numFmtId="2" fontId="12" fillId="3" borderId="55" xfId="2" applyNumberFormat="1" applyFont="1" applyFill="1" applyBorder="1" applyAlignment="1">
      <alignment horizontal="center" vertical="center"/>
    </xf>
    <xf numFmtId="0" fontId="12" fillId="0" borderId="52" xfId="2" applyFont="1" applyBorder="1" applyAlignment="1" applyProtection="1">
      <alignment horizontal="center" vertical="center"/>
      <protection locked="0"/>
    </xf>
    <xf numFmtId="0" fontId="12" fillId="0" borderId="54" xfId="2" applyFont="1" applyBorder="1" applyAlignment="1" applyProtection="1">
      <alignment horizontal="center" vertical="center"/>
      <protection locked="0"/>
    </xf>
    <xf numFmtId="0" fontId="12" fillId="8" borderId="24" xfId="2" applyFont="1" applyFill="1" applyBorder="1" applyAlignment="1" applyProtection="1">
      <alignment horizontal="center" vertical="center" wrapText="1"/>
      <protection locked="0"/>
    </xf>
    <xf numFmtId="0" fontId="12" fillId="8" borderId="29" xfId="2" applyFont="1" applyFill="1" applyBorder="1" applyAlignment="1" applyProtection="1">
      <alignment horizontal="center" vertical="center" wrapText="1"/>
      <protection locked="0"/>
    </xf>
    <xf numFmtId="0" fontId="12" fillId="0" borderId="24" xfId="2" applyFont="1" applyBorder="1" applyAlignment="1" applyProtection="1">
      <alignment horizontal="center" vertical="center" wrapText="1"/>
      <protection locked="0"/>
    </xf>
    <xf numFmtId="0" fontId="12" fillId="0" borderId="29" xfId="2" applyFont="1" applyBorder="1" applyAlignment="1" applyProtection="1">
      <alignment horizontal="center" vertical="center" wrapText="1"/>
      <protection locked="0"/>
    </xf>
    <xf numFmtId="0" fontId="12" fillId="0" borderId="58" xfId="2" applyFont="1" applyBorder="1" applyAlignment="1" applyProtection="1">
      <alignment horizontal="center" vertical="center" wrapText="1"/>
      <protection locked="0"/>
    </xf>
    <xf numFmtId="0" fontId="12" fillId="0" borderId="63" xfId="2" applyFont="1" applyBorder="1" applyAlignment="1" applyProtection="1">
      <alignment horizontal="center" vertical="center" wrapText="1"/>
      <protection locked="0"/>
    </xf>
    <xf numFmtId="2" fontId="12" fillId="3" borderId="24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29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51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26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2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51" xfId="2" applyNumberFormat="1" applyFont="1" applyFill="1" applyBorder="1" applyAlignment="1" applyProtection="1">
      <alignment horizontal="center" vertical="center"/>
      <protection hidden="1"/>
    </xf>
    <xf numFmtId="2" fontId="12" fillId="3" borderId="26" xfId="2" applyNumberFormat="1" applyFont="1" applyFill="1" applyBorder="1" applyAlignment="1" applyProtection="1">
      <alignment horizontal="center" vertical="center"/>
      <protection hidden="1"/>
    </xf>
    <xf numFmtId="2" fontId="12" fillId="3" borderId="18" xfId="2" applyNumberFormat="1" applyFont="1" applyFill="1" applyBorder="1" applyAlignment="1" applyProtection="1">
      <alignment horizontal="center" vertical="center"/>
      <protection hidden="1"/>
    </xf>
    <xf numFmtId="0" fontId="12" fillId="2" borderId="24" xfId="2" applyFont="1" applyFill="1" applyBorder="1" applyAlignment="1" applyProtection="1">
      <alignment horizontal="center" vertical="center" wrapText="1"/>
      <protection locked="0"/>
    </xf>
    <xf numFmtId="0" fontId="12" fillId="2" borderId="29" xfId="2" applyFont="1" applyFill="1" applyBorder="1" applyAlignment="1" applyProtection="1">
      <alignment horizontal="center" vertical="center" wrapText="1"/>
      <protection locked="0"/>
    </xf>
    <xf numFmtId="0" fontId="12" fillId="0" borderId="24" xfId="2" applyFont="1" applyBorder="1" applyAlignment="1" applyProtection="1">
      <alignment horizontal="center" vertical="center"/>
      <protection locked="0"/>
    </xf>
    <xf numFmtId="0" fontId="12" fillId="0" borderId="27" xfId="2" applyFont="1" applyBorder="1" applyAlignment="1" applyProtection="1">
      <alignment horizontal="center" vertical="center"/>
      <protection locked="0"/>
    </xf>
    <xf numFmtId="0" fontId="12" fillId="0" borderId="29" xfId="2" applyFont="1" applyBorder="1" applyAlignment="1" applyProtection="1">
      <alignment horizontal="center" vertical="center"/>
      <protection locked="0"/>
    </xf>
    <xf numFmtId="0" fontId="12" fillId="0" borderId="58" xfId="2" applyFont="1" applyBorder="1" applyAlignment="1" applyProtection="1">
      <alignment horizontal="center" vertical="center"/>
      <protection locked="0"/>
    </xf>
    <xf numFmtId="0" fontId="12" fillId="0" borderId="56" xfId="2" applyFont="1" applyBorder="1" applyAlignment="1" applyProtection="1">
      <alignment horizontal="center" vertical="center"/>
      <protection locked="0"/>
    </xf>
    <xf numFmtId="0" fontId="12" fillId="0" borderId="63" xfId="2" applyFont="1" applyBorder="1" applyAlignment="1" applyProtection="1">
      <alignment horizontal="center" vertical="center"/>
      <protection locked="0"/>
    </xf>
    <xf numFmtId="2" fontId="12" fillId="3" borderId="14" xfId="2" applyNumberFormat="1" applyFont="1" applyFill="1" applyBorder="1" applyAlignment="1">
      <alignment horizontal="center" vertical="center"/>
    </xf>
    <xf numFmtId="2" fontId="12" fillId="3" borderId="28" xfId="2" applyNumberFormat="1" applyFont="1" applyFill="1" applyBorder="1" applyAlignment="1">
      <alignment horizontal="center" vertical="center"/>
    </xf>
    <xf numFmtId="2" fontId="12" fillId="3" borderId="19" xfId="2" applyNumberFormat="1" applyFont="1" applyFill="1" applyBorder="1" applyAlignment="1">
      <alignment horizontal="center" vertical="center"/>
    </xf>
    <xf numFmtId="2" fontId="12" fillId="3" borderId="13" xfId="2" applyNumberFormat="1" applyFont="1" applyFill="1" applyBorder="1" applyAlignment="1" applyProtection="1">
      <alignment horizontal="center" vertical="center"/>
      <protection hidden="1"/>
    </xf>
    <xf numFmtId="0" fontId="12" fillId="0" borderId="50" xfId="2" applyFont="1" applyBorder="1" applyAlignment="1" applyProtection="1">
      <alignment horizontal="center" vertical="center"/>
      <protection locked="0"/>
    </xf>
    <xf numFmtId="0" fontId="12" fillId="0" borderId="25" xfId="2" applyFont="1" applyBorder="1" applyAlignment="1" applyProtection="1">
      <alignment horizontal="center" vertical="center"/>
      <protection locked="0"/>
    </xf>
    <xf numFmtId="0" fontId="12" fillId="0" borderId="17" xfId="2" applyFont="1" applyBorder="1" applyAlignment="1" applyProtection="1">
      <alignment horizontal="center" vertical="center"/>
      <protection locked="0"/>
    </xf>
    <xf numFmtId="0" fontId="12" fillId="2" borderId="27" xfId="2" applyFont="1" applyFill="1" applyBorder="1" applyAlignment="1" applyProtection="1">
      <alignment horizontal="center" vertical="center" wrapText="1"/>
      <protection locked="0"/>
    </xf>
    <xf numFmtId="0" fontId="12" fillId="4" borderId="51" xfId="2" applyFont="1" applyFill="1" applyBorder="1" applyAlignment="1" applyProtection="1">
      <alignment horizontal="center" vertical="center"/>
      <protection locked="0"/>
    </xf>
    <xf numFmtId="0" fontId="12" fillId="4" borderId="26" xfId="2" applyFont="1" applyFill="1" applyBorder="1" applyAlignment="1" applyProtection="1">
      <alignment horizontal="center" vertical="center"/>
      <protection locked="0"/>
    </xf>
    <xf numFmtId="0" fontId="12" fillId="4" borderId="18" xfId="2" applyFont="1" applyFill="1" applyBorder="1" applyAlignment="1" applyProtection="1">
      <alignment horizontal="center" vertical="center"/>
      <protection locked="0"/>
    </xf>
    <xf numFmtId="0" fontId="12" fillId="0" borderId="27" xfId="2" applyFont="1" applyBorder="1" applyAlignment="1" applyProtection="1">
      <alignment horizontal="center" vertical="center" wrapText="1"/>
      <protection locked="0"/>
    </xf>
    <xf numFmtId="0" fontId="12" fillId="0" borderId="56" xfId="2" applyFont="1" applyBorder="1" applyAlignment="1" applyProtection="1">
      <alignment horizontal="center" vertical="center" wrapText="1"/>
      <protection locked="0"/>
    </xf>
    <xf numFmtId="0" fontId="12" fillId="0" borderId="51" xfId="2" applyFont="1" applyBorder="1" applyAlignment="1" applyProtection="1">
      <alignment horizontal="center" vertical="center"/>
      <protection locked="0"/>
    </xf>
    <xf numFmtId="0" fontId="12" fillId="0" borderId="26" xfId="2" applyFont="1" applyBorder="1" applyAlignment="1" applyProtection="1">
      <alignment horizontal="center" vertical="center"/>
      <protection locked="0"/>
    </xf>
    <xf numFmtId="0" fontId="12" fillId="0" borderId="18" xfId="2" applyFont="1" applyBorder="1" applyAlignment="1" applyProtection="1">
      <alignment horizontal="center" vertical="center"/>
      <protection locked="0"/>
    </xf>
    <xf numFmtId="0" fontId="24" fillId="2" borderId="24" xfId="2" applyFont="1" applyFill="1" applyBorder="1" applyAlignment="1" applyProtection="1">
      <alignment horizontal="center" vertical="center"/>
      <protection locked="0"/>
    </xf>
    <xf numFmtId="0" fontId="12" fillId="2" borderId="27" xfId="2" applyFont="1" applyFill="1" applyBorder="1" applyAlignment="1" applyProtection="1">
      <alignment horizontal="center" vertical="center"/>
      <protection locked="0"/>
    </xf>
    <xf numFmtId="0" fontId="12" fillId="2" borderId="29" xfId="2" applyFont="1" applyFill="1" applyBorder="1" applyAlignment="1" applyProtection="1">
      <alignment horizontal="center" vertical="center"/>
      <protection locked="0"/>
    </xf>
    <xf numFmtId="2" fontId="12" fillId="3" borderId="32" xfId="2" applyNumberFormat="1" applyFont="1" applyFill="1" applyBorder="1" applyAlignment="1">
      <alignment horizontal="center" vertical="center"/>
    </xf>
    <xf numFmtId="2" fontId="12" fillId="3" borderId="31" xfId="2" applyNumberFormat="1" applyFont="1" applyFill="1" applyBorder="1" applyAlignment="1" applyProtection="1">
      <alignment horizontal="center" vertical="center"/>
      <protection hidden="1"/>
    </xf>
    <xf numFmtId="0" fontId="12" fillId="0" borderId="30" xfId="2" applyFont="1" applyBorder="1" applyAlignment="1" applyProtection="1">
      <alignment horizontal="center" vertical="center"/>
      <protection locked="0"/>
    </xf>
    <xf numFmtId="0" fontId="12" fillId="0" borderId="50" xfId="2" applyFont="1" applyBorder="1" applyAlignment="1" applyProtection="1">
      <alignment horizontal="center" vertical="center" wrapText="1"/>
      <protection locked="0"/>
    </xf>
    <xf numFmtId="0" fontId="12" fillId="0" borderId="25" xfId="2" applyFont="1" applyBorder="1" applyAlignment="1" applyProtection="1">
      <alignment horizontal="center" vertical="center" wrapText="1"/>
      <protection locked="0"/>
    </xf>
    <xf numFmtId="0" fontId="12" fillId="0" borderId="17" xfId="2" applyFont="1" applyBorder="1" applyAlignment="1" applyProtection="1">
      <alignment horizontal="center" vertical="center" wrapText="1"/>
      <protection locked="0"/>
    </xf>
    <xf numFmtId="0" fontId="12" fillId="0" borderId="51" xfId="2" applyFont="1" applyBorder="1" applyAlignment="1" applyProtection="1">
      <alignment horizontal="center" vertical="center" wrapText="1"/>
      <protection locked="0"/>
    </xf>
    <xf numFmtId="0" fontId="12" fillId="0" borderId="26" xfId="2" applyFont="1" applyBorder="1" applyAlignment="1" applyProtection="1">
      <alignment horizontal="center" vertical="center" wrapText="1"/>
      <protection locked="0"/>
    </xf>
    <xf numFmtId="0" fontId="12" fillId="0" borderId="18" xfId="2" applyFont="1" applyBorder="1" applyAlignment="1" applyProtection="1">
      <alignment horizontal="center" vertical="center" wrapText="1"/>
      <protection locked="0"/>
    </xf>
    <xf numFmtId="0" fontId="12" fillId="0" borderId="12" xfId="2" applyFont="1" applyBorder="1" applyAlignment="1" applyProtection="1">
      <alignment horizontal="center" vertical="center" wrapText="1"/>
      <protection locked="0"/>
    </xf>
    <xf numFmtId="0" fontId="12" fillId="0" borderId="13" xfId="2" applyFont="1" applyBorder="1" applyAlignment="1" applyProtection="1">
      <alignment horizontal="center" vertical="center" wrapText="1"/>
      <protection locked="0"/>
    </xf>
    <xf numFmtId="2" fontId="12" fillId="3" borderId="13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3" borderId="7" xfId="2" applyFont="1" applyFill="1" applyBorder="1" applyAlignment="1">
      <alignment horizontal="center" vertical="center" wrapText="1"/>
    </xf>
    <xf numFmtId="0" fontId="12" fillId="3" borderId="15" xfId="2" applyFont="1" applyFill="1" applyBorder="1" applyAlignment="1">
      <alignment horizontal="center" vertical="center" wrapText="1"/>
    </xf>
    <xf numFmtId="0" fontId="12" fillId="3" borderId="20" xfId="2" applyFont="1" applyFill="1" applyBorder="1" applyAlignment="1">
      <alignment horizontal="center" vertical="center" wrapText="1"/>
    </xf>
    <xf numFmtId="0" fontId="12" fillId="3" borderId="8" xfId="2" applyFont="1" applyFill="1" applyBorder="1" applyAlignment="1">
      <alignment horizontal="center" vertical="center" wrapText="1"/>
    </xf>
    <xf numFmtId="0" fontId="12" fillId="3" borderId="16" xfId="2" applyFont="1" applyFill="1" applyBorder="1" applyAlignment="1">
      <alignment horizontal="center" vertical="center" wrapText="1"/>
    </xf>
    <xf numFmtId="0" fontId="12" fillId="3" borderId="21" xfId="2" applyFont="1" applyFill="1" applyBorder="1" applyAlignment="1">
      <alignment horizontal="center" vertical="center" wrapText="1"/>
    </xf>
    <xf numFmtId="0" fontId="12" fillId="3" borderId="9" xfId="2" applyFont="1" applyFill="1" applyBorder="1" applyAlignment="1">
      <alignment horizontal="center" vertical="center" wrapText="1"/>
    </xf>
    <xf numFmtId="0" fontId="12" fillId="3" borderId="11" xfId="2" applyFont="1" applyFill="1" applyBorder="1" applyAlignment="1">
      <alignment horizontal="center" vertical="center" wrapText="1"/>
    </xf>
    <xf numFmtId="0" fontId="9" fillId="0" borderId="1" xfId="2" applyFont="1" applyBorder="1" applyAlignment="1" applyProtection="1">
      <alignment horizontal="left" vertical="center" wrapText="1"/>
      <protection locked="0"/>
    </xf>
    <xf numFmtId="0" fontId="9" fillId="0" borderId="2" xfId="2" applyFont="1" applyBorder="1" applyAlignment="1" applyProtection="1">
      <alignment horizontal="left" vertical="center" wrapText="1"/>
      <protection locked="0"/>
    </xf>
    <xf numFmtId="0" fontId="9" fillId="0" borderId="3" xfId="2" applyFont="1" applyBorder="1" applyAlignment="1" applyProtection="1">
      <alignment horizontal="left" vertical="center" wrapText="1"/>
      <protection locked="0"/>
    </xf>
    <xf numFmtId="0" fontId="9" fillId="0" borderId="4" xfId="2" applyFont="1" applyBorder="1" applyAlignment="1" applyProtection="1">
      <alignment horizontal="left" vertical="center" wrapText="1"/>
      <protection locked="0"/>
    </xf>
    <xf numFmtId="0" fontId="9" fillId="0" borderId="5" xfId="2" applyFont="1" applyBorder="1" applyAlignment="1" applyProtection="1">
      <alignment horizontal="left" vertical="center" wrapText="1"/>
      <protection locked="0"/>
    </xf>
    <xf numFmtId="0" fontId="9" fillId="0" borderId="6" xfId="2" applyFont="1" applyBorder="1" applyAlignment="1" applyProtection="1">
      <alignment horizontal="left" vertical="center" wrapText="1"/>
      <protection locked="0"/>
    </xf>
    <xf numFmtId="0" fontId="10" fillId="2" borderId="0" xfId="2" applyFont="1" applyFill="1" applyBorder="1" applyAlignment="1" applyProtection="1">
      <alignment horizontal="center" vertical="center" wrapText="1"/>
      <protection locked="0"/>
    </xf>
    <xf numFmtId="0" fontId="11" fillId="0" borderId="0" xfId="2" applyFont="1" applyAlignment="1">
      <alignment horizontal="center" vertical="center" wrapText="1" shrinkToFit="1"/>
    </xf>
    <xf numFmtId="0" fontId="12" fillId="0" borderId="9" xfId="2" applyFont="1" applyBorder="1" applyAlignment="1" applyProtection="1">
      <alignment horizontal="center" vertical="center" wrapText="1"/>
      <protection locked="0"/>
    </xf>
    <xf numFmtId="0" fontId="12" fillId="0" borderId="11" xfId="2" applyFont="1" applyBorder="1" applyAlignment="1" applyProtection="1">
      <alignment horizontal="center" vertical="center" wrapText="1"/>
      <protection locked="0"/>
    </xf>
    <xf numFmtId="0" fontId="12" fillId="0" borderId="10" xfId="2" applyFont="1" applyBorder="1" applyAlignment="1" applyProtection="1">
      <alignment horizontal="center" vertical="center" wrapText="1"/>
      <protection locked="0"/>
    </xf>
    <xf numFmtId="164" fontId="12" fillId="0" borderId="9" xfId="2" applyNumberFormat="1" applyFont="1" applyBorder="1" applyAlignment="1" applyProtection="1">
      <alignment horizontal="center" vertical="center" wrapText="1"/>
      <protection locked="0"/>
    </xf>
    <xf numFmtId="164" fontId="12" fillId="0" borderId="10" xfId="2" applyNumberFormat="1" applyFont="1" applyBorder="1" applyAlignment="1" applyProtection="1">
      <alignment horizontal="center" vertical="center" wrapText="1"/>
      <protection locked="0"/>
    </xf>
    <xf numFmtId="164" fontId="12" fillId="0" borderId="11" xfId="2" applyNumberFormat="1" applyFont="1" applyBorder="1" applyAlignment="1" applyProtection="1">
      <alignment horizontal="center" vertical="center" wrapText="1"/>
      <protection locked="0"/>
    </xf>
    <xf numFmtId="0" fontId="12" fillId="3" borderId="12" xfId="2" applyFont="1" applyFill="1" applyBorder="1" applyAlignment="1">
      <alignment horizontal="center" vertical="center" wrapText="1"/>
    </xf>
    <xf numFmtId="0" fontId="12" fillId="3" borderId="13" xfId="2" applyFont="1" applyFill="1" applyBorder="1" applyAlignment="1">
      <alignment horizontal="center" vertical="center" wrapText="1"/>
    </xf>
    <xf numFmtId="0" fontId="12" fillId="3" borderId="14" xfId="2" applyFont="1" applyFill="1" applyBorder="1" applyAlignment="1">
      <alignment horizontal="center" vertical="center" wrapText="1"/>
    </xf>
    <xf numFmtId="0" fontId="12" fillId="3" borderId="17" xfId="2" applyFont="1" applyFill="1" applyBorder="1" applyAlignment="1">
      <alignment horizontal="center" vertical="center" wrapText="1"/>
    </xf>
    <xf numFmtId="0" fontId="12" fillId="3" borderId="18" xfId="2" applyFont="1" applyFill="1" applyBorder="1" applyAlignment="1">
      <alignment horizontal="center" vertical="center" wrapText="1"/>
    </xf>
    <xf numFmtId="0" fontId="12" fillId="3" borderId="19" xfId="2" applyFont="1" applyFill="1" applyBorder="1" applyAlignment="1">
      <alignment horizontal="center" vertical="center" wrapText="1"/>
    </xf>
    <xf numFmtId="0" fontId="12" fillId="0" borderId="31" xfId="2" applyFont="1" applyBorder="1" applyAlignment="1" applyProtection="1">
      <alignment horizontal="center" vertical="center"/>
      <protection locked="0"/>
    </xf>
    <xf numFmtId="2" fontId="12" fillId="3" borderId="31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0" borderId="7" xfId="2" applyFont="1" applyBorder="1" applyAlignment="1" applyProtection="1">
      <alignment horizontal="center" vertical="center"/>
      <protection locked="0"/>
    </xf>
    <xf numFmtId="0" fontId="12" fillId="0" borderId="15" xfId="2" applyFont="1" applyBorder="1" applyAlignment="1" applyProtection="1">
      <alignment horizontal="center" vertical="center"/>
      <protection locked="0"/>
    </xf>
    <xf numFmtId="0" fontId="12" fillId="0" borderId="20" xfId="2" applyFont="1" applyBorder="1" applyAlignment="1" applyProtection="1">
      <alignment horizontal="center" vertical="center"/>
      <protection locked="0"/>
    </xf>
    <xf numFmtId="0" fontId="12" fillId="0" borderId="7" xfId="2" applyFont="1" applyBorder="1" applyAlignment="1" applyProtection="1">
      <alignment horizontal="center" vertical="center" wrapText="1"/>
      <protection locked="0"/>
    </xf>
    <xf numFmtId="0" fontId="12" fillId="0" borderId="15" xfId="2" applyFont="1" applyBorder="1" applyAlignment="1" applyProtection="1">
      <alignment horizontal="center" vertical="center" wrapText="1"/>
      <protection locked="0"/>
    </xf>
    <xf numFmtId="0" fontId="12" fillId="0" borderId="20" xfId="2" applyFont="1" applyBorder="1" applyAlignment="1" applyProtection="1">
      <alignment horizontal="center" vertical="center" wrapText="1"/>
      <protection locked="0"/>
    </xf>
    <xf numFmtId="0" fontId="12" fillId="0" borderId="8" xfId="2" applyFont="1" applyBorder="1" applyAlignment="1" applyProtection="1">
      <alignment horizontal="center" vertical="center" wrapText="1"/>
      <protection locked="0"/>
    </xf>
    <xf numFmtId="0" fontId="12" fillId="0" borderId="16" xfId="2" applyFont="1" applyBorder="1" applyAlignment="1" applyProtection="1">
      <alignment horizontal="center" vertical="center" wrapText="1"/>
      <protection locked="0"/>
    </xf>
    <xf numFmtId="0" fontId="12" fillId="0" borderId="21" xfId="2" applyFont="1" applyBorder="1" applyAlignment="1" applyProtection="1">
      <alignment horizontal="center" vertical="center" wrapText="1"/>
      <protection locked="0"/>
    </xf>
    <xf numFmtId="0" fontId="12" fillId="0" borderId="66" xfId="2" applyFont="1" applyBorder="1" applyAlignment="1" applyProtection="1">
      <alignment horizontal="center" vertical="center" wrapText="1"/>
      <protection locked="0"/>
    </xf>
    <xf numFmtId="0" fontId="12" fillId="2" borderId="12" xfId="2" applyFont="1" applyFill="1" applyBorder="1" applyAlignment="1" applyProtection="1">
      <alignment horizontal="center" vertical="center" wrapText="1"/>
      <protection locked="0"/>
    </xf>
    <xf numFmtId="0" fontId="12" fillId="2" borderId="13" xfId="2" applyFont="1" applyFill="1" applyBorder="1" applyAlignment="1" applyProtection="1">
      <alignment horizontal="center" vertical="center" wrapText="1"/>
      <protection locked="0"/>
    </xf>
    <xf numFmtId="0" fontId="12" fillId="2" borderId="14" xfId="2" applyFont="1" applyFill="1" applyBorder="1" applyAlignment="1" applyProtection="1">
      <alignment horizontal="center" vertical="center" wrapText="1"/>
      <protection locked="0"/>
    </xf>
    <xf numFmtId="0" fontId="12" fillId="2" borderId="17" xfId="2" applyFont="1" applyFill="1" applyBorder="1" applyAlignment="1" applyProtection="1">
      <alignment horizontal="center" vertical="center" wrapText="1"/>
      <protection locked="0"/>
    </xf>
    <xf numFmtId="0" fontId="12" fillId="2" borderId="18" xfId="2" applyFont="1" applyFill="1" applyBorder="1" applyAlignment="1" applyProtection="1">
      <alignment horizontal="center" vertical="center" wrapText="1"/>
      <protection locked="0"/>
    </xf>
    <xf numFmtId="0" fontId="12" fillId="2" borderId="19" xfId="2" applyFont="1" applyFill="1" applyBorder="1" applyAlignment="1" applyProtection="1">
      <alignment horizontal="center" vertical="center" wrapText="1"/>
      <protection locked="0"/>
    </xf>
    <xf numFmtId="2" fontId="12" fillId="3" borderId="27" xfId="2" applyNumberFormat="1" applyFont="1" applyFill="1" applyBorder="1" applyAlignment="1" applyProtection="1">
      <alignment horizontal="center" vertical="center"/>
      <protection hidden="1"/>
    </xf>
    <xf numFmtId="2" fontId="12" fillId="3" borderId="34" xfId="2" applyNumberFormat="1" applyFont="1" applyFill="1" applyBorder="1" applyAlignment="1">
      <alignment horizontal="center" vertical="center"/>
    </xf>
    <xf numFmtId="0" fontId="12" fillId="0" borderId="33" xfId="2" applyFont="1" applyBorder="1" applyAlignment="1" applyProtection="1">
      <alignment horizontal="center" vertical="center"/>
      <protection locked="0"/>
    </xf>
    <xf numFmtId="0" fontId="12" fillId="8" borderId="27" xfId="2" applyFont="1" applyFill="1" applyBorder="1" applyAlignment="1" applyProtection="1">
      <alignment horizontal="center" vertical="center" wrapText="1"/>
      <protection locked="0"/>
    </xf>
    <xf numFmtId="2" fontId="12" fillId="3" borderId="27" xfId="2" applyNumberFormat="1" applyFont="1" applyFill="1" applyBorder="1" applyAlignment="1" applyProtection="1">
      <alignment horizontal="center" vertical="center" wrapText="1" shrinkToFit="1"/>
      <protection hidden="1"/>
    </xf>
    <xf numFmtId="0" fontId="12" fillId="0" borderId="12" xfId="2" applyFont="1" applyBorder="1" applyAlignment="1" applyProtection="1">
      <alignment horizontal="center" vertical="center"/>
      <protection locked="0"/>
    </xf>
    <xf numFmtId="0" fontId="12" fillId="0" borderId="13" xfId="2" applyFont="1" applyBorder="1" applyAlignment="1" applyProtection="1">
      <alignment horizontal="center" vertical="center"/>
      <protection locked="0"/>
    </xf>
    <xf numFmtId="0" fontId="10" fillId="8" borderId="0" xfId="2" applyFont="1" applyFill="1" applyBorder="1" applyAlignment="1" applyProtection="1">
      <alignment horizontal="center" vertical="center" wrapText="1"/>
      <protection locked="0"/>
    </xf>
    <xf numFmtId="0" fontId="12" fillId="0" borderId="66" xfId="2" applyFont="1" applyBorder="1" applyAlignment="1" applyProtection="1">
      <alignment horizontal="center" vertical="center"/>
      <protection locked="0"/>
    </xf>
    <xf numFmtId="0" fontId="12" fillId="8" borderId="12" xfId="2" applyFont="1" applyFill="1" applyBorder="1" applyAlignment="1" applyProtection="1">
      <alignment horizontal="center" vertical="center" wrapText="1"/>
      <protection locked="0"/>
    </xf>
    <xf numFmtId="0" fontId="12" fillId="8" borderId="13" xfId="2" applyFont="1" applyFill="1" applyBorder="1" applyAlignment="1" applyProtection="1">
      <alignment horizontal="center" vertical="center" wrapText="1"/>
      <protection locked="0"/>
    </xf>
    <xf numFmtId="0" fontId="12" fillId="8" borderId="14" xfId="2" applyFont="1" applyFill="1" applyBorder="1" applyAlignment="1" applyProtection="1">
      <alignment horizontal="center" vertical="center" wrapText="1"/>
      <protection locked="0"/>
    </xf>
    <xf numFmtId="0" fontId="12" fillId="8" borderId="17" xfId="2" applyFont="1" applyFill="1" applyBorder="1" applyAlignment="1" applyProtection="1">
      <alignment horizontal="center" vertical="center" wrapText="1"/>
      <protection locked="0"/>
    </xf>
    <xf numFmtId="0" fontId="12" fillId="8" borderId="18" xfId="2" applyFont="1" applyFill="1" applyBorder="1" applyAlignment="1" applyProtection="1">
      <alignment horizontal="center" vertical="center" wrapText="1"/>
      <protection locked="0"/>
    </xf>
    <xf numFmtId="0" fontId="12" fillId="8" borderId="19" xfId="2" applyFont="1" applyFill="1" applyBorder="1" applyAlignment="1" applyProtection="1">
      <alignment horizontal="center" vertical="center" wrapText="1"/>
      <protection locked="0"/>
    </xf>
    <xf numFmtId="2" fontId="15" fillId="3" borderId="14" xfId="1" applyNumberFormat="1" applyFont="1" applyFill="1" applyBorder="1" applyAlignment="1">
      <alignment horizontal="center" vertical="center"/>
    </xf>
    <xf numFmtId="2" fontId="15" fillId="3" borderId="28" xfId="1" applyNumberFormat="1" applyFont="1" applyFill="1" applyBorder="1" applyAlignment="1">
      <alignment horizontal="center" vertical="center"/>
    </xf>
    <xf numFmtId="2" fontId="15" fillId="3" borderId="19" xfId="1" applyNumberFormat="1" applyFont="1" applyFill="1" applyBorder="1" applyAlignment="1">
      <alignment horizontal="center" vertical="center"/>
    </xf>
    <xf numFmtId="2" fontId="15" fillId="3" borderId="13" xfId="1" applyNumberFormat="1" applyFont="1" applyFill="1" applyBorder="1" applyAlignment="1" applyProtection="1">
      <alignment horizontal="center" vertical="center"/>
      <protection hidden="1"/>
    </xf>
    <xf numFmtId="2" fontId="15" fillId="3" borderId="26" xfId="1" applyNumberFormat="1" applyFont="1" applyFill="1" applyBorder="1" applyAlignment="1" applyProtection="1">
      <alignment horizontal="center" vertical="center"/>
      <protection hidden="1"/>
    </xf>
    <xf numFmtId="2" fontId="15" fillId="3" borderId="18" xfId="1" applyNumberFormat="1" applyFont="1" applyFill="1" applyBorder="1" applyAlignment="1" applyProtection="1">
      <alignment horizontal="center" vertical="center"/>
      <protection hidden="1"/>
    </xf>
    <xf numFmtId="0" fontId="12" fillId="0" borderId="12" xfId="1" applyFont="1" applyBorder="1" applyAlignment="1" applyProtection="1">
      <alignment horizontal="center" vertical="center"/>
      <protection locked="0"/>
    </xf>
    <xf numFmtId="0" fontId="12" fillId="0" borderId="25" xfId="1" applyFont="1" applyBorder="1" applyAlignment="1" applyProtection="1">
      <alignment horizontal="center" vertical="center"/>
      <protection locked="0"/>
    </xf>
    <xf numFmtId="0" fontId="12" fillId="0" borderId="17" xfId="1" applyFont="1" applyBorder="1" applyAlignment="1" applyProtection="1">
      <alignment horizontal="center" vertical="center"/>
      <protection locked="0"/>
    </xf>
    <xf numFmtId="0" fontId="12" fillId="0" borderId="13" xfId="1" applyFont="1" applyBorder="1" applyAlignment="1" applyProtection="1">
      <alignment horizontal="center" vertical="center"/>
      <protection locked="0"/>
    </xf>
    <xf numFmtId="0" fontId="12" fillId="0" borderId="26" xfId="1" applyFont="1" applyBorder="1" applyAlignment="1" applyProtection="1">
      <alignment horizontal="center" vertical="center"/>
      <protection locked="0"/>
    </xf>
    <xf numFmtId="0" fontId="12" fillId="0" borderId="18" xfId="1" applyFont="1" applyBorder="1" applyAlignment="1" applyProtection="1">
      <alignment horizontal="center" vertical="center"/>
      <protection locked="0"/>
    </xf>
    <xf numFmtId="0" fontId="12" fillId="0" borderId="24" xfId="1" applyFont="1" applyBorder="1" applyAlignment="1" applyProtection="1">
      <alignment horizontal="center" vertical="center"/>
      <protection locked="0"/>
    </xf>
    <xf numFmtId="0" fontId="12" fillId="0" borderId="27" xfId="1" applyFont="1" applyBorder="1" applyAlignment="1" applyProtection="1">
      <alignment horizontal="center" vertical="center"/>
      <protection locked="0"/>
    </xf>
    <xf numFmtId="0" fontId="12" fillId="0" borderId="29" xfId="1" applyFont="1" applyBorder="1" applyAlignment="1" applyProtection="1">
      <alignment horizontal="center" vertical="center"/>
      <protection locked="0"/>
    </xf>
    <xf numFmtId="1" fontId="12" fillId="0" borderId="24" xfId="1" applyNumberFormat="1" applyFont="1" applyBorder="1" applyAlignment="1" applyProtection="1">
      <alignment horizontal="center" vertical="center"/>
      <protection locked="0"/>
    </xf>
    <xf numFmtId="1" fontId="12" fillId="0" borderId="27" xfId="1" applyNumberFormat="1" applyFont="1" applyBorder="1" applyAlignment="1" applyProtection="1">
      <alignment horizontal="center" vertical="center"/>
      <protection locked="0"/>
    </xf>
    <xf numFmtId="1" fontId="12" fillId="0" borderId="29" xfId="1" applyNumberFormat="1" applyFont="1" applyBorder="1" applyAlignment="1" applyProtection="1">
      <alignment horizontal="center" vertical="center"/>
      <protection locked="0"/>
    </xf>
    <xf numFmtId="2" fontId="15" fillId="3" borderId="13" xfId="1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1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1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7" xfId="1" applyNumberFormat="1" applyFont="1" applyFill="1" applyBorder="1" applyAlignment="1" applyProtection="1">
      <alignment horizontal="center" vertical="center"/>
      <protection hidden="1"/>
    </xf>
    <xf numFmtId="2" fontId="15" fillId="3" borderId="34" xfId="1" applyNumberFormat="1" applyFont="1" applyFill="1" applyBorder="1" applyAlignment="1">
      <alignment horizontal="center" vertical="center"/>
    </xf>
    <xf numFmtId="0" fontId="12" fillId="5" borderId="24" xfId="1" applyFont="1" applyFill="1" applyBorder="1" applyAlignment="1" applyProtection="1">
      <alignment horizontal="center" vertical="center" wrapText="1"/>
      <protection locked="0"/>
    </xf>
    <xf numFmtId="0" fontId="12" fillId="5" borderId="29" xfId="1" applyFont="1" applyFill="1" applyBorder="1" applyAlignment="1" applyProtection="1">
      <alignment horizontal="center" vertical="center" wrapText="1"/>
      <protection locked="0"/>
    </xf>
    <xf numFmtId="0" fontId="12" fillId="0" borderId="33" xfId="1" applyFont="1" applyBorder="1" applyAlignment="1" applyProtection="1">
      <alignment horizontal="center" vertical="center"/>
      <protection locked="0"/>
    </xf>
    <xf numFmtId="2" fontId="15" fillId="3" borderId="27" xfId="1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32" xfId="1" applyNumberFormat="1" applyFont="1" applyFill="1" applyBorder="1" applyAlignment="1">
      <alignment horizontal="center" vertical="center"/>
    </xf>
    <xf numFmtId="2" fontId="15" fillId="3" borderId="31" xfId="1" applyNumberFormat="1" applyFont="1" applyFill="1" applyBorder="1" applyAlignment="1" applyProtection="1">
      <alignment horizontal="center" vertical="center"/>
      <protection hidden="1"/>
    </xf>
    <xf numFmtId="0" fontId="12" fillId="0" borderId="30" xfId="1" applyFont="1" applyBorder="1" applyAlignment="1" applyProtection="1">
      <alignment horizontal="center" vertical="center"/>
      <protection locked="0"/>
    </xf>
    <xf numFmtId="0" fontId="12" fillId="0" borderId="31" xfId="1" applyFont="1" applyBorder="1" applyAlignment="1" applyProtection="1">
      <alignment horizontal="center" vertical="center"/>
      <protection locked="0"/>
    </xf>
    <xf numFmtId="166" fontId="12" fillId="0" borderId="24" xfId="1" applyNumberFormat="1" applyFont="1" applyBorder="1" applyAlignment="1" applyProtection="1">
      <alignment horizontal="center" vertical="center"/>
      <protection locked="0"/>
    </xf>
    <xf numFmtId="166" fontId="12" fillId="0" borderId="27" xfId="1" applyNumberFormat="1" applyFont="1" applyBorder="1" applyAlignment="1" applyProtection="1">
      <alignment horizontal="center" vertical="center"/>
      <protection locked="0"/>
    </xf>
    <xf numFmtId="166" fontId="12" fillId="0" borderId="29" xfId="1" applyNumberFormat="1" applyFont="1" applyBorder="1" applyAlignment="1" applyProtection="1">
      <alignment horizontal="center" vertical="center"/>
      <protection locked="0"/>
    </xf>
    <xf numFmtId="2" fontId="15" fillId="3" borderId="31" xfId="1" applyNumberFormat="1" applyFont="1" applyFill="1" applyBorder="1" applyAlignment="1" applyProtection="1">
      <alignment horizontal="center" vertical="center" wrapText="1" shrinkToFit="1"/>
      <protection hidden="1"/>
    </xf>
    <xf numFmtId="0" fontId="12" fillId="0" borderId="12" xfId="1" applyFont="1" applyBorder="1" applyAlignment="1" applyProtection="1">
      <alignment horizontal="center" vertical="center" wrapText="1"/>
      <protection locked="0"/>
    </xf>
    <xf numFmtId="0" fontId="12" fillId="0" borderId="25" xfId="1" applyFont="1" applyBorder="1" applyAlignment="1" applyProtection="1">
      <alignment horizontal="center" vertical="center" wrapText="1"/>
      <protection locked="0"/>
    </xf>
    <xf numFmtId="0" fontId="12" fillId="0" borderId="17" xfId="1" applyFont="1" applyBorder="1" applyAlignment="1" applyProtection="1">
      <alignment horizontal="center" vertical="center" wrapText="1"/>
      <protection locked="0"/>
    </xf>
    <xf numFmtId="0" fontId="12" fillId="0" borderId="13" xfId="1" applyFont="1" applyBorder="1" applyAlignment="1" applyProtection="1">
      <alignment horizontal="center" vertical="center" wrapText="1"/>
      <protection locked="0"/>
    </xf>
    <xf numFmtId="0" fontId="12" fillId="0" borderId="26" xfId="1" applyFont="1" applyBorder="1" applyAlignment="1" applyProtection="1">
      <alignment horizontal="center" vertical="center" wrapText="1"/>
      <protection locked="0"/>
    </xf>
    <xf numFmtId="0" fontId="12" fillId="0" borderId="18" xfId="1" applyFont="1" applyBorder="1" applyAlignment="1" applyProtection="1">
      <alignment horizontal="center" vertical="center" wrapText="1"/>
      <protection locked="0"/>
    </xf>
    <xf numFmtId="166" fontId="12" fillId="0" borderId="24" xfId="1" applyNumberFormat="1" applyFont="1" applyBorder="1" applyAlignment="1" applyProtection="1">
      <alignment horizontal="center" vertical="center" wrapText="1"/>
      <protection locked="0"/>
    </xf>
    <xf numFmtId="166" fontId="12" fillId="0" borderId="27" xfId="1" applyNumberFormat="1" applyFont="1" applyBorder="1" applyAlignment="1" applyProtection="1">
      <alignment horizontal="center" vertical="center" wrapText="1"/>
      <protection locked="0"/>
    </xf>
    <xf numFmtId="166" fontId="12" fillId="0" borderId="29" xfId="1" applyNumberFormat="1" applyFont="1" applyBorder="1" applyAlignment="1" applyProtection="1">
      <alignment horizontal="center" vertical="center" wrapText="1"/>
      <protection locked="0"/>
    </xf>
    <xf numFmtId="1" fontId="12" fillId="0" borderId="24" xfId="1" applyNumberFormat="1" applyFont="1" applyBorder="1" applyAlignment="1" applyProtection="1">
      <alignment horizontal="center" vertical="center" wrapText="1"/>
      <protection locked="0"/>
    </xf>
    <xf numFmtId="1" fontId="12" fillId="0" borderId="27" xfId="1" applyNumberFormat="1" applyFont="1" applyBorder="1" applyAlignment="1" applyProtection="1">
      <alignment horizontal="center" vertical="center" wrapText="1"/>
      <protection locked="0"/>
    </xf>
    <xf numFmtId="1" fontId="12" fillId="0" borderId="29" xfId="1" applyNumberFormat="1" applyFont="1" applyBorder="1" applyAlignment="1" applyProtection="1">
      <alignment horizontal="center" vertical="center" wrapText="1"/>
      <protection locked="0"/>
    </xf>
    <xf numFmtId="0" fontId="12" fillId="3" borderId="8" xfId="1" applyFont="1" applyFill="1" applyBorder="1" applyAlignment="1">
      <alignment horizontal="center" vertical="center" wrapText="1"/>
    </xf>
    <xf numFmtId="0" fontId="12" fillId="3" borderId="16" xfId="1" applyFont="1" applyFill="1" applyBorder="1" applyAlignment="1">
      <alignment horizontal="center" vertical="center" wrapText="1"/>
    </xf>
    <xf numFmtId="0" fontId="12" fillId="3" borderId="21" xfId="1" applyFont="1" applyFill="1" applyBorder="1" applyAlignment="1">
      <alignment horizontal="center" vertical="center" wrapText="1"/>
    </xf>
    <xf numFmtId="0" fontId="12" fillId="3" borderId="9" xfId="1" applyFont="1" applyFill="1" applyBorder="1" applyAlignment="1">
      <alignment horizontal="center" vertical="center" wrapText="1"/>
    </xf>
    <xf numFmtId="0" fontId="12" fillId="3" borderId="11" xfId="1" applyFont="1" applyFill="1" applyBorder="1" applyAlignment="1">
      <alignment horizontal="center" vertical="center" wrapText="1"/>
    </xf>
    <xf numFmtId="0" fontId="9" fillId="0" borderId="1" xfId="1" applyFont="1" applyBorder="1" applyAlignment="1" applyProtection="1">
      <alignment horizontal="left" vertical="center" wrapText="1"/>
      <protection locked="0"/>
    </xf>
    <xf numFmtId="0" fontId="9" fillId="0" borderId="2" xfId="1" applyFont="1" applyBorder="1" applyAlignment="1" applyProtection="1">
      <alignment horizontal="left" vertical="center" wrapText="1"/>
      <protection locked="0"/>
    </xf>
    <xf numFmtId="0" fontId="9" fillId="0" borderId="3" xfId="1" applyFont="1" applyBorder="1" applyAlignment="1" applyProtection="1">
      <alignment horizontal="left" vertical="center" wrapText="1"/>
      <protection locked="0"/>
    </xf>
    <xf numFmtId="0" fontId="9" fillId="0" borderId="4" xfId="1" applyFont="1" applyBorder="1" applyAlignment="1" applyProtection="1">
      <alignment horizontal="left" vertical="center" wrapText="1"/>
      <protection locked="0"/>
    </xf>
    <xf numFmtId="0" fontId="9" fillId="0" borderId="5" xfId="1" applyFont="1" applyBorder="1" applyAlignment="1" applyProtection="1">
      <alignment horizontal="left" vertical="center" wrapText="1"/>
      <protection locked="0"/>
    </xf>
    <xf numFmtId="0" fontId="9" fillId="0" borderId="6" xfId="1" applyFont="1" applyBorder="1" applyAlignment="1" applyProtection="1">
      <alignment horizontal="left" vertical="center" wrapText="1"/>
      <protection locked="0"/>
    </xf>
    <xf numFmtId="0" fontId="10" fillId="2" borderId="0" xfId="1" applyFont="1" applyFill="1" applyBorder="1" applyAlignment="1" applyProtection="1">
      <alignment horizontal="center" vertical="center" wrapText="1"/>
      <protection locked="0"/>
    </xf>
    <xf numFmtId="0" fontId="11" fillId="0" borderId="0" xfId="1" applyFont="1" applyAlignment="1" applyProtection="1">
      <alignment horizontal="center" vertical="center" wrapText="1" shrinkToFit="1"/>
      <protection hidden="1"/>
    </xf>
    <xf numFmtId="0" fontId="12" fillId="0" borderId="9" xfId="1" applyFont="1" applyBorder="1" applyAlignment="1" applyProtection="1">
      <alignment horizontal="center" vertical="center" wrapText="1"/>
      <protection locked="0"/>
    </xf>
    <xf numFmtId="0" fontId="12" fillId="0" borderId="11" xfId="1" applyFont="1" applyBorder="1" applyAlignment="1" applyProtection="1">
      <alignment horizontal="center" vertical="center" wrapText="1"/>
      <protection locked="0"/>
    </xf>
    <xf numFmtId="0" fontId="12" fillId="0" borderId="10" xfId="1" applyFont="1" applyBorder="1" applyAlignment="1" applyProtection="1">
      <alignment horizontal="center" vertical="center" wrapText="1"/>
      <protection locked="0"/>
    </xf>
    <xf numFmtId="164" fontId="12" fillId="0" borderId="9" xfId="1" applyNumberFormat="1" applyFont="1" applyBorder="1" applyAlignment="1" applyProtection="1">
      <alignment horizontal="center" vertical="center" wrapText="1"/>
      <protection locked="0"/>
    </xf>
    <xf numFmtId="164" fontId="12" fillId="0" borderId="10" xfId="1" applyNumberFormat="1" applyFont="1" applyBorder="1" applyAlignment="1" applyProtection="1">
      <alignment horizontal="center" vertical="center" wrapText="1"/>
      <protection locked="0"/>
    </xf>
    <xf numFmtId="164" fontId="12" fillId="0" borderId="11" xfId="1" applyNumberFormat="1" applyFont="1" applyBorder="1" applyAlignment="1" applyProtection="1">
      <alignment horizontal="center" vertical="center" wrapText="1"/>
      <protection locked="0"/>
    </xf>
    <xf numFmtId="0" fontId="12" fillId="3" borderId="12" xfId="1" applyFont="1" applyFill="1" applyBorder="1" applyAlignment="1">
      <alignment horizontal="center" vertical="center" wrapText="1"/>
    </xf>
    <xf numFmtId="0" fontId="12" fillId="3" borderId="13" xfId="1" applyFont="1" applyFill="1" applyBorder="1" applyAlignment="1">
      <alignment horizontal="center" vertical="center" wrapText="1"/>
    </xf>
    <xf numFmtId="0" fontId="12" fillId="3" borderId="14" xfId="1" applyFont="1" applyFill="1" applyBorder="1" applyAlignment="1">
      <alignment horizontal="center" vertical="center" wrapText="1"/>
    </xf>
    <xf numFmtId="0" fontId="12" fillId="3" borderId="17" xfId="1" applyFont="1" applyFill="1" applyBorder="1" applyAlignment="1">
      <alignment horizontal="center" vertical="center" wrapText="1"/>
    </xf>
    <xf numFmtId="0" fontId="12" fillId="3" borderId="18" xfId="1" applyFont="1" applyFill="1" applyBorder="1" applyAlignment="1">
      <alignment horizontal="center" vertical="center" wrapText="1"/>
    </xf>
    <xf numFmtId="0" fontId="12" fillId="3" borderId="19" xfId="1" applyFont="1" applyFill="1" applyBorder="1" applyAlignment="1">
      <alignment horizontal="center" vertical="center" wrapText="1"/>
    </xf>
    <xf numFmtId="0" fontId="12" fillId="0" borderId="7" xfId="1" applyFont="1" applyBorder="1" applyAlignment="1" applyProtection="1">
      <alignment horizontal="center" vertical="center"/>
      <protection locked="0"/>
    </xf>
    <xf numFmtId="0" fontId="12" fillId="0" borderId="15" xfId="1" applyFont="1" applyBorder="1" applyAlignment="1" applyProtection="1">
      <alignment horizontal="center" vertical="center"/>
      <protection locked="0"/>
    </xf>
    <xf numFmtId="0" fontId="12" fillId="0" borderId="20" xfId="1" applyFont="1" applyBorder="1" applyAlignment="1" applyProtection="1">
      <alignment horizontal="center" vertical="center"/>
      <protection locked="0"/>
    </xf>
    <xf numFmtId="0" fontId="12" fillId="0" borderId="7" xfId="1" applyFont="1" applyBorder="1" applyAlignment="1" applyProtection="1">
      <alignment horizontal="center" vertical="center" wrapText="1"/>
      <protection locked="0"/>
    </xf>
    <xf numFmtId="0" fontId="12" fillId="0" borderId="15" xfId="1" applyFont="1" applyBorder="1" applyAlignment="1" applyProtection="1">
      <alignment horizontal="center" vertical="center" wrapText="1"/>
      <protection locked="0"/>
    </xf>
    <xf numFmtId="0" fontId="12" fillId="0" borderId="20" xfId="1" applyFont="1" applyBorder="1" applyAlignment="1" applyProtection="1">
      <alignment horizontal="center" vertical="center" wrapText="1"/>
      <protection locked="0"/>
    </xf>
    <xf numFmtId="0" fontId="12" fillId="0" borderId="8" xfId="1" applyFont="1" applyBorder="1" applyAlignment="1" applyProtection="1">
      <alignment horizontal="center" vertical="center" wrapText="1"/>
      <protection locked="0"/>
    </xf>
    <xf numFmtId="0" fontId="12" fillId="0" borderId="16" xfId="1" applyFont="1" applyBorder="1" applyAlignment="1" applyProtection="1">
      <alignment horizontal="center" vertical="center" wrapText="1"/>
      <protection locked="0"/>
    </xf>
    <xf numFmtId="0" fontId="12" fillId="0" borderId="21" xfId="1" applyFont="1" applyBorder="1" applyAlignment="1" applyProtection="1">
      <alignment horizontal="center" vertical="center" wrapText="1"/>
      <protection locked="0"/>
    </xf>
    <xf numFmtId="0" fontId="13" fillId="0" borderId="10" xfId="1" applyFont="1" applyBorder="1" applyAlignment="1" applyProtection="1">
      <alignment horizontal="center" vertical="center" wrapText="1"/>
      <protection locked="0"/>
    </xf>
    <xf numFmtId="0" fontId="13" fillId="0" borderId="11" xfId="1" applyFont="1" applyBorder="1" applyAlignment="1" applyProtection="1">
      <alignment horizontal="center" vertical="center" wrapText="1"/>
      <protection locked="0"/>
    </xf>
    <xf numFmtId="0" fontId="12" fillId="2" borderId="12" xfId="1" applyFont="1" applyFill="1" applyBorder="1" applyAlignment="1" applyProtection="1">
      <alignment horizontal="center" vertical="center" wrapText="1"/>
      <protection locked="0"/>
    </xf>
    <xf numFmtId="0" fontId="12" fillId="2" borderId="13" xfId="1" applyFont="1" applyFill="1" applyBorder="1" applyAlignment="1" applyProtection="1">
      <alignment horizontal="center" vertical="center" wrapText="1"/>
      <protection locked="0"/>
    </xf>
    <xf numFmtId="0" fontId="12" fillId="2" borderId="14" xfId="1" applyFont="1" applyFill="1" applyBorder="1" applyAlignment="1" applyProtection="1">
      <alignment horizontal="center" vertical="center" wrapText="1"/>
      <protection locked="0"/>
    </xf>
    <xf numFmtId="0" fontId="12" fillId="2" borderId="17" xfId="1" applyFont="1" applyFill="1" applyBorder="1" applyAlignment="1" applyProtection="1">
      <alignment horizontal="center" vertical="center" wrapText="1"/>
      <protection locked="0"/>
    </xf>
    <xf numFmtId="0" fontId="12" fillId="2" borderId="18" xfId="1" applyFont="1" applyFill="1" applyBorder="1" applyAlignment="1" applyProtection="1">
      <alignment horizontal="center" vertical="center" wrapText="1"/>
      <protection locked="0"/>
    </xf>
    <xf numFmtId="0" fontId="12" fillId="2" borderId="19" xfId="1" applyFont="1" applyFill="1" applyBorder="1" applyAlignment="1" applyProtection="1">
      <alignment horizontal="center" vertical="center" wrapText="1"/>
      <protection locked="0"/>
    </xf>
    <xf numFmtId="0" fontId="12" fillId="3" borderId="7" xfId="1" applyFont="1" applyFill="1" applyBorder="1" applyAlignment="1">
      <alignment horizontal="center" vertical="center" wrapText="1"/>
    </xf>
    <xf numFmtId="0" fontId="12" fillId="3" borderId="15" xfId="1" applyFont="1" applyFill="1" applyBorder="1" applyAlignment="1">
      <alignment horizontal="center" vertical="center" wrapText="1"/>
    </xf>
    <xf numFmtId="0" fontId="12" fillId="3" borderId="20" xfId="1" applyFont="1" applyFill="1" applyBorder="1" applyAlignment="1">
      <alignment horizontal="center" vertical="center" wrapText="1"/>
    </xf>
    <xf numFmtId="0" fontId="12" fillId="6" borderId="35" xfId="1" applyFont="1" applyFill="1" applyBorder="1" applyAlignment="1" applyProtection="1">
      <alignment horizontal="center" vertical="center"/>
      <protection locked="0"/>
    </xf>
    <xf numFmtId="0" fontId="12" fillId="6" borderId="36" xfId="1" applyFont="1" applyFill="1" applyBorder="1" applyAlignment="1" applyProtection="1">
      <alignment horizontal="center" vertical="center"/>
      <protection locked="0"/>
    </xf>
    <xf numFmtId="0" fontId="12" fillId="6" borderId="37" xfId="1" applyFont="1" applyFill="1" applyBorder="1" applyAlignment="1" applyProtection="1">
      <alignment horizontal="center" vertical="center"/>
      <protection locked="0"/>
    </xf>
    <xf numFmtId="0" fontId="12" fillId="6" borderId="35" xfId="1" applyFont="1" applyFill="1" applyBorder="1" applyAlignment="1" applyProtection="1">
      <alignment horizontal="center" vertical="center" wrapText="1"/>
      <protection locked="0"/>
    </xf>
    <xf numFmtId="0" fontId="12" fillId="6" borderId="36" xfId="1" applyFont="1" applyFill="1" applyBorder="1" applyAlignment="1" applyProtection="1">
      <alignment horizontal="center" vertical="center" wrapText="1"/>
      <protection locked="0"/>
    </xf>
    <xf numFmtId="0" fontId="12" fillId="6" borderId="37" xfId="1" applyFont="1" applyFill="1" applyBorder="1" applyAlignment="1" applyProtection="1">
      <alignment horizontal="center" vertical="center" wrapText="1"/>
      <protection locked="0"/>
    </xf>
    <xf numFmtId="0" fontId="12" fillId="7" borderId="38" xfId="1" applyFont="1" applyFill="1" applyBorder="1" applyAlignment="1" applyProtection="1">
      <alignment horizontal="center" vertical="center" wrapText="1"/>
      <protection locked="0"/>
    </xf>
    <xf numFmtId="0" fontId="12" fillId="7" borderId="39" xfId="1" applyFont="1" applyFill="1" applyBorder="1" applyAlignment="1" applyProtection="1">
      <alignment horizontal="center" vertical="center" wrapText="1"/>
      <protection locked="0"/>
    </xf>
    <xf numFmtId="0" fontId="12" fillId="7" borderId="40" xfId="1" applyFont="1" applyFill="1" applyBorder="1" applyAlignment="1" applyProtection="1">
      <alignment horizontal="center" vertical="center" wrapText="1"/>
      <protection locked="0"/>
    </xf>
    <xf numFmtId="0" fontId="12" fillId="6" borderId="41" xfId="1" applyFont="1" applyFill="1" applyBorder="1" applyAlignment="1" applyProtection="1">
      <alignment horizontal="center" vertical="center" wrapText="1"/>
      <protection locked="0"/>
    </xf>
    <xf numFmtId="0" fontId="12" fillId="6" borderId="42" xfId="1" applyFont="1" applyFill="1" applyBorder="1" applyAlignment="1" applyProtection="1">
      <alignment horizontal="center" vertical="center" wrapText="1"/>
      <protection locked="0"/>
    </xf>
    <xf numFmtId="0" fontId="12" fillId="6" borderId="43" xfId="1" applyFont="1" applyFill="1" applyBorder="1" applyAlignment="1" applyProtection="1">
      <alignment horizontal="center" vertical="center" wrapText="1"/>
      <protection locked="0"/>
    </xf>
    <xf numFmtId="2" fontId="15" fillId="3" borderId="13" xfId="4" applyNumberFormat="1" applyFont="1" applyFill="1" applyBorder="1" applyAlignment="1" applyProtection="1">
      <alignment horizontal="center" vertical="center"/>
      <protection hidden="1"/>
    </xf>
    <xf numFmtId="2" fontId="15" fillId="3" borderId="26" xfId="4" applyNumberFormat="1" applyFont="1" applyFill="1" applyBorder="1" applyAlignment="1" applyProtection="1">
      <alignment horizontal="center" vertical="center"/>
      <protection hidden="1"/>
    </xf>
    <xf numFmtId="2" fontId="15" fillId="3" borderId="18" xfId="4" applyNumberFormat="1" applyFont="1" applyFill="1" applyBorder="1" applyAlignment="1" applyProtection="1">
      <alignment horizontal="center" vertical="center"/>
      <protection hidden="1"/>
    </xf>
    <xf numFmtId="2" fontId="15" fillId="3" borderId="51" xfId="4" applyNumberFormat="1" applyFont="1" applyFill="1" applyBorder="1" applyAlignment="1" applyProtection="1">
      <alignment horizontal="center" vertical="center"/>
      <protection hidden="1"/>
    </xf>
    <xf numFmtId="2" fontId="15" fillId="3" borderId="14" xfId="4" applyNumberFormat="1" applyFont="1" applyFill="1" applyBorder="1" applyAlignment="1">
      <alignment horizontal="center" vertical="center"/>
    </xf>
    <xf numFmtId="2" fontId="15" fillId="3" borderId="28" xfId="4" applyNumberFormat="1" applyFont="1" applyFill="1" applyBorder="1" applyAlignment="1">
      <alignment horizontal="center" vertical="center"/>
    </xf>
    <xf numFmtId="2" fontId="15" fillId="3" borderId="19" xfId="4" applyNumberFormat="1" applyFont="1" applyFill="1" applyBorder="1" applyAlignment="1">
      <alignment horizontal="center" vertical="center"/>
    </xf>
    <xf numFmtId="0" fontId="12" fillId="0" borderId="50" xfId="4" applyFont="1" applyBorder="1" applyAlignment="1" applyProtection="1">
      <alignment horizontal="center" vertical="center"/>
      <protection locked="0"/>
    </xf>
    <xf numFmtId="0" fontId="12" fillId="0" borderId="25" xfId="4" applyFont="1" applyBorder="1" applyAlignment="1" applyProtection="1">
      <alignment horizontal="center" vertical="center"/>
      <protection locked="0"/>
    </xf>
    <xf numFmtId="0" fontId="12" fillId="0" borderId="17" xfId="4" applyFont="1" applyBorder="1" applyAlignment="1" applyProtection="1">
      <alignment horizontal="center" vertical="center"/>
      <protection locked="0"/>
    </xf>
    <xf numFmtId="0" fontId="12" fillId="0" borderId="51" xfId="4" applyFont="1" applyBorder="1" applyAlignment="1" applyProtection="1">
      <alignment horizontal="center" vertical="center"/>
      <protection locked="0"/>
    </xf>
    <xf numFmtId="0" fontId="12" fillId="0" borderId="26" xfId="4" applyFont="1" applyBorder="1" applyAlignment="1" applyProtection="1">
      <alignment horizontal="center" vertical="center"/>
      <protection locked="0"/>
    </xf>
    <xf numFmtId="0" fontId="12" fillId="0" borderId="18" xfId="4" applyFont="1" applyBorder="1" applyAlignment="1" applyProtection="1">
      <alignment horizontal="center" vertical="center"/>
      <protection locked="0"/>
    </xf>
    <xf numFmtId="166" fontId="12" fillId="0" borderId="24" xfId="4" applyNumberFormat="1" applyFont="1" applyBorder="1" applyAlignment="1" applyProtection="1">
      <alignment horizontal="center" vertical="center"/>
      <protection locked="0"/>
    </xf>
    <xf numFmtId="166" fontId="12" fillId="0" borderId="27" xfId="4" applyNumberFormat="1" applyFont="1" applyBorder="1" applyAlignment="1" applyProtection="1">
      <alignment horizontal="center" vertical="center"/>
      <protection locked="0"/>
    </xf>
    <xf numFmtId="166" fontId="12" fillId="0" borderId="29" xfId="4" applyNumberFormat="1" applyFont="1" applyBorder="1" applyAlignment="1" applyProtection="1">
      <alignment horizontal="center" vertical="center"/>
      <protection locked="0"/>
    </xf>
    <xf numFmtId="1" fontId="12" fillId="0" borderId="24" xfId="4" applyNumberFormat="1" applyFont="1" applyBorder="1" applyAlignment="1" applyProtection="1">
      <alignment horizontal="center" vertical="center"/>
      <protection locked="0"/>
    </xf>
    <xf numFmtId="1" fontId="12" fillId="0" borderId="27" xfId="4" applyNumberFormat="1" applyFont="1" applyBorder="1" applyAlignment="1" applyProtection="1">
      <alignment horizontal="center" vertical="center"/>
      <protection locked="0"/>
    </xf>
    <xf numFmtId="1" fontId="12" fillId="0" borderId="29" xfId="4" applyNumberFormat="1" applyFont="1" applyBorder="1" applyAlignment="1" applyProtection="1">
      <alignment horizontal="center" vertical="center"/>
      <protection locked="0"/>
    </xf>
    <xf numFmtId="2" fontId="15" fillId="3" borderId="51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8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0" borderId="24" xfId="4" applyFont="1" applyBorder="1" applyAlignment="1" applyProtection="1">
      <alignment horizontal="center" vertical="center"/>
      <protection locked="0"/>
    </xf>
    <xf numFmtId="0" fontId="12" fillId="0" borderId="29" xfId="4" applyFont="1" applyBorder="1" applyAlignment="1" applyProtection="1">
      <alignment horizontal="center" vertical="center"/>
      <protection locked="0"/>
    </xf>
    <xf numFmtId="0" fontId="12" fillId="0" borderId="27" xfId="4" applyFont="1" applyBorder="1" applyAlignment="1" applyProtection="1">
      <alignment horizontal="center" vertical="center"/>
      <protection locked="0"/>
    </xf>
    <xf numFmtId="2" fontId="15" fillId="3" borderId="59" xfId="4" applyNumberFormat="1" applyFont="1" applyFill="1" applyBorder="1" applyAlignment="1">
      <alignment horizontal="center" vertical="center"/>
    </xf>
    <xf numFmtId="0" fontId="12" fillId="0" borderId="12" xfId="4" applyFont="1" applyBorder="1" applyAlignment="1" applyProtection="1">
      <alignment horizontal="center" vertical="center"/>
      <protection locked="0"/>
    </xf>
    <xf numFmtId="0" fontId="12" fillId="0" borderId="13" xfId="4" applyFont="1" applyBorder="1" applyAlignment="1" applyProtection="1">
      <alignment horizontal="center" vertical="center"/>
      <protection locked="0"/>
    </xf>
    <xf numFmtId="2" fontId="15" fillId="3" borderId="13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0" borderId="50" xfId="4" applyFont="1" applyBorder="1" applyAlignment="1" applyProtection="1">
      <alignment horizontal="center" vertical="center" wrapText="1"/>
      <protection locked="0"/>
    </xf>
    <xf numFmtId="0" fontId="12" fillId="0" borderId="25" xfId="4" applyFont="1" applyBorder="1" applyAlignment="1" applyProtection="1">
      <alignment horizontal="center" vertical="center" wrapText="1"/>
      <protection locked="0"/>
    </xf>
    <xf numFmtId="0" fontId="12" fillId="0" borderId="17" xfId="4" applyFont="1" applyBorder="1" applyAlignment="1" applyProtection="1">
      <alignment horizontal="center" vertical="center" wrapText="1"/>
      <protection locked="0"/>
    </xf>
    <xf numFmtId="0" fontId="12" fillId="0" borderId="51" xfId="4" applyFont="1" applyBorder="1" applyAlignment="1" applyProtection="1">
      <alignment horizontal="center" vertical="center" wrapText="1"/>
      <protection locked="0"/>
    </xf>
    <xf numFmtId="0" fontId="12" fillId="0" borderId="26" xfId="4" applyFont="1" applyBorder="1" applyAlignment="1" applyProtection="1">
      <alignment horizontal="center" vertical="center" wrapText="1"/>
      <protection locked="0"/>
    </xf>
    <xf numFmtId="0" fontId="12" fillId="0" borderId="18" xfId="4" applyFont="1" applyBorder="1" applyAlignment="1" applyProtection="1">
      <alignment horizontal="center" vertical="center" wrapText="1"/>
      <protection locked="0"/>
    </xf>
    <xf numFmtId="167" fontId="12" fillId="0" borderId="24" xfId="4" applyNumberFormat="1" applyFont="1" applyBorder="1" applyAlignment="1" applyProtection="1">
      <alignment horizontal="center" vertical="center" wrapText="1"/>
      <protection locked="0"/>
    </xf>
    <xf numFmtId="167" fontId="12" fillId="0" borderId="27" xfId="4" applyNumberFormat="1" applyFont="1" applyBorder="1" applyAlignment="1" applyProtection="1">
      <alignment horizontal="center" vertical="center" wrapText="1"/>
      <protection locked="0"/>
    </xf>
    <xf numFmtId="167" fontId="12" fillId="0" borderId="29" xfId="4" applyNumberFormat="1" applyFont="1" applyBorder="1" applyAlignment="1" applyProtection="1">
      <alignment horizontal="center" vertical="center" wrapText="1"/>
      <protection locked="0"/>
    </xf>
    <xf numFmtId="1" fontId="12" fillId="0" borderId="24" xfId="4" applyNumberFormat="1" applyFont="1" applyBorder="1" applyAlignment="1" applyProtection="1">
      <alignment horizontal="center" vertical="center" wrapText="1"/>
      <protection locked="0"/>
    </xf>
    <xf numFmtId="1" fontId="12" fillId="0" borderId="27" xfId="4" applyNumberFormat="1" applyFont="1" applyBorder="1" applyAlignment="1" applyProtection="1">
      <alignment horizontal="center" vertical="center" wrapText="1"/>
      <protection locked="0"/>
    </xf>
    <xf numFmtId="1" fontId="12" fillId="0" borderId="29" xfId="4" applyNumberFormat="1" applyFont="1" applyBorder="1" applyAlignment="1" applyProtection="1">
      <alignment horizontal="center" vertical="center" wrapText="1"/>
      <protection locked="0"/>
    </xf>
    <xf numFmtId="0" fontId="12" fillId="0" borderId="12" xfId="4" applyFont="1" applyBorder="1" applyAlignment="1" applyProtection="1">
      <alignment horizontal="center" vertical="center" wrapText="1"/>
      <protection locked="0"/>
    </xf>
    <xf numFmtId="0" fontId="12" fillId="0" borderId="13" xfId="4" applyFont="1" applyBorder="1" applyAlignment="1" applyProtection="1">
      <alignment horizontal="center" vertical="center" wrapText="1"/>
      <protection locked="0"/>
    </xf>
    <xf numFmtId="0" fontId="12" fillId="0" borderId="24" xfId="4" applyFont="1" applyBorder="1" applyAlignment="1" applyProtection="1">
      <alignment horizontal="center" vertical="center" wrapText="1"/>
      <protection locked="0"/>
    </xf>
    <xf numFmtId="0" fontId="12" fillId="0" borderId="27" xfId="4" applyFont="1" applyBorder="1" applyAlignment="1" applyProtection="1">
      <alignment horizontal="center" vertical="center" wrapText="1"/>
      <protection locked="0"/>
    </xf>
    <xf numFmtId="0" fontId="12" fillId="0" borderId="29" xfId="4" applyFont="1" applyBorder="1" applyAlignment="1" applyProtection="1">
      <alignment horizontal="center" vertical="center" wrapText="1"/>
      <protection locked="0"/>
    </xf>
    <xf numFmtId="0" fontId="12" fillId="3" borderId="8" xfId="4" applyFont="1" applyFill="1" applyBorder="1" applyAlignment="1">
      <alignment horizontal="center" vertical="center" wrapText="1"/>
    </xf>
    <xf numFmtId="0" fontId="12" fillId="3" borderId="16" xfId="4" applyFont="1" applyFill="1" applyBorder="1" applyAlignment="1">
      <alignment horizontal="center" vertical="center" wrapText="1"/>
    </xf>
    <xf numFmtId="0" fontId="12" fillId="3" borderId="21" xfId="4" applyFont="1" applyFill="1" applyBorder="1" applyAlignment="1">
      <alignment horizontal="center" vertical="center" wrapText="1"/>
    </xf>
    <xf numFmtId="0" fontId="12" fillId="3" borderId="9" xfId="4" applyFont="1" applyFill="1" applyBorder="1" applyAlignment="1">
      <alignment horizontal="center" vertical="center" wrapText="1"/>
    </xf>
    <xf numFmtId="0" fontId="12" fillId="3" borderId="11" xfId="4" applyFont="1" applyFill="1" applyBorder="1" applyAlignment="1">
      <alignment horizontal="center" vertical="center" wrapText="1"/>
    </xf>
    <xf numFmtId="0" fontId="9" fillId="0" borderId="1" xfId="4" applyFont="1" applyBorder="1" applyAlignment="1" applyProtection="1">
      <alignment horizontal="left" vertical="center" wrapText="1"/>
      <protection locked="0"/>
    </xf>
    <xf numFmtId="0" fontId="9" fillId="0" borderId="2" xfId="4" applyFont="1" applyBorder="1" applyAlignment="1" applyProtection="1">
      <alignment horizontal="left" vertical="center" wrapText="1"/>
      <protection locked="0"/>
    </xf>
    <xf numFmtId="0" fontId="9" fillId="0" borderId="3" xfId="4" applyFont="1" applyBorder="1" applyAlignment="1" applyProtection="1">
      <alignment horizontal="left" vertical="center" wrapText="1"/>
      <protection locked="0"/>
    </xf>
    <xf numFmtId="0" fontId="9" fillId="0" borderId="4" xfId="4" applyFont="1" applyBorder="1" applyAlignment="1" applyProtection="1">
      <alignment horizontal="left" vertical="center" wrapText="1"/>
      <protection locked="0"/>
    </xf>
    <xf numFmtId="0" fontId="9" fillId="0" borderId="5" xfId="4" applyFont="1" applyBorder="1" applyAlignment="1" applyProtection="1">
      <alignment horizontal="left" vertical="center" wrapText="1"/>
      <protection locked="0"/>
    </xf>
    <xf numFmtId="0" fontId="9" fillId="0" borderId="6" xfId="4" applyFont="1" applyBorder="1" applyAlignment="1" applyProtection="1">
      <alignment horizontal="left" vertical="center" wrapText="1"/>
      <protection locked="0"/>
    </xf>
    <xf numFmtId="0" fontId="10" fillId="2" borderId="0" xfId="4" applyFont="1" applyFill="1" applyBorder="1" applyAlignment="1" applyProtection="1">
      <alignment horizontal="center" vertical="center" wrapText="1"/>
      <protection locked="0"/>
    </xf>
    <xf numFmtId="0" fontId="11" fillId="0" borderId="0" xfId="4" applyFont="1" applyAlignment="1" applyProtection="1">
      <alignment horizontal="center" vertical="center" wrapText="1" shrinkToFit="1"/>
      <protection hidden="1"/>
    </xf>
    <xf numFmtId="0" fontId="12" fillId="0" borderId="9" xfId="4" applyFont="1" applyBorder="1" applyAlignment="1" applyProtection="1">
      <alignment horizontal="center" vertical="center" wrapText="1"/>
      <protection locked="0"/>
    </xf>
    <xf numFmtId="0" fontId="12" fillId="0" borderId="11" xfId="4" applyFont="1" applyBorder="1" applyAlignment="1" applyProtection="1">
      <alignment horizontal="center" vertical="center" wrapText="1"/>
      <protection locked="0"/>
    </xf>
    <xf numFmtId="0" fontId="12" fillId="0" borderId="10" xfId="4" applyFont="1" applyBorder="1" applyAlignment="1" applyProtection="1">
      <alignment horizontal="center" vertical="center" wrapText="1"/>
      <protection locked="0"/>
    </xf>
    <xf numFmtId="164" fontId="12" fillId="0" borderId="9" xfId="4" applyNumberFormat="1" applyFont="1" applyBorder="1" applyAlignment="1" applyProtection="1">
      <alignment horizontal="center" vertical="center" wrapText="1"/>
      <protection locked="0"/>
    </xf>
    <xf numFmtId="164" fontId="12" fillId="0" borderId="10" xfId="4" applyNumberFormat="1" applyFont="1" applyBorder="1" applyAlignment="1" applyProtection="1">
      <alignment horizontal="center" vertical="center" wrapText="1"/>
      <protection locked="0"/>
    </xf>
    <xf numFmtId="164" fontId="12" fillId="0" borderId="11" xfId="4" applyNumberFormat="1" applyFont="1" applyBorder="1" applyAlignment="1" applyProtection="1">
      <alignment horizontal="center" vertical="center" wrapText="1"/>
      <protection locked="0"/>
    </xf>
    <xf numFmtId="0" fontId="12" fillId="3" borderId="12" xfId="4" applyFont="1" applyFill="1" applyBorder="1" applyAlignment="1">
      <alignment horizontal="center" vertical="center" wrapText="1"/>
    </xf>
    <xf numFmtId="0" fontId="12" fillId="3" borderId="13" xfId="4" applyFont="1" applyFill="1" applyBorder="1" applyAlignment="1">
      <alignment horizontal="center" vertical="center" wrapText="1"/>
    </xf>
    <xf numFmtId="0" fontId="12" fillId="3" borderId="14" xfId="4" applyFont="1" applyFill="1" applyBorder="1" applyAlignment="1">
      <alignment horizontal="center" vertical="center" wrapText="1"/>
    </xf>
    <xf numFmtId="0" fontId="12" fillId="3" borderId="17" xfId="4" applyFont="1" applyFill="1" applyBorder="1" applyAlignment="1">
      <alignment horizontal="center" vertical="center" wrapText="1"/>
    </xf>
    <xf numFmtId="0" fontId="12" fillId="3" borderId="18" xfId="4" applyFont="1" applyFill="1" applyBorder="1" applyAlignment="1">
      <alignment horizontal="center" vertical="center" wrapText="1"/>
    </xf>
    <xf numFmtId="0" fontId="12" fillId="3" borderId="19" xfId="4" applyFont="1" applyFill="1" applyBorder="1" applyAlignment="1">
      <alignment horizontal="center" vertical="center" wrapText="1"/>
    </xf>
    <xf numFmtId="0" fontId="12" fillId="0" borderId="7" xfId="4" applyFont="1" applyBorder="1" applyAlignment="1" applyProtection="1">
      <alignment horizontal="center" vertical="center"/>
      <protection locked="0"/>
    </xf>
    <xf numFmtId="0" fontId="12" fillId="0" borderId="15" xfId="4" applyFont="1" applyBorder="1" applyAlignment="1" applyProtection="1">
      <alignment horizontal="center" vertical="center"/>
      <protection locked="0"/>
    </xf>
    <xf numFmtId="0" fontId="12" fillId="0" borderId="20" xfId="4" applyFont="1" applyBorder="1" applyAlignment="1" applyProtection="1">
      <alignment horizontal="center" vertical="center"/>
      <protection locked="0"/>
    </xf>
    <xf numFmtId="0" fontId="12" fillId="0" borderId="7" xfId="4" applyFont="1" applyBorder="1" applyAlignment="1" applyProtection="1">
      <alignment horizontal="center" vertical="center" wrapText="1"/>
      <protection locked="0"/>
    </xf>
    <xf numFmtId="0" fontId="12" fillId="0" borderId="15" xfId="4" applyFont="1" applyBorder="1" applyAlignment="1" applyProtection="1">
      <alignment horizontal="center" vertical="center" wrapText="1"/>
      <protection locked="0"/>
    </xf>
    <xf numFmtId="0" fontId="12" fillId="0" borderId="20" xfId="4" applyFont="1" applyBorder="1" applyAlignment="1" applyProtection="1">
      <alignment horizontal="center" vertical="center" wrapText="1"/>
      <protection locked="0"/>
    </xf>
    <xf numFmtId="0" fontId="12" fillId="0" borderId="8" xfId="4" applyFont="1" applyBorder="1" applyAlignment="1" applyProtection="1">
      <alignment horizontal="center" vertical="center" wrapText="1"/>
      <protection locked="0"/>
    </xf>
    <xf numFmtId="0" fontId="12" fillId="0" borderId="16" xfId="4" applyFont="1" applyBorder="1" applyAlignment="1" applyProtection="1">
      <alignment horizontal="center" vertical="center" wrapText="1"/>
      <protection locked="0"/>
    </xf>
    <xf numFmtId="0" fontId="12" fillId="0" borderId="21" xfId="4" applyFont="1" applyBorder="1" applyAlignment="1" applyProtection="1">
      <alignment horizontal="center" vertical="center" wrapText="1"/>
      <protection locked="0"/>
    </xf>
    <xf numFmtId="0" fontId="13" fillId="0" borderId="10" xfId="4" applyFont="1" applyBorder="1" applyAlignment="1" applyProtection="1">
      <alignment horizontal="center" vertical="center" wrapText="1"/>
      <protection locked="0"/>
    </xf>
    <xf numFmtId="0" fontId="13" fillId="0" borderId="11" xfId="4" applyFont="1" applyBorder="1" applyAlignment="1" applyProtection="1">
      <alignment horizontal="center" vertical="center" wrapText="1"/>
      <protection locked="0"/>
    </xf>
    <xf numFmtId="0" fontId="12" fillId="2" borderId="12" xfId="4" applyFont="1" applyFill="1" applyBorder="1" applyAlignment="1" applyProtection="1">
      <alignment horizontal="center" vertical="center" wrapText="1"/>
      <protection locked="0"/>
    </xf>
    <xf numFmtId="0" fontId="12" fillId="2" borderId="13" xfId="4" applyFont="1" applyFill="1" applyBorder="1" applyAlignment="1" applyProtection="1">
      <alignment horizontal="center" vertical="center" wrapText="1"/>
      <protection locked="0"/>
    </xf>
    <xf numFmtId="0" fontId="12" fillId="2" borderId="14" xfId="4" applyFont="1" applyFill="1" applyBorder="1" applyAlignment="1" applyProtection="1">
      <alignment horizontal="center" vertical="center" wrapText="1"/>
      <protection locked="0"/>
    </xf>
    <xf numFmtId="0" fontId="12" fillId="2" borderId="17" xfId="4" applyFont="1" applyFill="1" applyBorder="1" applyAlignment="1" applyProtection="1">
      <alignment horizontal="center" vertical="center" wrapText="1"/>
      <protection locked="0"/>
    </xf>
    <xf numFmtId="0" fontId="12" fillId="2" borderId="18" xfId="4" applyFont="1" applyFill="1" applyBorder="1" applyAlignment="1" applyProtection="1">
      <alignment horizontal="center" vertical="center" wrapText="1"/>
      <protection locked="0"/>
    </xf>
    <xf numFmtId="0" fontId="12" fillId="2" borderId="19" xfId="4" applyFont="1" applyFill="1" applyBorder="1" applyAlignment="1" applyProtection="1">
      <alignment horizontal="center" vertical="center" wrapText="1"/>
      <protection locked="0"/>
    </xf>
    <xf numFmtId="0" fontId="12" fillId="3" borderId="7" xfId="4" applyFont="1" applyFill="1" applyBorder="1" applyAlignment="1">
      <alignment horizontal="center" vertical="center" wrapText="1"/>
    </xf>
    <xf numFmtId="0" fontId="12" fillId="3" borderId="15" xfId="4" applyFont="1" applyFill="1" applyBorder="1" applyAlignment="1">
      <alignment horizontal="center" vertical="center" wrapText="1"/>
    </xf>
    <xf numFmtId="0" fontId="12" fillId="3" borderId="20" xfId="4" applyFont="1" applyFill="1" applyBorder="1" applyAlignment="1">
      <alignment horizontal="center" vertical="center" wrapText="1"/>
    </xf>
    <xf numFmtId="2" fontId="12" fillId="3" borderId="24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27" xfId="2" applyNumberFormat="1" applyFont="1" applyFill="1" applyBorder="1" applyAlignment="1" applyProtection="1">
      <alignment horizontal="center" vertical="center" wrapText="1"/>
      <protection hidden="1"/>
    </xf>
    <xf numFmtId="2" fontId="12" fillId="3" borderId="29" xfId="2" applyNumberFormat="1" applyFont="1" applyFill="1" applyBorder="1" applyAlignment="1" applyProtection="1">
      <alignment horizontal="center" vertical="center" wrapText="1"/>
      <protection hidden="1"/>
    </xf>
    <xf numFmtId="0" fontId="12" fillId="0" borderId="12" xfId="2" applyFont="1" applyBorder="1" applyAlignment="1">
      <alignment horizontal="center" vertical="center"/>
    </xf>
    <xf numFmtId="0" fontId="12" fillId="0" borderId="25" xfId="2" applyFont="1" applyBorder="1" applyAlignment="1">
      <alignment horizontal="center" vertical="center"/>
    </xf>
    <xf numFmtId="0" fontId="12" fillId="0" borderId="17" xfId="2" applyFont="1" applyBorder="1" applyAlignment="1">
      <alignment horizontal="center" vertical="center"/>
    </xf>
    <xf numFmtId="0" fontId="12" fillId="0" borderId="13" xfId="2" applyFont="1" applyBorder="1" applyAlignment="1">
      <alignment horizontal="center" vertical="center"/>
    </xf>
    <xf numFmtId="0" fontId="12" fillId="0" borderId="26" xfId="2" applyFont="1" applyBorder="1" applyAlignment="1">
      <alignment horizontal="center" vertical="center"/>
    </xf>
    <xf numFmtId="0" fontId="12" fillId="0" borderId="18" xfId="2" applyFont="1" applyBorder="1" applyAlignment="1">
      <alignment horizontal="center" vertical="center"/>
    </xf>
    <xf numFmtId="0" fontId="12" fillId="0" borderId="35" xfId="2" applyFont="1" applyBorder="1" applyAlignment="1">
      <alignment horizontal="center" vertical="center"/>
    </xf>
    <xf numFmtId="0" fontId="12" fillId="0" borderId="38" xfId="2" applyFont="1" applyBorder="1" applyAlignment="1">
      <alignment horizontal="center" vertical="center"/>
    </xf>
    <xf numFmtId="0" fontId="12" fillId="0" borderId="41" xfId="2" applyFont="1" applyBorder="1" applyAlignment="1">
      <alignment horizontal="center" vertical="center"/>
    </xf>
    <xf numFmtId="2" fontId="12" fillId="3" borderId="51" xfId="2" applyNumberFormat="1" applyFont="1" applyFill="1" applyBorder="1" applyAlignment="1" applyProtection="1">
      <alignment horizontal="center" vertical="center" wrapText="1"/>
      <protection hidden="1"/>
    </xf>
    <xf numFmtId="0" fontId="12" fillId="0" borderId="24" xfId="2" applyFont="1" applyBorder="1" applyAlignment="1">
      <alignment horizontal="center" vertical="center"/>
    </xf>
    <xf numFmtId="0" fontId="12" fillId="0" borderId="27" xfId="2" applyFont="1" applyBorder="1" applyAlignment="1">
      <alignment horizontal="center" vertical="center"/>
    </xf>
    <xf numFmtId="0" fontId="12" fillId="0" borderId="29" xfId="2" applyFont="1" applyBorder="1" applyAlignment="1">
      <alignment horizontal="center" vertical="center"/>
    </xf>
    <xf numFmtId="2" fontId="15" fillId="3" borderId="14" xfId="2" applyNumberFormat="1" applyFont="1" applyFill="1" applyBorder="1" applyAlignment="1">
      <alignment horizontal="center" vertical="center"/>
    </xf>
    <xf numFmtId="2" fontId="15" fillId="3" borderId="28" xfId="2" applyNumberFormat="1" applyFont="1" applyFill="1" applyBorder="1" applyAlignment="1">
      <alignment horizontal="center" vertical="center"/>
    </xf>
    <xf numFmtId="2" fontId="15" fillId="3" borderId="19" xfId="2" applyNumberFormat="1" applyFont="1" applyFill="1" applyBorder="1" applyAlignment="1">
      <alignment horizontal="center" vertical="center"/>
    </xf>
    <xf numFmtId="0" fontId="12" fillId="0" borderId="53" xfId="2" applyFont="1" applyBorder="1" applyAlignment="1" applyProtection="1">
      <alignment horizontal="center" vertical="center" wrapText="1"/>
      <protection locked="0"/>
    </xf>
    <xf numFmtId="0" fontId="12" fillId="0" borderId="34" xfId="2" applyFont="1" applyBorder="1" applyAlignment="1" applyProtection="1">
      <alignment horizontal="center" vertical="center" wrapText="1"/>
      <protection locked="0"/>
    </xf>
    <xf numFmtId="0" fontId="13" fillId="15" borderId="97" xfId="7" applyFont="1" applyFill="1" applyBorder="1" applyAlignment="1">
      <alignment horizontal="center" vertical="center"/>
    </xf>
    <xf numFmtId="0" fontId="13" fillId="15" borderId="34" xfId="7" applyFont="1" applyFill="1" applyBorder="1" applyAlignment="1">
      <alignment horizontal="center" vertical="center"/>
    </xf>
    <xf numFmtId="0" fontId="13" fillId="15" borderId="91" xfId="7" applyFont="1" applyFill="1" applyBorder="1" applyAlignment="1">
      <alignment horizontal="center" vertical="center"/>
    </xf>
    <xf numFmtId="0" fontId="13" fillId="23" borderId="96" xfId="7" applyFont="1" applyFill="1" applyBorder="1" applyAlignment="1">
      <alignment horizontal="center" vertical="center"/>
    </xf>
    <xf numFmtId="0" fontId="13" fillId="23" borderId="33" xfId="7" applyFont="1" applyFill="1" applyBorder="1" applyAlignment="1">
      <alignment horizontal="center" vertical="center"/>
    </xf>
    <xf numFmtId="0" fontId="13" fillId="23" borderId="90" xfId="7" applyFont="1" applyFill="1" applyBorder="1" applyAlignment="1">
      <alignment horizontal="center" vertical="center"/>
    </xf>
    <xf numFmtId="0" fontId="13" fillId="23" borderId="97" xfId="7" applyFont="1" applyFill="1" applyBorder="1" applyAlignment="1">
      <alignment horizontal="center" vertical="center"/>
    </xf>
    <xf numFmtId="0" fontId="13" fillId="23" borderId="34" xfId="7" applyFont="1" applyFill="1" applyBorder="1" applyAlignment="1">
      <alignment horizontal="center" vertical="center"/>
    </xf>
    <xf numFmtId="0" fontId="13" fillId="23" borderId="91" xfId="7" applyFont="1" applyFill="1" applyBorder="1" applyAlignment="1">
      <alignment horizontal="center" vertical="center"/>
    </xf>
    <xf numFmtId="0" fontId="13" fillId="24" borderId="96" xfId="7" applyFont="1" applyFill="1" applyBorder="1" applyAlignment="1">
      <alignment horizontal="center" vertical="center"/>
    </xf>
    <xf numFmtId="0" fontId="13" fillId="24" borderId="33" xfId="7" applyFont="1" applyFill="1" applyBorder="1" applyAlignment="1">
      <alignment horizontal="center" vertical="center"/>
    </xf>
    <xf numFmtId="0" fontId="13" fillId="24" borderId="90" xfId="7" applyFont="1" applyFill="1" applyBorder="1" applyAlignment="1">
      <alignment horizontal="center" vertical="center"/>
    </xf>
    <xf numFmtId="0" fontId="13" fillId="24" borderId="97" xfId="7" applyFont="1" applyFill="1" applyBorder="1" applyAlignment="1">
      <alignment horizontal="center" vertical="center"/>
    </xf>
    <xf numFmtId="0" fontId="13" fillId="24" borderId="34" xfId="7" applyFont="1" applyFill="1" applyBorder="1" applyAlignment="1">
      <alignment horizontal="center" vertical="center"/>
    </xf>
    <xf numFmtId="0" fontId="13" fillId="24" borderId="91" xfId="7" applyFont="1" applyFill="1" applyBorder="1" applyAlignment="1">
      <alignment horizontal="center" vertical="center"/>
    </xf>
    <xf numFmtId="0" fontId="13" fillId="25" borderId="73" xfId="7" applyFont="1" applyFill="1" applyBorder="1" applyAlignment="1">
      <alignment horizontal="center" vertical="center"/>
    </xf>
    <xf numFmtId="0" fontId="13" fillId="25" borderId="16" xfId="7" applyFont="1" applyFill="1" applyBorder="1" applyAlignment="1">
      <alignment horizontal="center" vertical="center"/>
    </xf>
    <xf numFmtId="0" fontId="13" fillId="25" borderId="80" xfId="7" applyFont="1" applyFill="1" applyBorder="1" applyAlignment="1">
      <alignment horizontal="center" vertical="center"/>
    </xf>
    <xf numFmtId="2" fontId="13" fillId="17" borderId="73" xfId="7" applyNumberFormat="1" applyFont="1" applyFill="1" applyBorder="1" applyAlignment="1">
      <alignment horizontal="center" vertical="center"/>
    </xf>
    <xf numFmtId="2" fontId="13" fillId="17" borderId="80" xfId="7" applyNumberFormat="1" applyFont="1" applyFill="1" applyBorder="1" applyAlignment="1">
      <alignment horizontal="center" vertical="center"/>
    </xf>
    <xf numFmtId="0" fontId="40" fillId="22" borderId="92" xfId="7" applyFont="1" applyFill="1" applyBorder="1" applyAlignment="1">
      <alignment horizontal="center" vertical="center"/>
    </xf>
    <xf numFmtId="0" fontId="40" fillId="22" borderId="0" xfId="7" applyFont="1" applyFill="1" applyBorder="1" applyAlignment="1">
      <alignment horizontal="center" vertical="center"/>
    </xf>
    <xf numFmtId="0" fontId="40" fillId="22" borderId="94" xfId="7" applyFont="1" applyFill="1" applyBorder="1" applyAlignment="1">
      <alignment horizontal="center" vertical="center"/>
    </xf>
    <xf numFmtId="0" fontId="37" fillId="22" borderId="84" xfId="7" applyFont="1" applyFill="1" applyBorder="1" applyAlignment="1">
      <alignment horizontal="center" vertical="center"/>
    </xf>
    <xf numFmtId="0" fontId="37" fillId="22" borderId="27" xfId="7" applyFont="1" applyFill="1" applyBorder="1" applyAlignment="1">
      <alignment horizontal="center" vertical="center"/>
    </xf>
    <xf numFmtId="0" fontId="37" fillId="22" borderId="87" xfId="7" applyFont="1" applyFill="1" applyBorder="1" applyAlignment="1">
      <alignment horizontal="center" vertical="center"/>
    </xf>
    <xf numFmtId="0" fontId="34" fillId="22" borderId="84" xfId="7" applyFont="1" applyFill="1" applyBorder="1" applyAlignment="1">
      <alignment horizontal="center" vertical="center"/>
    </xf>
    <xf numFmtId="0" fontId="34" fillId="22" borderId="27" xfId="7" applyFont="1" applyFill="1" applyBorder="1" applyAlignment="1">
      <alignment horizontal="center" vertical="center"/>
    </xf>
    <xf numFmtId="0" fontId="34" fillId="22" borderId="87" xfId="7" applyFont="1" applyFill="1" applyBorder="1" applyAlignment="1">
      <alignment horizontal="center" vertical="center"/>
    </xf>
    <xf numFmtId="2" fontId="13" fillId="15" borderId="96" xfId="7" applyNumberFormat="1" applyFont="1" applyFill="1" applyBorder="1" applyAlignment="1">
      <alignment horizontal="center" vertical="center"/>
    </xf>
    <xf numFmtId="0" fontId="13" fillId="15" borderId="33" xfId="7" applyFont="1" applyFill="1" applyBorder="1" applyAlignment="1">
      <alignment horizontal="center" vertical="center"/>
    </xf>
    <xf numFmtId="0" fontId="13" fillId="15" borderId="62" xfId="7" applyFont="1" applyFill="1" applyBorder="1" applyAlignment="1">
      <alignment horizontal="center" vertical="center"/>
    </xf>
    <xf numFmtId="0" fontId="13" fillId="15" borderId="101" xfId="7" applyFont="1" applyFill="1" applyBorder="1" applyAlignment="1">
      <alignment horizontal="center" vertical="center"/>
    </xf>
    <xf numFmtId="0" fontId="13" fillId="15" borderId="96" xfId="7" applyFont="1" applyFill="1" applyBorder="1" applyAlignment="1">
      <alignment horizontal="center" vertical="center"/>
    </xf>
    <xf numFmtId="0" fontId="13" fillId="15" borderId="90" xfId="7" applyFont="1" applyFill="1" applyBorder="1" applyAlignment="1">
      <alignment horizontal="center" vertical="center"/>
    </xf>
    <xf numFmtId="2" fontId="13" fillId="15" borderId="96" xfId="7" applyNumberFormat="1" applyFont="1" applyFill="1" applyBorder="1" applyAlignment="1" applyProtection="1">
      <alignment horizontal="center" vertical="center"/>
      <protection hidden="1"/>
    </xf>
    <xf numFmtId="2" fontId="13" fillId="15" borderId="90" xfId="7" applyNumberFormat="1" applyFont="1" applyFill="1" applyBorder="1" applyAlignment="1" applyProtection="1">
      <alignment horizontal="center" vertical="center"/>
      <protection hidden="1"/>
    </xf>
    <xf numFmtId="2" fontId="13" fillId="15" borderId="93" xfId="7" applyNumberFormat="1" applyFont="1" applyFill="1" applyBorder="1" applyAlignment="1" applyProtection="1">
      <alignment horizontal="center" vertical="center"/>
      <protection hidden="1"/>
    </xf>
    <xf numFmtId="2" fontId="13" fillId="15" borderId="95" xfId="7" applyNumberFormat="1" applyFont="1" applyFill="1" applyBorder="1" applyAlignment="1" applyProtection="1">
      <alignment horizontal="center" vertical="center"/>
      <protection hidden="1"/>
    </xf>
    <xf numFmtId="2" fontId="13" fillId="18" borderId="96" xfId="7" applyNumberFormat="1" applyFont="1" applyFill="1" applyBorder="1" applyAlignment="1" applyProtection="1">
      <alignment horizontal="center" vertical="center"/>
      <protection hidden="1"/>
    </xf>
    <xf numFmtId="2" fontId="13" fillId="18" borderId="90" xfId="7" applyNumberFormat="1" applyFont="1" applyFill="1" applyBorder="1" applyAlignment="1" applyProtection="1">
      <alignment horizontal="center" vertical="center"/>
      <protection hidden="1"/>
    </xf>
    <xf numFmtId="2" fontId="13" fillId="18" borderId="97" xfId="7" applyNumberFormat="1" applyFont="1" applyFill="1" applyBorder="1" applyAlignment="1" applyProtection="1">
      <alignment horizontal="center" vertical="center"/>
      <protection hidden="1"/>
    </xf>
    <xf numFmtId="2" fontId="13" fillId="18" borderId="91" xfId="7" applyNumberFormat="1" applyFont="1" applyFill="1" applyBorder="1" applyAlignment="1" applyProtection="1">
      <alignment horizontal="center" vertical="center"/>
      <protection hidden="1"/>
    </xf>
    <xf numFmtId="2" fontId="13" fillId="3" borderId="99" xfId="7" applyNumberFormat="1" applyFont="1" applyFill="1" applyBorder="1" applyAlignment="1" applyProtection="1">
      <alignment horizontal="center" vertical="center"/>
      <protection hidden="1"/>
    </xf>
    <xf numFmtId="2" fontId="13" fillId="3" borderId="101" xfId="7" applyNumberFormat="1" applyFont="1" applyFill="1" applyBorder="1" applyAlignment="1" applyProtection="1">
      <alignment horizontal="center" vertical="center"/>
      <protection hidden="1"/>
    </xf>
    <xf numFmtId="2" fontId="13" fillId="3" borderId="97" xfId="7" applyNumberFormat="1" applyFont="1" applyFill="1" applyBorder="1" applyAlignment="1">
      <alignment horizontal="center" vertical="center"/>
    </xf>
    <xf numFmtId="2" fontId="13" fillId="3" borderId="91" xfId="7" applyNumberFormat="1" applyFont="1" applyFill="1" applyBorder="1" applyAlignment="1">
      <alignment horizontal="center" vertical="center"/>
    </xf>
    <xf numFmtId="2" fontId="13" fillId="17" borderId="97" xfId="7" applyNumberFormat="1" applyFont="1" applyFill="1" applyBorder="1" applyAlignment="1">
      <alignment horizontal="center" vertical="center"/>
    </xf>
    <xf numFmtId="2" fontId="13" fillId="17" borderId="91" xfId="7" applyNumberFormat="1" applyFont="1" applyFill="1" applyBorder="1" applyAlignment="1">
      <alignment horizontal="center" vertical="center"/>
    </xf>
    <xf numFmtId="0" fontId="40" fillId="0" borderId="98" xfId="7" applyFont="1" applyFill="1" applyBorder="1" applyAlignment="1">
      <alignment horizontal="center" vertical="center"/>
    </xf>
    <xf numFmtId="0" fontId="40" fillId="0" borderId="100" xfId="7" applyFont="1" applyFill="1" applyBorder="1" applyAlignment="1">
      <alignment horizontal="center" vertical="center"/>
    </xf>
    <xf numFmtId="0" fontId="37" fillId="0" borderId="84" xfId="7" applyFont="1" applyFill="1" applyBorder="1" applyAlignment="1">
      <alignment horizontal="center" vertical="center"/>
    </xf>
    <xf numFmtId="0" fontId="37" fillId="0" borderId="87" xfId="7" applyFont="1" applyFill="1" applyBorder="1" applyAlignment="1">
      <alignment horizontal="center" vertical="center"/>
    </xf>
    <xf numFmtId="0" fontId="34" fillId="0" borderId="84" xfId="7" applyFont="1" applyFill="1" applyBorder="1" applyAlignment="1">
      <alignment horizontal="center" vertical="center"/>
    </xf>
    <xf numFmtId="0" fontId="34" fillId="0" borderId="87" xfId="7" applyFont="1" applyFill="1" applyBorder="1" applyAlignment="1">
      <alignment horizontal="center" vertical="center"/>
    </xf>
    <xf numFmtId="0" fontId="34" fillId="0" borderId="93" xfId="7" applyFont="1" applyFill="1" applyBorder="1" applyAlignment="1">
      <alignment horizontal="center" vertical="center"/>
    </xf>
    <xf numFmtId="0" fontId="34" fillId="0" borderId="95" xfId="7" applyFont="1" applyFill="1" applyBorder="1" applyAlignment="1">
      <alignment horizontal="center" vertical="center"/>
    </xf>
    <xf numFmtId="2" fontId="13" fillId="15" borderId="96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5" borderId="90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8" borderId="93" xfId="7" applyNumberFormat="1" applyFont="1" applyFill="1" applyBorder="1" applyAlignment="1" applyProtection="1">
      <alignment horizontal="center" vertical="center"/>
      <protection hidden="1"/>
    </xf>
    <xf numFmtId="2" fontId="13" fillId="18" borderId="95" xfId="7" applyNumberFormat="1" applyFont="1" applyFill="1" applyBorder="1" applyAlignment="1" applyProtection="1">
      <alignment horizontal="center" vertical="center"/>
      <protection hidden="1"/>
    </xf>
    <xf numFmtId="0" fontId="40" fillId="22" borderId="98" xfId="7" applyFont="1" applyFill="1" applyBorder="1" applyAlignment="1" applyProtection="1">
      <alignment horizontal="center" vertical="center"/>
      <protection locked="0"/>
    </xf>
    <xf numFmtId="0" fontId="40" fillId="22" borderId="100" xfId="7" applyFont="1" applyFill="1" applyBorder="1" applyAlignment="1" applyProtection="1">
      <alignment horizontal="center" vertical="center"/>
      <protection locked="0"/>
    </xf>
    <xf numFmtId="0" fontId="37" fillId="22" borderId="84" xfId="7" applyFont="1" applyFill="1" applyBorder="1" applyAlignment="1" applyProtection="1">
      <alignment horizontal="center" vertical="center" wrapText="1"/>
      <protection locked="0"/>
    </xf>
    <xf numFmtId="0" fontId="34" fillId="22" borderId="87" xfId="7" applyFont="1" applyFill="1" applyBorder="1" applyAlignment="1" applyProtection="1">
      <alignment horizontal="center" vertical="center" wrapText="1"/>
      <protection locked="0"/>
    </xf>
    <xf numFmtId="0" fontId="34" fillId="22" borderId="84" xfId="7" applyFont="1" applyFill="1" applyBorder="1" applyAlignment="1" applyProtection="1">
      <alignment horizontal="center" vertical="center"/>
      <protection locked="0"/>
    </xf>
    <xf numFmtId="0" fontId="34" fillId="22" borderId="87" xfId="7" applyFont="1" applyFill="1" applyBorder="1" applyAlignment="1" applyProtection="1">
      <alignment horizontal="center" vertical="center"/>
      <protection locked="0"/>
    </xf>
    <xf numFmtId="0" fontId="34" fillId="22" borderId="93" xfId="7" applyFont="1" applyFill="1" applyBorder="1" applyAlignment="1" applyProtection="1">
      <alignment horizontal="center" vertical="center"/>
    </xf>
    <xf numFmtId="0" fontId="34" fillId="22" borderId="95" xfId="7" applyFont="1" applyFill="1" applyBorder="1" applyAlignment="1" applyProtection="1">
      <alignment horizontal="center" vertical="center"/>
    </xf>
    <xf numFmtId="0" fontId="13" fillId="7" borderId="93" xfId="7" applyFont="1" applyFill="1" applyBorder="1" applyAlignment="1" applyProtection="1">
      <alignment horizontal="center" vertical="center" wrapText="1"/>
      <protection locked="0"/>
    </xf>
    <xf numFmtId="0" fontId="13" fillId="7" borderId="95" xfId="7" applyFont="1" applyFill="1" applyBorder="1" applyAlignment="1" applyProtection="1">
      <alignment horizontal="center" vertical="center" wrapText="1"/>
      <protection locked="0"/>
    </xf>
    <xf numFmtId="2" fontId="13" fillId="3" borderId="96" xfId="7" applyNumberFormat="1" applyFont="1" applyFill="1" applyBorder="1" applyAlignment="1" applyProtection="1">
      <alignment horizontal="center" vertical="center"/>
      <protection hidden="1"/>
    </xf>
    <xf numFmtId="2" fontId="13" fillId="3" borderId="33" xfId="7" applyNumberFormat="1" applyFont="1" applyFill="1" applyBorder="1" applyAlignment="1" applyProtection="1">
      <alignment horizontal="center" vertical="center"/>
      <protection hidden="1"/>
    </xf>
    <xf numFmtId="2" fontId="13" fillId="3" borderId="90" xfId="7" applyNumberFormat="1" applyFont="1" applyFill="1" applyBorder="1" applyAlignment="1" applyProtection="1">
      <alignment horizontal="center" vertical="center"/>
      <protection hidden="1"/>
    </xf>
    <xf numFmtId="2" fontId="13" fillId="3" borderId="34" xfId="7" applyNumberFormat="1" applyFont="1" applyFill="1" applyBorder="1" applyAlignment="1">
      <alignment horizontal="center" vertical="center"/>
    </xf>
    <xf numFmtId="2" fontId="13" fillId="17" borderId="16" xfId="7" applyNumberFormat="1" applyFont="1" applyFill="1" applyBorder="1" applyAlignment="1">
      <alignment horizontal="center" vertical="center"/>
    </xf>
    <xf numFmtId="0" fontId="40" fillId="0" borderId="98" xfId="7" applyFont="1" applyFill="1" applyBorder="1" applyAlignment="1" applyProtection="1">
      <alignment horizontal="center" vertical="center"/>
      <protection locked="0"/>
    </xf>
    <xf numFmtId="0" fontId="40" fillId="0" borderId="100" xfId="7" applyFont="1" applyFill="1" applyBorder="1" applyAlignment="1" applyProtection="1">
      <alignment horizontal="center" vertical="center"/>
      <protection locked="0"/>
    </xf>
    <xf numFmtId="0" fontId="37" fillId="0" borderId="84" xfId="7" applyFont="1" applyFill="1" applyBorder="1" applyAlignment="1" applyProtection="1">
      <alignment horizontal="center" vertical="center" wrapText="1"/>
      <protection locked="0"/>
    </xf>
    <xf numFmtId="0" fontId="34" fillId="0" borderId="87" xfId="7" applyFont="1" applyFill="1" applyBorder="1" applyAlignment="1" applyProtection="1">
      <alignment horizontal="center" vertical="center" wrapText="1"/>
      <protection locked="0"/>
    </xf>
    <xf numFmtId="0" fontId="34" fillId="0" borderId="84" xfId="7" applyFont="1" applyFill="1" applyBorder="1" applyAlignment="1" applyProtection="1">
      <alignment horizontal="center" vertical="center"/>
      <protection locked="0"/>
    </xf>
    <xf numFmtId="0" fontId="34" fillId="0" borderId="87" xfId="7" applyFont="1" applyFill="1" applyBorder="1" applyAlignment="1" applyProtection="1">
      <alignment horizontal="center" vertical="center"/>
      <protection locked="0"/>
    </xf>
    <xf numFmtId="0" fontId="34" fillId="0" borderId="84" xfId="7" applyFont="1" applyFill="1" applyBorder="1" applyAlignment="1" applyProtection="1">
      <alignment horizontal="center" vertical="center"/>
    </xf>
    <xf numFmtId="0" fontId="34" fillId="0" borderId="87" xfId="7" applyFont="1" applyFill="1" applyBorder="1" applyAlignment="1" applyProtection="1">
      <alignment horizontal="center" vertical="center"/>
    </xf>
    <xf numFmtId="2" fontId="13" fillId="18" borderId="33" xfId="7" applyNumberFormat="1" applyFont="1" applyFill="1" applyBorder="1" applyAlignment="1" applyProtection="1">
      <alignment horizontal="center" vertical="center"/>
      <protection hidden="1"/>
    </xf>
    <xf numFmtId="2" fontId="13" fillId="18" borderId="34" xfId="7" applyNumberFormat="1" applyFont="1" applyFill="1" applyBorder="1" applyAlignment="1" applyProtection="1">
      <alignment horizontal="center" vertical="center"/>
      <protection hidden="1"/>
    </xf>
    <xf numFmtId="2" fontId="13" fillId="15" borderId="33" xfId="7" applyNumberFormat="1" applyFont="1" applyFill="1" applyBorder="1" applyAlignment="1" applyProtection="1">
      <alignment horizontal="center" vertical="center"/>
      <protection hidden="1"/>
    </xf>
    <xf numFmtId="2" fontId="13" fillId="15" borderId="97" xfId="7" applyNumberFormat="1" applyFont="1" applyFill="1" applyBorder="1" applyAlignment="1" applyProtection="1">
      <alignment horizontal="center" vertical="center"/>
      <protection hidden="1"/>
    </xf>
    <xf numFmtId="2" fontId="13" fillId="15" borderId="34" xfId="7" applyNumberFormat="1" applyFont="1" applyFill="1" applyBorder="1" applyAlignment="1" applyProtection="1">
      <alignment horizontal="center" vertical="center"/>
      <protection hidden="1"/>
    </xf>
    <xf numFmtId="2" fontId="13" fillId="15" borderId="91" xfId="7" applyNumberFormat="1" applyFont="1" applyFill="1" applyBorder="1" applyAlignment="1" applyProtection="1">
      <alignment horizontal="center" vertical="center"/>
      <protection hidden="1"/>
    </xf>
    <xf numFmtId="0" fontId="40" fillId="22" borderId="96" xfId="7" applyFont="1" applyFill="1" applyBorder="1" applyAlignment="1" applyProtection="1">
      <alignment horizontal="center" vertical="center"/>
      <protection locked="0"/>
    </xf>
    <xf numFmtId="0" fontId="40" fillId="22" borderId="33" xfId="7" applyFont="1" applyFill="1" applyBorder="1" applyAlignment="1" applyProtection="1">
      <alignment horizontal="center" vertical="center"/>
      <protection locked="0"/>
    </xf>
    <xf numFmtId="0" fontId="40" fillId="22" borderId="90" xfId="7" applyFont="1" applyFill="1" applyBorder="1" applyAlignment="1" applyProtection="1">
      <alignment horizontal="center" vertical="center"/>
      <protection locked="0"/>
    </xf>
    <xf numFmtId="0" fontId="37" fillId="22" borderId="27" xfId="7" applyFont="1" applyFill="1" applyBorder="1" applyAlignment="1" applyProtection="1">
      <alignment horizontal="center" vertical="center" wrapText="1"/>
      <protection locked="0"/>
    </xf>
    <xf numFmtId="0" fontId="37" fillId="22" borderId="87" xfId="7" applyFont="1" applyFill="1" applyBorder="1" applyAlignment="1" applyProtection="1">
      <alignment horizontal="center" vertical="center" wrapText="1"/>
      <protection locked="0"/>
    </xf>
    <xf numFmtId="0" fontId="34" fillId="22" borderId="27" xfId="7" applyFont="1" applyFill="1" applyBorder="1" applyAlignment="1" applyProtection="1">
      <alignment horizontal="center" vertical="center"/>
      <protection locked="0"/>
    </xf>
    <xf numFmtId="0" fontId="34" fillId="22" borderId="84" xfId="7" applyFont="1" applyFill="1" applyBorder="1" applyAlignment="1" applyProtection="1">
      <alignment horizontal="center" vertical="center"/>
    </xf>
    <xf numFmtId="0" fontId="34" fillId="22" borderId="27" xfId="7" applyFont="1" applyFill="1" applyBorder="1" applyAlignment="1" applyProtection="1">
      <alignment horizontal="center" vertical="center"/>
    </xf>
    <xf numFmtId="0" fontId="34" fillId="22" borderId="87" xfId="7" applyFont="1" applyFill="1" applyBorder="1" applyAlignment="1" applyProtection="1">
      <alignment horizontal="center" vertical="center"/>
    </xf>
    <xf numFmtId="2" fontId="13" fillId="15" borderId="62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3" borderId="62" xfId="7" applyNumberFormat="1" applyFont="1" applyFill="1" applyBorder="1" applyAlignment="1" applyProtection="1">
      <alignment horizontal="center" vertical="center"/>
      <protection hidden="1"/>
    </xf>
    <xf numFmtId="2" fontId="13" fillId="17" borderId="34" xfId="7" applyNumberFormat="1" applyFont="1" applyFill="1" applyBorder="1" applyAlignment="1">
      <alignment horizontal="center" vertical="center"/>
    </xf>
    <xf numFmtId="2" fontId="13" fillId="18" borderId="56" xfId="7" applyNumberFormat="1" applyFont="1" applyFill="1" applyBorder="1" applyAlignment="1" applyProtection="1">
      <alignment horizontal="center" vertical="center"/>
      <protection hidden="1"/>
    </xf>
    <xf numFmtId="2" fontId="13" fillId="15" borderId="56" xfId="7" applyNumberFormat="1" applyFont="1" applyFill="1" applyBorder="1" applyAlignment="1" applyProtection="1">
      <alignment horizontal="center" vertical="center"/>
      <protection hidden="1"/>
    </xf>
    <xf numFmtId="0" fontId="40" fillId="22" borderId="47" xfId="7" applyFont="1" applyFill="1" applyBorder="1" applyAlignment="1" applyProtection="1">
      <alignment horizontal="center" vertical="center"/>
      <protection locked="0"/>
    </xf>
    <xf numFmtId="0" fontId="34" fillId="22" borderId="27" xfId="7" applyFont="1" applyFill="1" applyBorder="1" applyAlignment="1" applyProtection="1">
      <alignment horizontal="center" vertical="center" wrapText="1"/>
      <protection locked="0"/>
    </xf>
    <xf numFmtId="0" fontId="34" fillId="22" borderId="84" xfId="7" applyFont="1" applyFill="1" applyBorder="1" applyAlignment="1" applyProtection="1">
      <alignment horizontal="center" vertical="center" wrapText="1"/>
      <protection locked="0"/>
    </xf>
    <xf numFmtId="0" fontId="34" fillId="22" borderId="84" xfId="7" applyFont="1" applyFill="1" applyBorder="1" applyAlignment="1" applyProtection="1">
      <alignment horizontal="center" vertical="center" wrapText="1"/>
    </xf>
    <xf numFmtId="0" fontId="34" fillId="22" borderId="27" xfId="7" applyFont="1" applyFill="1" applyBorder="1" applyAlignment="1" applyProtection="1">
      <alignment horizontal="center" vertical="center" wrapText="1"/>
    </xf>
    <xf numFmtId="2" fontId="13" fillId="15" borderId="33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5" borderId="85" xfId="7" applyNumberFormat="1" applyFont="1" applyFill="1" applyBorder="1" applyAlignment="1" applyProtection="1">
      <alignment horizontal="center" vertical="center"/>
      <protection hidden="1"/>
    </xf>
    <xf numFmtId="2" fontId="13" fillId="15" borderId="38" xfId="7" applyNumberFormat="1" applyFont="1" applyFill="1" applyBorder="1" applyAlignment="1" applyProtection="1">
      <alignment horizontal="center" vertical="center"/>
      <protection hidden="1"/>
    </xf>
    <xf numFmtId="2" fontId="13" fillId="15" borderId="88" xfId="7" applyNumberFormat="1" applyFont="1" applyFill="1" applyBorder="1" applyAlignment="1" applyProtection="1">
      <alignment horizontal="center" vertical="center"/>
      <protection hidden="1"/>
    </xf>
    <xf numFmtId="2" fontId="13" fillId="18" borderId="74" xfId="7" applyNumberFormat="1" applyFont="1" applyFill="1" applyBorder="1" applyAlignment="1" applyProtection="1">
      <alignment horizontal="center" vertical="center"/>
      <protection hidden="1"/>
    </xf>
    <xf numFmtId="2" fontId="13" fillId="18" borderId="25" xfId="7" applyNumberFormat="1" applyFont="1" applyFill="1" applyBorder="1" applyAlignment="1" applyProtection="1">
      <alignment horizontal="center" vertical="center"/>
      <protection hidden="1"/>
    </xf>
    <xf numFmtId="2" fontId="13" fillId="18" borderId="77" xfId="7" applyNumberFormat="1" applyFont="1" applyFill="1" applyBorder="1" applyAlignment="1" applyProtection="1">
      <alignment horizontal="center" vertical="center"/>
      <protection hidden="1"/>
    </xf>
    <xf numFmtId="2" fontId="13" fillId="18" borderId="76" xfId="7" applyNumberFormat="1" applyFont="1" applyFill="1" applyBorder="1" applyAlignment="1" applyProtection="1">
      <alignment horizontal="center" vertical="center"/>
      <protection hidden="1"/>
    </xf>
    <xf numFmtId="2" fontId="13" fillId="18" borderId="28" xfId="7" applyNumberFormat="1" applyFont="1" applyFill="1" applyBorder="1" applyAlignment="1" applyProtection="1">
      <alignment horizontal="center" vertical="center"/>
      <protection hidden="1"/>
    </xf>
    <xf numFmtId="2" fontId="13" fillId="18" borderId="82" xfId="7" applyNumberFormat="1" applyFont="1" applyFill="1" applyBorder="1" applyAlignment="1" applyProtection="1">
      <alignment horizontal="center" vertical="center"/>
      <protection hidden="1"/>
    </xf>
    <xf numFmtId="2" fontId="13" fillId="3" borderId="86" xfId="7" applyNumberFormat="1" applyFont="1" applyFill="1" applyBorder="1" applyAlignment="1" applyProtection="1">
      <alignment horizontal="center" vertical="center"/>
      <protection hidden="1"/>
    </xf>
    <xf numFmtId="2" fontId="13" fillId="3" borderId="40" xfId="7" applyNumberFormat="1" applyFont="1" applyFill="1" applyBorder="1" applyAlignment="1" applyProtection="1">
      <alignment horizontal="center" vertical="center"/>
      <protection hidden="1"/>
    </xf>
    <xf numFmtId="2" fontId="13" fillId="3" borderId="89" xfId="7" applyNumberFormat="1" applyFont="1" applyFill="1" applyBorder="1" applyAlignment="1" applyProtection="1">
      <alignment horizontal="center" vertical="center"/>
      <protection hidden="1"/>
    </xf>
    <xf numFmtId="2" fontId="13" fillId="3" borderId="76" xfId="7" applyNumberFormat="1" applyFont="1" applyFill="1" applyBorder="1" applyAlignment="1">
      <alignment horizontal="center" vertical="center"/>
    </xf>
    <xf numFmtId="2" fontId="13" fillId="3" borderId="28" xfId="7" applyNumberFormat="1" applyFont="1" applyFill="1" applyBorder="1" applyAlignment="1">
      <alignment horizontal="center" vertical="center"/>
    </xf>
    <xf numFmtId="2" fontId="13" fillId="3" borderId="82" xfId="7" applyNumberFormat="1" applyFont="1" applyFill="1" applyBorder="1" applyAlignment="1">
      <alignment horizontal="center" vertical="center"/>
    </xf>
    <xf numFmtId="2" fontId="13" fillId="17" borderId="76" xfId="7" applyNumberFormat="1" applyFont="1" applyFill="1" applyBorder="1" applyAlignment="1">
      <alignment horizontal="center" vertical="center"/>
    </xf>
    <xf numFmtId="2" fontId="13" fillId="17" borderId="28" xfId="7" applyNumberFormat="1" applyFont="1" applyFill="1" applyBorder="1" applyAlignment="1">
      <alignment horizontal="center" vertical="center"/>
    </xf>
    <xf numFmtId="2" fontId="13" fillId="17" borderId="82" xfId="7" applyNumberFormat="1" applyFont="1" applyFill="1" applyBorder="1" applyAlignment="1">
      <alignment horizontal="center" vertical="center"/>
    </xf>
    <xf numFmtId="0" fontId="40" fillId="0" borderId="83" xfId="7" applyFont="1" applyFill="1" applyBorder="1" applyAlignment="1" applyProtection="1">
      <alignment horizontal="center" vertical="center"/>
      <protection locked="0"/>
    </xf>
    <xf numFmtId="0" fontId="40" fillId="0" borderId="48" xfId="7" applyFont="1" applyFill="1" applyBorder="1" applyAlignment="1" applyProtection="1">
      <alignment horizontal="center" vertical="center"/>
      <protection locked="0"/>
    </xf>
    <xf numFmtId="0" fontId="40" fillId="0" borderId="81" xfId="7" applyFont="1" applyFill="1" applyBorder="1" applyAlignment="1" applyProtection="1">
      <alignment horizontal="center" vertical="center"/>
      <protection locked="0"/>
    </xf>
    <xf numFmtId="0" fontId="37" fillId="0" borderId="75" xfId="7" applyFont="1" applyFill="1" applyBorder="1" applyAlignment="1" applyProtection="1">
      <alignment horizontal="center" vertical="center"/>
      <protection locked="0"/>
    </xf>
    <xf numFmtId="0" fontId="34" fillId="0" borderId="26" xfId="7" applyFont="1" applyFill="1" applyBorder="1" applyAlignment="1" applyProtection="1">
      <alignment horizontal="center" vertical="center"/>
      <protection locked="0"/>
    </xf>
    <xf numFmtId="0" fontId="34" fillId="0" borderId="78" xfId="7" applyFont="1" applyFill="1" applyBorder="1" applyAlignment="1" applyProtection="1">
      <alignment horizontal="center" vertical="center"/>
      <protection locked="0"/>
    </xf>
    <xf numFmtId="0" fontId="34" fillId="0" borderId="84" xfId="7" applyFont="1" applyFill="1" applyBorder="1" applyAlignment="1" applyProtection="1">
      <alignment horizontal="center" vertical="center" wrapText="1"/>
      <protection locked="0"/>
    </xf>
    <xf numFmtId="0" fontId="34" fillId="0" borderId="27" xfId="7" applyFont="1" applyFill="1" applyBorder="1" applyAlignment="1" applyProtection="1">
      <alignment horizontal="center" vertical="center" wrapText="1"/>
      <protection locked="0"/>
    </xf>
    <xf numFmtId="0" fontId="34" fillId="0" borderId="84" xfId="7" applyFont="1" applyFill="1" applyBorder="1" applyAlignment="1" applyProtection="1">
      <alignment horizontal="center" vertical="center" wrapText="1"/>
    </xf>
    <xf numFmtId="0" fontId="34" fillId="0" borderId="27" xfId="7" applyFont="1" applyFill="1" applyBorder="1" applyAlignment="1" applyProtection="1">
      <alignment horizontal="center" vertical="center" wrapText="1"/>
    </xf>
    <xf numFmtId="0" fontId="34" fillId="0" borderId="87" xfId="7" applyFont="1" applyFill="1" applyBorder="1" applyAlignment="1" applyProtection="1">
      <alignment horizontal="center" vertical="center" wrapText="1"/>
    </xf>
    <xf numFmtId="2" fontId="13" fillId="15" borderId="74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5" borderId="25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5" borderId="77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8" borderId="85" xfId="7" applyNumberFormat="1" applyFont="1" applyFill="1" applyBorder="1" applyAlignment="1" applyProtection="1">
      <alignment horizontal="center" vertical="center"/>
      <protection hidden="1"/>
    </xf>
    <xf numFmtId="2" fontId="13" fillId="18" borderId="38" xfId="7" applyNumberFormat="1" applyFont="1" applyFill="1" applyBorder="1" applyAlignment="1" applyProtection="1">
      <alignment horizontal="center" vertical="center"/>
      <protection hidden="1"/>
    </xf>
    <xf numFmtId="2" fontId="13" fillId="18" borderId="88" xfId="7" applyNumberFormat="1" applyFont="1" applyFill="1" applyBorder="1" applyAlignment="1" applyProtection="1">
      <alignment horizontal="center" vertical="center"/>
      <protection hidden="1"/>
    </xf>
    <xf numFmtId="2" fontId="13" fillId="15" borderId="74" xfId="7" applyNumberFormat="1" applyFont="1" applyFill="1" applyBorder="1" applyAlignment="1" applyProtection="1">
      <alignment horizontal="center" vertical="center"/>
      <protection hidden="1"/>
    </xf>
    <xf numFmtId="2" fontId="13" fillId="15" borderId="25" xfId="7" applyNumberFormat="1" applyFont="1" applyFill="1" applyBorder="1" applyAlignment="1" applyProtection="1">
      <alignment horizontal="center" vertical="center"/>
      <protection hidden="1"/>
    </xf>
    <xf numFmtId="2" fontId="13" fillId="15" borderId="77" xfId="7" applyNumberFormat="1" applyFont="1" applyFill="1" applyBorder="1" applyAlignment="1" applyProtection="1">
      <alignment horizontal="center" vertical="center"/>
      <protection hidden="1"/>
    </xf>
    <xf numFmtId="2" fontId="13" fillId="3" borderId="93" xfId="7" applyNumberFormat="1" applyFont="1" applyFill="1" applyBorder="1" applyAlignment="1">
      <alignment horizontal="center" vertical="center"/>
    </xf>
    <xf numFmtId="2" fontId="13" fillId="3" borderId="95" xfId="7" applyNumberFormat="1" applyFont="1" applyFill="1" applyBorder="1" applyAlignment="1">
      <alignment horizontal="center" vertical="center"/>
    </xf>
    <xf numFmtId="2" fontId="13" fillId="18" borderId="99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101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93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95" xfId="7" applyNumberFormat="1" applyFont="1" applyFill="1" applyBorder="1" applyAlignment="1" applyProtection="1">
      <alignment horizontal="center" vertical="center" wrapText="1"/>
      <protection hidden="1"/>
    </xf>
    <xf numFmtId="0" fontId="13" fillId="0" borderId="96" xfId="7" applyFont="1" applyFill="1" applyBorder="1" applyAlignment="1" applyProtection="1">
      <alignment horizontal="center" vertical="center"/>
      <protection locked="0"/>
    </xf>
    <xf numFmtId="0" fontId="13" fillId="0" borderId="90" xfId="7" applyFont="1" applyFill="1" applyBorder="1" applyAlignment="1" applyProtection="1">
      <alignment horizontal="center" vertical="center"/>
      <protection locked="0"/>
    </xf>
    <xf numFmtId="0" fontId="13" fillId="0" borderId="93" xfId="7" applyFont="1" applyFill="1" applyBorder="1" applyAlignment="1" applyProtection="1">
      <alignment horizontal="center" vertical="center"/>
      <protection locked="0"/>
    </xf>
    <xf numFmtId="0" fontId="13" fillId="0" borderId="95" xfId="7" applyFont="1" applyFill="1" applyBorder="1" applyAlignment="1" applyProtection="1">
      <alignment horizontal="center" vertical="center"/>
      <protection locked="0"/>
    </xf>
    <xf numFmtId="0" fontId="13" fillId="0" borderId="97" xfId="7" applyFont="1" applyFill="1" applyBorder="1" applyAlignment="1" applyProtection="1">
      <alignment horizontal="center" vertical="center"/>
      <protection locked="0"/>
    </xf>
    <xf numFmtId="0" fontId="13" fillId="0" borderId="91" xfId="7" applyFont="1" applyFill="1" applyBorder="1" applyAlignment="1" applyProtection="1">
      <alignment horizontal="center" vertical="center"/>
      <protection locked="0"/>
    </xf>
    <xf numFmtId="2" fontId="13" fillId="15" borderId="96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90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97" xfId="7" applyNumberFormat="1" applyFont="1" applyFill="1" applyBorder="1" applyAlignment="1" applyProtection="1">
      <alignment horizontal="center" vertical="center" wrapText="1"/>
      <protection hidden="1"/>
    </xf>
    <xf numFmtId="2" fontId="13" fillId="15" borderId="91" xfId="7" applyNumberFormat="1" applyFont="1" applyFill="1" applyBorder="1" applyAlignment="1" applyProtection="1">
      <alignment horizontal="center" vertical="center" wrapText="1"/>
      <protection hidden="1"/>
    </xf>
    <xf numFmtId="0" fontId="25" fillId="0" borderId="96" xfId="7" applyFont="1" applyFill="1" applyBorder="1" applyAlignment="1" applyProtection="1">
      <alignment horizontal="center" vertical="center" wrapText="1"/>
      <protection locked="0"/>
    </xf>
    <xf numFmtId="0" fontId="25" fillId="0" borderId="90" xfId="7" applyFont="1" applyFill="1" applyBorder="1" applyAlignment="1" applyProtection="1">
      <alignment horizontal="center" vertical="center" wrapText="1"/>
      <protection locked="0"/>
    </xf>
    <xf numFmtId="0" fontId="25" fillId="0" borderId="84" xfId="7" applyFont="1" applyFill="1" applyBorder="1" applyAlignment="1" applyProtection="1">
      <alignment horizontal="center" vertical="center" wrapText="1"/>
      <protection locked="0"/>
    </xf>
    <xf numFmtId="0" fontId="25" fillId="0" borderId="87" xfId="7" applyFont="1" applyFill="1" applyBorder="1" applyAlignment="1" applyProtection="1">
      <alignment horizontal="center" vertical="center" wrapText="1"/>
      <protection locked="0"/>
    </xf>
    <xf numFmtId="0" fontId="25" fillId="0" borderId="97" xfId="7" applyFont="1" applyFill="1" applyBorder="1" applyAlignment="1" applyProtection="1">
      <alignment horizontal="center" vertical="center" wrapText="1"/>
      <protection locked="0"/>
    </xf>
    <xf numFmtId="0" fontId="25" fillId="0" borderId="91" xfId="7" applyFont="1" applyFill="1" applyBorder="1" applyAlignment="1" applyProtection="1">
      <alignment horizontal="center" vertical="center" wrapText="1"/>
      <protection locked="0"/>
    </xf>
    <xf numFmtId="0" fontId="13" fillId="0" borderId="99" xfId="7" applyFont="1" applyFill="1" applyBorder="1" applyAlignment="1" applyProtection="1">
      <alignment horizontal="center" vertical="center" wrapText="1"/>
      <protection locked="0"/>
    </xf>
    <xf numFmtId="0" fontId="13" fillId="0" borderId="101" xfId="7" applyFont="1" applyFill="1" applyBorder="1" applyAlignment="1" applyProtection="1">
      <alignment horizontal="center" vertical="center" wrapText="1"/>
      <protection locked="0"/>
    </xf>
    <xf numFmtId="0" fontId="13" fillId="0" borderId="84" xfId="7" applyFont="1" applyFill="1" applyBorder="1" applyAlignment="1" applyProtection="1">
      <alignment horizontal="center" vertical="center" wrapText="1"/>
      <protection locked="0"/>
    </xf>
    <xf numFmtId="0" fontId="13" fillId="0" borderId="87" xfId="7" applyFont="1" applyFill="1" applyBorder="1" applyAlignment="1" applyProtection="1">
      <alignment horizontal="center" vertical="center" wrapText="1"/>
      <protection locked="0"/>
    </xf>
    <xf numFmtId="0" fontId="13" fillId="0" borderId="97" xfId="7" applyFont="1" applyFill="1" applyBorder="1" applyAlignment="1" applyProtection="1">
      <alignment horizontal="center" vertical="center" wrapText="1"/>
      <protection locked="0"/>
    </xf>
    <xf numFmtId="0" fontId="13" fillId="0" borderId="91" xfId="7" applyFont="1" applyFill="1" applyBorder="1" applyAlignment="1" applyProtection="1">
      <alignment horizontal="center" vertical="center" wrapText="1"/>
      <protection locked="0"/>
    </xf>
    <xf numFmtId="0" fontId="25" fillId="0" borderId="99" xfId="7" applyFont="1" applyFill="1" applyBorder="1" applyAlignment="1" applyProtection="1">
      <alignment horizontal="center" vertical="center" wrapText="1"/>
      <protection locked="0"/>
    </xf>
    <xf numFmtId="0" fontId="25" fillId="0" borderId="101" xfId="7" applyFont="1" applyFill="1" applyBorder="1" applyAlignment="1" applyProtection="1">
      <alignment horizontal="center" vertical="center" wrapText="1"/>
      <protection locked="0"/>
    </xf>
    <xf numFmtId="2" fontId="13" fillId="3" borderId="74" xfId="7" applyNumberFormat="1" applyFont="1" applyFill="1" applyBorder="1" applyAlignment="1" applyProtection="1">
      <alignment horizontal="center" vertical="center"/>
      <protection hidden="1"/>
    </xf>
    <xf numFmtId="2" fontId="13" fillId="3" borderId="77" xfId="7" applyNumberFormat="1" applyFont="1" applyFill="1" applyBorder="1" applyAlignment="1" applyProtection="1">
      <alignment horizontal="center" vertical="center"/>
      <protection hidden="1"/>
    </xf>
    <xf numFmtId="0" fontId="34" fillId="22" borderId="92" xfId="7" applyFont="1" applyFill="1" applyBorder="1" applyAlignment="1" applyProtection="1">
      <alignment horizontal="center" vertical="center" wrapText="1"/>
      <protection locked="0"/>
    </xf>
    <xf numFmtId="0" fontId="34" fillId="22" borderId="94" xfId="7" applyFont="1" applyFill="1" applyBorder="1" applyAlignment="1" applyProtection="1">
      <alignment horizontal="center" vertical="center" wrapText="1"/>
      <protection locked="0"/>
    </xf>
    <xf numFmtId="0" fontId="34" fillId="22" borderId="93" xfId="7" applyFont="1" applyFill="1" applyBorder="1" applyAlignment="1" applyProtection="1">
      <alignment horizontal="center" vertical="center" wrapText="1"/>
    </xf>
    <xf numFmtId="0" fontId="34" fillId="22" borderId="95" xfId="7" applyFont="1" applyFill="1" applyBorder="1" applyAlignment="1" applyProtection="1">
      <alignment horizontal="center" vertical="center" wrapText="1"/>
    </xf>
    <xf numFmtId="2" fontId="13" fillId="15" borderId="76" xfId="7" applyNumberFormat="1" applyFont="1" applyFill="1" applyBorder="1" applyAlignment="1" applyProtection="1">
      <alignment horizontal="center" vertical="center"/>
      <protection hidden="1"/>
    </xf>
    <xf numFmtId="2" fontId="13" fillId="15" borderId="82" xfId="7" applyNumberFormat="1" applyFont="1" applyFill="1" applyBorder="1" applyAlignment="1" applyProtection="1">
      <alignment horizontal="center" vertical="center"/>
      <protection hidden="1"/>
    </xf>
    <xf numFmtId="0" fontId="13" fillId="22" borderId="84" xfId="7" applyFont="1" applyFill="1" applyBorder="1" applyAlignment="1" applyProtection="1">
      <alignment horizontal="center" vertical="center"/>
      <protection locked="0"/>
    </xf>
    <xf numFmtId="0" fontId="13" fillId="22" borderId="87" xfId="7" applyFont="1" applyFill="1" applyBorder="1" applyAlignment="1" applyProtection="1">
      <alignment horizontal="center" vertical="center"/>
      <protection locked="0"/>
    </xf>
    <xf numFmtId="0" fontId="13" fillId="22" borderId="97" xfId="7" applyFont="1" applyFill="1" applyBorder="1" applyAlignment="1" applyProtection="1">
      <alignment horizontal="center" vertical="center"/>
      <protection locked="0"/>
    </xf>
    <xf numFmtId="0" fontId="13" fillId="22" borderId="91" xfId="7" applyFont="1" applyFill="1" applyBorder="1" applyAlignment="1" applyProtection="1">
      <alignment horizontal="center" vertical="center"/>
      <protection locked="0"/>
    </xf>
    <xf numFmtId="2" fontId="13" fillId="18" borderId="96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90" xfId="7" applyNumberFormat="1" applyFont="1" applyFill="1" applyBorder="1" applyAlignment="1" applyProtection="1">
      <alignment horizontal="center" vertical="center" wrapText="1"/>
      <protection hidden="1"/>
    </xf>
    <xf numFmtId="2" fontId="13" fillId="18" borderId="97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8" borderId="91" xfId="7" applyNumberFormat="1" applyFont="1" applyFill="1" applyBorder="1" applyAlignment="1" applyProtection="1">
      <alignment horizontal="center" vertical="center" wrapText="1" shrinkToFit="1"/>
      <protection hidden="1"/>
    </xf>
    <xf numFmtId="0" fontId="25" fillId="22" borderId="97" xfId="7" applyFont="1" applyFill="1" applyBorder="1" applyAlignment="1" applyProtection="1">
      <alignment horizontal="center" vertical="center" wrapText="1"/>
      <protection locked="0"/>
    </xf>
    <xf numFmtId="0" fontId="25" fillId="22" borderId="91" xfId="7" applyFont="1" applyFill="1" applyBorder="1" applyAlignment="1" applyProtection="1">
      <alignment horizontal="center" vertical="center" wrapText="1"/>
      <protection locked="0"/>
    </xf>
    <xf numFmtId="0" fontId="13" fillId="22" borderId="96" xfId="7" applyFont="1" applyFill="1" applyBorder="1" applyAlignment="1" applyProtection="1">
      <alignment horizontal="center" vertical="center" wrapText="1"/>
      <protection locked="0"/>
    </xf>
    <xf numFmtId="0" fontId="13" fillId="22" borderId="90" xfId="7" applyFont="1" applyFill="1" applyBorder="1" applyAlignment="1" applyProtection="1">
      <alignment horizontal="center" vertical="center" wrapText="1"/>
      <protection locked="0"/>
    </xf>
    <xf numFmtId="0" fontId="13" fillId="22" borderId="84" xfId="7" applyFont="1" applyFill="1" applyBorder="1" applyAlignment="1" applyProtection="1">
      <alignment horizontal="center" vertical="center" wrapText="1"/>
      <protection locked="0"/>
    </xf>
    <xf numFmtId="0" fontId="13" fillId="22" borderId="87" xfId="7" applyFont="1" applyFill="1" applyBorder="1" applyAlignment="1" applyProtection="1">
      <alignment horizontal="center" vertical="center" wrapText="1"/>
      <protection locked="0"/>
    </xf>
    <xf numFmtId="0" fontId="13" fillId="22" borderId="97" xfId="7" applyFont="1" applyFill="1" applyBorder="1" applyAlignment="1" applyProtection="1">
      <alignment horizontal="center" vertical="center" wrapText="1"/>
      <protection locked="0"/>
    </xf>
    <xf numFmtId="0" fontId="13" fillId="22" borderId="91" xfId="7" applyFont="1" applyFill="1" applyBorder="1" applyAlignment="1" applyProtection="1">
      <alignment horizontal="center" vertical="center" wrapText="1"/>
      <protection locked="0"/>
    </xf>
    <xf numFmtId="0" fontId="13" fillId="22" borderId="96" xfId="7" applyFont="1" applyFill="1" applyBorder="1" applyAlignment="1" applyProtection="1">
      <alignment horizontal="center" vertical="center"/>
      <protection locked="0"/>
    </xf>
    <xf numFmtId="0" fontId="13" fillId="22" borderId="90" xfId="7" applyFont="1" applyFill="1" applyBorder="1" applyAlignment="1" applyProtection="1">
      <alignment horizontal="center" vertical="center"/>
      <protection locked="0"/>
    </xf>
    <xf numFmtId="0" fontId="13" fillId="22" borderId="93" xfId="7" applyFont="1" applyFill="1" applyBorder="1" applyAlignment="1" applyProtection="1">
      <alignment horizontal="center" vertical="center"/>
      <protection locked="0"/>
    </xf>
    <xf numFmtId="0" fontId="13" fillId="22" borderId="95" xfId="7" applyFont="1" applyFill="1" applyBorder="1" applyAlignment="1" applyProtection="1">
      <alignment horizontal="center" vertical="center"/>
      <protection locked="0"/>
    </xf>
    <xf numFmtId="0" fontId="25" fillId="3" borderId="97" xfId="7" applyFont="1" applyFill="1" applyBorder="1" applyAlignment="1" applyProtection="1">
      <alignment horizontal="center" vertical="center" wrapText="1"/>
      <protection locked="0"/>
    </xf>
    <xf numFmtId="0" fontId="25" fillId="3" borderId="91" xfId="7" applyFont="1" applyFill="1" applyBorder="1" applyAlignment="1" applyProtection="1">
      <alignment horizontal="center" vertical="center" wrapText="1"/>
      <protection locked="0"/>
    </xf>
    <xf numFmtId="0" fontId="25" fillId="3" borderId="96" xfId="7" applyFont="1" applyFill="1" applyBorder="1" applyAlignment="1" applyProtection="1">
      <alignment horizontal="center" vertical="center" wrapText="1"/>
      <protection locked="0"/>
    </xf>
    <xf numFmtId="0" fontId="25" fillId="3" borderId="90" xfId="7" applyFont="1" applyFill="1" applyBorder="1" applyAlignment="1" applyProtection="1">
      <alignment horizontal="center" vertical="center" wrapText="1"/>
      <protection locked="0"/>
    </xf>
    <xf numFmtId="0" fontId="25" fillId="3" borderId="84" xfId="7" applyFont="1" applyFill="1" applyBorder="1" applyAlignment="1" applyProtection="1">
      <alignment horizontal="center" vertical="center" wrapText="1"/>
      <protection locked="0"/>
    </xf>
    <xf numFmtId="0" fontId="25" fillId="3" borderId="87" xfId="7" applyFont="1" applyFill="1" applyBorder="1" applyAlignment="1" applyProtection="1">
      <alignment horizontal="center" vertical="center" wrapText="1"/>
      <protection locked="0"/>
    </xf>
    <xf numFmtId="0" fontId="25" fillId="3" borderId="93" xfId="7" applyFont="1" applyFill="1" applyBorder="1" applyAlignment="1" applyProtection="1">
      <alignment horizontal="center" vertical="center" wrapText="1"/>
      <protection locked="0"/>
    </xf>
    <xf numFmtId="0" fontId="25" fillId="3" borderId="95" xfId="7" applyFont="1" applyFill="1" applyBorder="1" applyAlignment="1" applyProtection="1">
      <alignment horizontal="center" vertical="center" wrapText="1"/>
      <protection locked="0"/>
    </xf>
    <xf numFmtId="0" fontId="25" fillId="22" borderId="84" xfId="7" applyFont="1" applyFill="1" applyBorder="1" applyAlignment="1" applyProtection="1">
      <alignment horizontal="center" vertical="center" wrapText="1"/>
      <protection locked="0"/>
    </xf>
    <xf numFmtId="0" fontId="25" fillId="22" borderId="87" xfId="7" applyFont="1" applyFill="1" applyBorder="1" applyAlignment="1" applyProtection="1">
      <alignment horizontal="center" vertical="center" wrapText="1"/>
      <protection locked="0"/>
    </xf>
    <xf numFmtId="2" fontId="13" fillId="3" borderId="6" xfId="7" applyNumberFormat="1" applyFont="1" applyFill="1" applyBorder="1" applyAlignment="1" applyProtection="1">
      <alignment horizontal="center" vertical="center"/>
      <protection hidden="1"/>
    </xf>
    <xf numFmtId="2" fontId="13" fillId="3" borderId="3" xfId="7" applyNumberFormat="1" applyFont="1" applyFill="1" applyBorder="1" applyAlignment="1" applyProtection="1">
      <alignment horizontal="center" vertical="center"/>
      <protection hidden="1"/>
    </xf>
    <xf numFmtId="2" fontId="13" fillId="3" borderId="56" xfId="7" applyNumberFormat="1" applyFont="1" applyFill="1" applyBorder="1" applyAlignment="1">
      <alignment horizontal="center" vertical="center"/>
    </xf>
    <xf numFmtId="0" fontId="40" fillId="0" borderId="96" xfId="7" applyFont="1" applyFill="1" applyBorder="1" applyAlignment="1" applyProtection="1">
      <alignment horizontal="center" vertical="center"/>
      <protection locked="0"/>
    </xf>
    <xf numFmtId="0" fontId="40" fillId="0" borderId="90" xfId="7" applyFont="1" applyFill="1" applyBorder="1" applyAlignment="1" applyProtection="1">
      <alignment horizontal="center" vertical="center"/>
      <protection locked="0"/>
    </xf>
    <xf numFmtId="0" fontId="37" fillId="0" borderId="87" xfId="7" applyFont="1" applyFill="1" applyBorder="1" applyAlignment="1" applyProtection="1">
      <alignment horizontal="center" vertical="center" wrapText="1"/>
      <protection locked="0"/>
    </xf>
    <xf numFmtId="2" fontId="13" fillId="18" borderId="50" xfId="7" applyNumberFormat="1" applyFont="1" applyFill="1" applyBorder="1" applyAlignment="1" applyProtection="1">
      <alignment horizontal="center" vertical="center"/>
      <protection hidden="1"/>
    </xf>
    <xf numFmtId="2" fontId="13" fillId="18" borderId="30" xfId="7" applyNumberFormat="1" applyFont="1" applyFill="1" applyBorder="1" applyAlignment="1" applyProtection="1">
      <alignment horizontal="center" vertical="center"/>
      <protection hidden="1"/>
    </xf>
    <xf numFmtId="2" fontId="13" fillId="18" borderId="4" xfId="7" applyNumberFormat="1" applyFont="1" applyFill="1" applyBorder="1" applyAlignment="1" applyProtection="1">
      <alignment horizontal="center" vertical="center"/>
      <protection hidden="1"/>
    </xf>
    <xf numFmtId="2" fontId="13" fillId="18" borderId="1" xfId="7" applyNumberFormat="1" applyFont="1" applyFill="1" applyBorder="1" applyAlignment="1" applyProtection="1">
      <alignment horizontal="center" vertical="center"/>
      <protection hidden="1"/>
    </xf>
    <xf numFmtId="0" fontId="40" fillId="7" borderId="49" xfId="7" applyFont="1" applyFill="1" applyBorder="1" applyAlignment="1" applyProtection="1">
      <alignment horizontal="center" vertical="center"/>
      <protection locked="0"/>
    </xf>
    <xf numFmtId="0" fontId="40" fillId="7" borderId="71" xfId="7" applyFont="1" applyFill="1" applyBorder="1" applyAlignment="1" applyProtection="1">
      <alignment horizontal="center" vertical="center"/>
      <protection locked="0"/>
    </xf>
    <xf numFmtId="0" fontId="37" fillId="7" borderId="75" xfId="7" applyFont="1" applyFill="1" applyBorder="1" applyAlignment="1" applyProtection="1">
      <alignment horizontal="center" vertical="center" wrapText="1"/>
      <protection locked="0"/>
    </xf>
    <xf numFmtId="0" fontId="34" fillId="7" borderId="78" xfId="7" applyFont="1" applyFill="1" applyBorder="1" applyAlignment="1" applyProtection="1">
      <alignment horizontal="center" vertical="center" wrapText="1"/>
      <protection locked="0"/>
    </xf>
    <xf numFmtId="0" fontId="34" fillId="7" borderId="5" xfId="7" applyFont="1" applyFill="1" applyBorder="1" applyAlignment="1" applyProtection="1">
      <alignment horizontal="center" vertical="center"/>
      <protection locked="0"/>
    </xf>
    <xf numFmtId="0" fontId="34" fillId="7" borderId="2" xfId="7" applyFont="1" applyFill="1" applyBorder="1" applyAlignment="1" applyProtection="1">
      <alignment horizontal="center" vertical="center"/>
      <protection locked="0"/>
    </xf>
    <xf numFmtId="0" fontId="34" fillId="7" borderId="4" xfId="7" applyFont="1" applyFill="1" applyBorder="1" applyAlignment="1" applyProtection="1">
      <alignment horizontal="center" vertical="center"/>
    </xf>
    <xf numFmtId="0" fontId="34" fillId="7" borderId="1" xfId="7" applyFont="1" applyFill="1" applyBorder="1" applyAlignment="1" applyProtection="1">
      <alignment horizontal="center" vertical="center"/>
    </xf>
    <xf numFmtId="2" fontId="13" fillId="15" borderId="50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5" borderId="30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5" borderId="4" xfId="7" applyNumberFormat="1" applyFont="1" applyFill="1" applyBorder="1" applyAlignment="1" applyProtection="1">
      <alignment horizontal="center" vertical="center"/>
      <protection hidden="1"/>
    </xf>
    <xf numFmtId="2" fontId="13" fillId="15" borderId="1" xfId="7" applyNumberFormat="1" applyFont="1" applyFill="1" applyBorder="1" applyAlignment="1" applyProtection="1">
      <alignment horizontal="center" vertical="center"/>
      <protection hidden="1"/>
    </xf>
    <xf numFmtId="2" fontId="13" fillId="18" borderId="32" xfId="7" applyNumberFormat="1" applyFont="1" applyFill="1" applyBorder="1" applyAlignment="1" applyProtection="1">
      <alignment horizontal="center" vertical="center"/>
      <protection hidden="1"/>
    </xf>
    <xf numFmtId="2" fontId="13" fillId="3" borderId="32" xfId="7" applyNumberFormat="1" applyFont="1" applyFill="1" applyBorder="1" applyAlignment="1">
      <alignment horizontal="center" vertical="center"/>
    </xf>
    <xf numFmtId="2" fontId="13" fillId="17" borderId="32" xfId="7" applyNumberFormat="1" applyFont="1" applyFill="1" applyBorder="1" applyAlignment="1">
      <alignment horizontal="center" vertical="center"/>
    </xf>
    <xf numFmtId="0" fontId="40" fillId="0" borderId="71" xfId="7" applyFont="1" applyFill="1" applyBorder="1" applyAlignment="1" applyProtection="1">
      <alignment horizontal="center" vertical="center"/>
      <protection locked="0"/>
    </xf>
    <xf numFmtId="0" fontId="34" fillId="0" borderId="92" xfId="7" applyFont="1" applyFill="1" applyBorder="1" applyAlignment="1" applyProtection="1">
      <alignment horizontal="center" vertical="center" wrapText="1"/>
      <protection locked="0"/>
    </xf>
    <xf numFmtId="0" fontId="34" fillId="0" borderId="0" xfId="7" applyFont="1" applyFill="1" applyBorder="1" applyAlignment="1" applyProtection="1">
      <alignment horizontal="center" vertical="center" wrapText="1"/>
      <protection locked="0"/>
    </xf>
    <xf numFmtId="0" fontId="34" fillId="0" borderId="94" xfId="7" applyFont="1" applyFill="1" applyBorder="1" applyAlignment="1" applyProtection="1">
      <alignment horizontal="center" vertical="center" wrapText="1"/>
      <protection locked="0"/>
    </xf>
    <xf numFmtId="0" fontId="34" fillId="0" borderId="93" xfId="7" applyFont="1" applyFill="1" applyBorder="1" applyAlignment="1" applyProtection="1">
      <alignment horizontal="center" vertical="center" wrapText="1"/>
    </xf>
    <xf numFmtId="0" fontId="34" fillId="0" borderId="56" xfId="7" applyFont="1" applyFill="1" applyBorder="1" applyAlignment="1" applyProtection="1">
      <alignment horizontal="center" vertical="center" wrapText="1"/>
    </xf>
    <xf numFmtId="0" fontId="34" fillId="0" borderId="95" xfId="7" applyFont="1" applyFill="1" applyBorder="1" applyAlignment="1" applyProtection="1">
      <alignment horizontal="center" vertical="center" wrapText="1"/>
    </xf>
    <xf numFmtId="2" fontId="13" fillId="15" borderId="30" xfId="7" applyNumberFormat="1" applyFont="1" applyFill="1" applyBorder="1" applyAlignment="1" applyProtection="1">
      <alignment horizontal="center" vertical="center"/>
      <protection hidden="1"/>
    </xf>
    <xf numFmtId="0" fontId="40" fillId="7" borderId="83" xfId="7" applyFont="1" applyFill="1" applyBorder="1" applyAlignment="1" applyProtection="1">
      <alignment horizontal="center" vertical="center"/>
      <protection locked="0"/>
    </xf>
    <xf numFmtId="0" fontId="40" fillId="7" borderId="81" xfId="7" applyFont="1" applyFill="1" applyBorder="1" applyAlignment="1" applyProtection="1">
      <alignment horizontal="center" vertical="center"/>
      <protection locked="0"/>
    </xf>
    <xf numFmtId="0" fontId="37" fillId="7" borderId="84" xfId="7" applyFont="1" applyFill="1" applyBorder="1" applyAlignment="1" applyProtection="1">
      <alignment horizontal="center" vertical="center" wrapText="1"/>
      <protection locked="0"/>
    </xf>
    <xf numFmtId="0" fontId="34" fillId="7" borderId="87" xfId="7" applyFont="1" applyFill="1" applyBorder="1" applyAlignment="1" applyProtection="1">
      <alignment horizontal="center" vertical="center" wrapText="1"/>
      <protection locked="0"/>
    </xf>
    <xf numFmtId="0" fontId="34" fillId="7" borderId="84" xfId="7" applyFont="1" applyFill="1" applyBorder="1" applyAlignment="1" applyProtection="1">
      <alignment horizontal="center" vertical="center"/>
      <protection locked="0"/>
    </xf>
    <xf numFmtId="0" fontId="34" fillId="7" borderId="87" xfId="7" applyFont="1" applyFill="1" applyBorder="1" applyAlignment="1" applyProtection="1">
      <alignment horizontal="center" vertical="center"/>
      <protection locked="0"/>
    </xf>
    <xf numFmtId="0" fontId="34" fillId="7" borderId="84" xfId="7" applyFont="1" applyFill="1" applyBorder="1" applyAlignment="1" applyProtection="1">
      <alignment horizontal="center" vertical="center"/>
    </xf>
    <xf numFmtId="0" fontId="34" fillId="7" borderId="87" xfId="7" applyFont="1" applyFill="1" applyBorder="1" applyAlignment="1" applyProtection="1">
      <alignment horizontal="center" vertical="center"/>
    </xf>
    <xf numFmtId="0" fontId="40" fillId="7" borderId="48" xfId="7" applyFont="1" applyFill="1" applyBorder="1" applyAlignment="1" applyProtection="1">
      <alignment horizontal="center" vertical="center"/>
      <protection locked="0"/>
    </xf>
    <xf numFmtId="0" fontId="37" fillId="7" borderId="75" xfId="7" applyFont="1" applyFill="1" applyBorder="1" applyAlignment="1" applyProtection="1">
      <alignment horizontal="center" vertical="center"/>
      <protection locked="0"/>
    </xf>
    <xf numFmtId="0" fontId="34" fillId="7" borderId="26" xfId="7" applyFont="1" applyFill="1" applyBorder="1" applyAlignment="1" applyProtection="1">
      <alignment horizontal="center" vertical="center"/>
      <protection locked="0"/>
    </xf>
    <xf numFmtId="0" fontId="34" fillId="7" borderId="78" xfId="7" applyFont="1" applyFill="1" applyBorder="1" applyAlignment="1" applyProtection="1">
      <alignment horizontal="center" vertical="center"/>
      <protection locked="0"/>
    </xf>
    <xf numFmtId="0" fontId="34" fillId="7" borderId="84" xfId="7" applyFont="1" applyFill="1" applyBorder="1" applyAlignment="1" applyProtection="1">
      <alignment horizontal="center" vertical="center" wrapText="1"/>
      <protection locked="0"/>
    </xf>
    <xf numFmtId="0" fontId="34" fillId="7" borderId="27" xfId="7" applyFont="1" applyFill="1" applyBorder="1" applyAlignment="1" applyProtection="1">
      <alignment horizontal="center" vertical="center" wrapText="1"/>
      <protection locked="0"/>
    </xf>
    <xf numFmtId="0" fontId="34" fillId="7" borderId="84" xfId="7" applyFont="1" applyFill="1" applyBorder="1" applyAlignment="1" applyProtection="1">
      <alignment horizontal="center" vertical="center" wrapText="1"/>
    </xf>
    <xf numFmtId="0" fontId="34" fillId="7" borderId="27" xfId="7" applyFont="1" applyFill="1" applyBorder="1" applyAlignment="1" applyProtection="1">
      <alignment horizontal="center" vertical="center" wrapText="1"/>
    </xf>
    <xf numFmtId="0" fontId="34" fillId="7" borderId="87" xfId="7" applyFont="1" applyFill="1" applyBorder="1" applyAlignment="1" applyProtection="1">
      <alignment horizontal="center" vertical="center" wrapText="1"/>
    </xf>
    <xf numFmtId="0" fontId="34" fillId="0" borderId="27" xfId="7" applyFont="1" applyFill="1" applyBorder="1" applyAlignment="1" applyProtection="1">
      <alignment horizontal="center" vertical="center"/>
      <protection locked="0"/>
    </xf>
    <xf numFmtId="0" fontId="34" fillId="0" borderId="27" xfId="7" applyFont="1" applyFill="1" applyBorder="1" applyAlignment="1" applyProtection="1">
      <alignment horizontal="center" vertical="center"/>
    </xf>
    <xf numFmtId="2" fontId="13" fillId="3" borderId="85" xfId="7" applyNumberFormat="1" applyFont="1" applyFill="1" applyBorder="1" applyAlignment="1">
      <alignment horizontal="center" vertical="center"/>
    </xf>
    <xf numFmtId="2" fontId="13" fillId="3" borderId="38" xfId="7" applyNumberFormat="1" applyFont="1" applyFill="1" applyBorder="1" applyAlignment="1">
      <alignment horizontal="center" vertical="center"/>
    </xf>
    <xf numFmtId="2" fontId="13" fillId="3" borderId="88" xfId="7" applyNumberFormat="1" applyFont="1" applyFill="1" applyBorder="1" applyAlignment="1">
      <alignment horizontal="center" vertical="center"/>
    </xf>
    <xf numFmtId="2" fontId="13" fillId="17" borderId="72" xfId="7" applyNumberFormat="1" applyFont="1" applyFill="1" applyBorder="1" applyAlignment="1">
      <alignment horizontal="center" vertical="center"/>
    </xf>
    <xf numFmtId="2" fontId="13" fillId="17" borderId="15" xfId="7" applyNumberFormat="1" applyFont="1" applyFill="1" applyBorder="1" applyAlignment="1">
      <alignment horizontal="center" vertical="center"/>
    </xf>
    <xf numFmtId="2" fontId="13" fillId="17" borderId="79" xfId="7" applyNumberFormat="1" applyFont="1" applyFill="1" applyBorder="1" applyAlignment="1">
      <alignment horizontal="center" vertical="center"/>
    </xf>
    <xf numFmtId="2" fontId="13" fillId="3" borderId="25" xfId="7" applyNumberFormat="1" applyFont="1" applyFill="1" applyBorder="1" applyAlignment="1" applyProtection="1">
      <alignment horizontal="center" vertical="center"/>
      <protection hidden="1"/>
    </xf>
    <xf numFmtId="2" fontId="13" fillId="3" borderId="59" xfId="7" applyNumberFormat="1" applyFont="1" applyFill="1" applyBorder="1" applyAlignment="1">
      <alignment horizontal="center" vertical="center"/>
    </xf>
    <xf numFmtId="2" fontId="13" fillId="17" borderId="59" xfId="7" applyNumberFormat="1" applyFont="1" applyFill="1" applyBorder="1" applyAlignment="1">
      <alignment horizontal="center" vertical="center"/>
    </xf>
    <xf numFmtId="0" fontId="40" fillId="0" borderId="85" xfId="7" applyFont="1" applyFill="1" applyBorder="1" applyAlignment="1" applyProtection="1">
      <alignment horizontal="center" vertical="center"/>
      <protection locked="0"/>
    </xf>
    <xf numFmtId="0" fontId="40" fillId="0" borderId="38" xfId="7" applyFont="1" applyFill="1" applyBorder="1" applyAlignment="1" applyProtection="1">
      <alignment horizontal="center" vertical="center"/>
      <protection locked="0"/>
    </xf>
    <xf numFmtId="0" fontId="40" fillId="0" borderId="88" xfId="7" applyFont="1" applyFill="1" applyBorder="1" applyAlignment="1" applyProtection="1">
      <alignment horizontal="center" vertical="center"/>
      <protection locked="0"/>
    </xf>
    <xf numFmtId="0" fontId="34" fillId="0" borderId="75" xfId="7" applyFont="1" applyFill="1" applyBorder="1" applyAlignment="1" applyProtection="1">
      <alignment horizontal="center" vertical="center" wrapText="1"/>
      <protection locked="0"/>
    </xf>
    <xf numFmtId="0" fontId="34" fillId="0" borderId="26" xfId="7" applyFont="1" applyFill="1" applyBorder="1" applyAlignment="1" applyProtection="1">
      <alignment horizontal="center" vertical="center" wrapText="1"/>
      <protection locked="0"/>
    </xf>
    <xf numFmtId="0" fontId="34" fillId="0" borderId="78" xfId="7" applyFont="1" applyFill="1" applyBorder="1" applyAlignment="1" applyProtection="1">
      <alignment horizontal="center" vertical="center" wrapText="1"/>
      <protection locked="0"/>
    </xf>
    <xf numFmtId="0" fontId="34" fillId="0" borderId="85" xfId="7" applyFont="1" applyFill="1" applyBorder="1" applyAlignment="1" applyProtection="1">
      <alignment horizontal="center" vertical="center" wrapText="1"/>
    </xf>
    <xf numFmtId="0" fontId="34" fillId="0" borderId="38" xfId="7" applyFont="1" applyFill="1" applyBorder="1" applyAlignment="1" applyProtection="1">
      <alignment horizontal="center" vertical="center" wrapText="1"/>
    </xf>
    <xf numFmtId="0" fontId="34" fillId="0" borderId="88" xfId="7" applyFont="1" applyFill="1" applyBorder="1" applyAlignment="1" applyProtection="1">
      <alignment horizontal="center" vertical="center" wrapText="1"/>
    </xf>
    <xf numFmtId="2" fontId="13" fillId="15" borderId="86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5" borderId="40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5" borderId="89" xfId="7" applyNumberFormat="1" applyFont="1" applyFill="1" applyBorder="1" applyAlignment="1" applyProtection="1">
      <alignment horizontal="center" vertical="center" wrapText="1" shrinkToFit="1"/>
      <protection hidden="1"/>
    </xf>
    <xf numFmtId="2" fontId="13" fillId="15" borderId="50" xfId="7" applyNumberFormat="1" applyFont="1" applyFill="1" applyBorder="1" applyAlignment="1" applyProtection="1">
      <alignment horizontal="center" vertical="center"/>
      <protection hidden="1"/>
    </xf>
    <xf numFmtId="2" fontId="13" fillId="18" borderId="59" xfId="7" applyNumberFormat="1" applyFont="1" applyFill="1" applyBorder="1" applyAlignment="1" applyProtection="1">
      <alignment horizontal="center" vertical="center"/>
      <protection hidden="1"/>
    </xf>
    <xf numFmtId="0" fontId="37" fillId="7" borderId="51" xfId="7" applyFont="1" applyFill="1" applyBorder="1" applyAlignment="1" applyProtection="1">
      <alignment horizontal="center" vertical="center"/>
      <protection locked="0"/>
    </xf>
    <xf numFmtId="0" fontId="34" fillId="7" borderId="31" xfId="7" applyFont="1" applyFill="1" applyBorder="1" applyAlignment="1" applyProtection="1">
      <alignment horizontal="center" vertical="center"/>
      <protection locked="0"/>
    </xf>
    <xf numFmtId="0" fontId="34" fillId="7" borderId="27" xfId="7" applyFont="1" applyFill="1" applyBorder="1" applyAlignment="1" applyProtection="1">
      <alignment horizontal="center" vertical="center"/>
      <protection locked="0"/>
    </xf>
    <xf numFmtId="0" fontId="34" fillId="7" borderId="27" xfId="7" applyFont="1" applyFill="1" applyBorder="1" applyAlignment="1" applyProtection="1">
      <alignment horizontal="center" vertical="center"/>
    </xf>
    <xf numFmtId="0" fontId="37" fillId="0" borderId="75" xfId="7" applyNumberFormat="1" applyFont="1" applyFill="1" applyBorder="1" applyAlignment="1" applyProtection="1">
      <alignment horizontal="center" vertical="center"/>
      <protection locked="0"/>
    </xf>
    <xf numFmtId="0" fontId="34" fillId="0" borderId="26" xfId="7" applyNumberFormat="1" applyFont="1" applyFill="1" applyBorder="1" applyAlignment="1" applyProtection="1">
      <alignment horizontal="center" vertical="center"/>
      <protection locked="0"/>
    </xf>
    <xf numFmtId="0" fontId="34" fillId="0" borderId="78" xfId="7" applyNumberFormat="1" applyFont="1" applyFill="1" applyBorder="1" applyAlignment="1" applyProtection="1">
      <alignment horizontal="center" vertical="center"/>
      <protection locked="0"/>
    </xf>
    <xf numFmtId="0" fontId="40" fillId="7" borderId="83" xfId="7" applyFont="1" applyFill="1" applyBorder="1" applyAlignment="1" applyProtection="1">
      <alignment horizontal="center" vertical="center" wrapText="1"/>
      <protection locked="0"/>
    </xf>
    <xf numFmtId="0" fontId="40" fillId="7" borderId="48" xfId="7" applyFont="1" applyFill="1" applyBorder="1" applyAlignment="1" applyProtection="1">
      <alignment horizontal="center" vertical="center" wrapText="1"/>
      <protection locked="0"/>
    </xf>
    <xf numFmtId="0" fontId="40" fillId="7" borderId="71" xfId="7" applyFont="1" applyFill="1" applyBorder="1" applyAlignment="1" applyProtection="1">
      <alignment horizontal="center" vertical="center" wrapText="1"/>
      <protection locked="0"/>
    </xf>
    <xf numFmtId="0" fontId="40" fillId="7" borderId="81" xfId="7" applyFont="1" applyFill="1" applyBorder="1" applyAlignment="1" applyProtection="1">
      <alignment horizontal="center" vertical="center" wrapText="1"/>
      <protection locked="0"/>
    </xf>
    <xf numFmtId="0" fontId="34" fillId="7" borderId="26" xfId="7" applyFont="1" applyFill="1" applyBorder="1" applyAlignment="1" applyProtection="1">
      <alignment horizontal="center" vertical="center" wrapText="1"/>
      <protection locked="0"/>
    </xf>
    <xf numFmtId="0" fontId="34" fillId="7" borderId="31" xfId="7" applyFont="1" applyFill="1" applyBorder="1" applyAlignment="1" applyProtection="1">
      <alignment horizontal="center" vertical="center" wrapText="1"/>
      <protection locked="0"/>
    </xf>
    <xf numFmtId="0" fontId="39" fillId="15" borderId="25" xfId="7" applyFont="1" applyFill="1" applyBorder="1" applyAlignment="1" applyProtection="1">
      <alignment horizontal="center" vertical="center" wrapText="1"/>
      <protection locked="0"/>
    </xf>
    <xf numFmtId="0" fontId="39" fillId="15" borderId="28" xfId="7" applyFont="1" applyFill="1" applyBorder="1" applyAlignment="1" applyProtection="1">
      <alignment horizontal="center" vertical="center" wrapText="1"/>
      <protection locked="0"/>
    </xf>
    <xf numFmtId="0" fontId="39" fillId="18" borderId="25" xfId="7" applyFont="1" applyFill="1" applyBorder="1" applyAlignment="1" applyProtection="1">
      <alignment horizontal="center" vertical="center" wrapText="1"/>
      <protection locked="0"/>
    </xf>
    <xf numFmtId="0" fontId="39" fillId="18" borderId="28" xfId="7" applyFont="1" applyFill="1" applyBorder="1" applyAlignment="1" applyProtection="1">
      <alignment horizontal="center" vertical="center" wrapText="1"/>
      <protection locked="0"/>
    </xf>
    <xf numFmtId="0" fontId="39" fillId="15" borderId="25" xfId="7" applyFont="1" applyFill="1" applyBorder="1" applyAlignment="1">
      <alignment horizontal="center" vertical="center" wrapText="1"/>
    </xf>
    <xf numFmtId="0" fontId="39" fillId="15" borderId="28" xfId="7" applyFont="1" applyFill="1" applyBorder="1" applyAlignment="1">
      <alignment horizontal="center" vertical="center" wrapText="1"/>
    </xf>
    <xf numFmtId="0" fontId="39" fillId="18" borderId="25" xfId="7" applyFont="1" applyFill="1" applyBorder="1" applyAlignment="1">
      <alignment horizontal="center" vertical="center" wrapText="1"/>
    </xf>
    <xf numFmtId="0" fontId="39" fillId="18" borderId="28" xfId="7" applyFont="1" applyFill="1" applyBorder="1" applyAlignment="1">
      <alignment horizontal="center" vertical="center" wrapText="1"/>
    </xf>
    <xf numFmtId="0" fontId="39" fillId="15" borderId="40" xfId="7" applyFont="1" applyFill="1" applyBorder="1" applyAlignment="1">
      <alignment horizontal="center" vertical="center" wrapText="1"/>
    </xf>
    <xf numFmtId="0" fontId="34" fillId="3" borderId="77" xfId="7" applyFont="1" applyFill="1" applyBorder="1" applyAlignment="1" applyProtection="1">
      <alignment horizontal="center" vertical="center" wrapText="1"/>
      <protection locked="0"/>
    </xf>
    <xf numFmtId="0" fontId="34" fillId="3" borderId="78" xfId="7" applyFont="1" applyFill="1" applyBorder="1" applyAlignment="1" applyProtection="1">
      <alignment horizontal="center" vertical="center" wrapText="1"/>
      <protection locked="0"/>
    </xf>
    <xf numFmtId="164" fontId="24" fillId="0" borderId="6" xfId="7" applyNumberFormat="1" applyFont="1" applyBorder="1" applyAlignment="1" applyProtection="1">
      <alignment horizontal="center" vertical="center" wrapText="1"/>
      <protection locked="0"/>
    </xf>
    <xf numFmtId="164" fontId="24" fillId="0" borderId="51" xfId="7" applyNumberFormat="1" applyFont="1" applyBorder="1" applyAlignment="1" applyProtection="1">
      <alignment horizontal="center" vertical="center" wrapText="1"/>
      <protection locked="0"/>
    </xf>
    <xf numFmtId="164" fontId="24" fillId="0" borderId="59" xfId="7" applyNumberFormat="1" applyFont="1" applyBorder="1" applyAlignment="1" applyProtection="1">
      <alignment horizontal="center" vertical="center" wrapText="1"/>
      <protection locked="0"/>
    </xf>
    <xf numFmtId="164" fontId="24" fillId="0" borderId="50" xfId="7" applyNumberFormat="1" applyFont="1" applyBorder="1" applyAlignment="1" applyProtection="1">
      <alignment horizontal="center" vertical="center" wrapText="1"/>
      <protection locked="0"/>
    </xf>
    <xf numFmtId="164" fontId="24" fillId="0" borderId="4" xfId="7" applyNumberFormat="1" applyFont="1" applyBorder="1" applyAlignment="1" applyProtection="1">
      <alignment horizontal="center" vertical="center" wrapText="1"/>
      <protection locked="0"/>
    </xf>
    <xf numFmtId="164" fontId="24" fillId="0" borderId="33" xfId="7" applyNumberFormat="1" applyFont="1" applyBorder="1" applyAlignment="1" applyProtection="1">
      <alignment horizontal="center" vertical="center" wrapText="1"/>
      <protection locked="0"/>
    </xf>
    <xf numFmtId="164" fontId="24" fillId="0" borderId="27" xfId="7" applyNumberFormat="1" applyFont="1" applyBorder="1" applyAlignment="1" applyProtection="1">
      <alignment horizontal="center" vertical="center" wrapText="1"/>
      <protection locked="0"/>
    </xf>
    <xf numFmtId="164" fontId="24" fillId="0" borderId="56" xfId="7" applyNumberFormat="1" applyFont="1" applyBorder="1" applyAlignment="1" applyProtection="1">
      <alignment horizontal="center" vertical="center" wrapText="1"/>
      <protection locked="0"/>
    </xf>
    <xf numFmtId="0" fontId="34" fillId="16" borderId="12" xfId="7" applyFont="1" applyFill="1" applyBorder="1" applyAlignment="1">
      <alignment horizontal="center" vertical="center" wrapText="1"/>
    </xf>
    <xf numFmtId="0" fontId="34" fillId="16" borderId="13" xfId="7" applyFont="1" applyFill="1" applyBorder="1" applyAlignment="1">
      <alignment horizontal="center" vertical="center" wrapText="1"/>
    </xf>
    <xf numFmtId="0" fontId="34" fillId="16" borderId="14" xfId="7" applyFont="1" applyFill="1" applyBorder="1" applyAlignment="1">
      <alignment horizontal="center" vertical="center" wrapText="1"/>
    </xf>
    <xf numFmtId="0" fontId="34" fillId="16" borderId="30" xfId="7" applyFont="1" applyFill="1" applyBorder="1" applyAlignment="1">
      <alignment horizontal="center" vertical="center" wrapText="1"/>
    </xf>
    <xf numFmtId="0" fontId="34" fillId="16" borderId="31" xfId="7" applyFont="1" applyFill="1" applyBorder="1" applyAlignment="1">
      <alignment horizontal="center" vertical="center" wrapText="1"/>
    </xf>
    <xf numFmtId="0" fontId="34" fillId="16" borderId="32" xfId="7" applyFont="1" applyFill="1" applyBorder="1" applyAlignment="1">
      <alignment horizontal="center" vertical="center" wrapText="1"/>
    </xf>
    <xf numFmtId="0" fontId="34" fillId="3" borderId="12" xfId="7" applyFont="1" applyFill="1" applyBorder="1" applyAlignment="1">
      <alignment horizontal="center" vertical="center" wrapText="1"/>
    </xf>
    <xf numFmtId="0" fontId="34" fillId="3" borderId="13" xfId="7" applyFont="1" applyFill="1" applyBorder="1" applyAlignment="1">
      <alignment horizontal="center" vertical="center" wrapText="1"/>
    </xf>
    <xf numFmtId="0" fontId="34" fillId="3" borderId="14" xfId="7" applyFont="1" applyFill="1" applyBorder="1" applyAlignment="1">
      <alignment horizontal="center" vertical="center" wrapText="1"/>
    </xf>
    <xf numFmtId="0" fontId="34" fillId="3" borderId="30" xfId="7" applyFont="1" applyFill="1" applyBorder="1" applyAlignment="1">
      <alignment horizontal="center" vertical="center" wrapText="1"/>
    </xf>
    <xf numFmtId="0" fontId="34" fillId="3" borderId="31" xfId="7" applyFont="1" applyFill="1" applyBorder="1" applyAlignment="1">
      <alignment horizontal="center" vertical="center" wrapText="1"/>
    </xf>
    <xf numFmtId="0" fontId="34" fillId="3" borderId="32" xfId="7" applyFont="1" applyFill="1" applyBorder="1" applyAlignment="1">
      <alignment horizontal="center" vertical="center" wrapText="1"/>
    </xf>
    <xf numFmtId="0" fontId="34" fillId="3" borderId="7" xfId="7" applyFont="1" applyFill="1" applyBorder="1" applyAlignment="1">
      <alignment horizontal="center" vertical="center" wrapText="1"/>
    </xf>
    <xf numFmtId="0" fontId="34" fillId="3" borderId="15" xfId="7" applyFont="1" applyFill="1" applyBorder="1" applyAlignment="1">
      <alignment horizontal="center" vertical="center" wrapText="1"/>
    </xf>
    <xf numFmtId="0" fontId="34" fillId="3" borderId="79" xfId="7" applyFont="1" applyFill="1" applyBorder="1" applyAlignment="1">
      <alignment horizontal="center" vertical="center" wrapText="1"/>
    </xf>
    <xf numFmtId="0" fontId="34" fillId="3" borderId="8" xfId="7" applyFont="1" applyFill="1" applyBorder="1" applyAlignment="1">
      <alignment horizontal="center" vertical="center" wrapText="1"/>
    </xf>
    <xf numFmtId="0" fontId="34" fillId="3" borderId="16" xfId="7" applyFont="1" applyFill="1" applyBorder="1" applyAlignment="1">
      <alignment horizontal="center" vertical="center" wrapText="1"/>
    </xf>
    <xf numFmtId="0" fontId="34" fillId="3" borderId="80" xfId="7" applyFont="1" applyFill="1" applyBorder="1" applyAlignment="1">
      <alignment horizontal="center" vertical="center" wrapText="1"/>
    </xf>
    <xf numFmtId="0" fontId="34" fillId="17" borderId="8" xfId="7" applyFont="1" applyFill="1" applyBorder="1" applyAlignment="1">
      <alignment horizontal="center" vertical="center" wrapText="1"/>
    </xf>
    <xf numFmtId="0" fontId="34" fillId="17" borderId="16" xfId="7" applyFont="1" applyFill="1" applyBorder="1" applyAlignment="1">
      <alignment horizontal="center" vertical="center" wrapText="1"/>
    </xf>
    <xf numFmtId="0" fontId="34" fillId="17" borderId="80" xfId="7" applyFont="1" applyFill="1" applyBorder="1" applyAlignment="1">
      <alignment horizontal="center" vertical="center" wrapText="1"/>
    </xf>
    <xf numFmtId="0" fontId="31" fillId="0" borderId="1" xfId="7" applyFont="1" applyBorder="1" applyAlignment="1" applyProtection="1">
      <alignment horizontal="left" vertical="center" wrapText="1"/>
      <protection locked="0"/>
    </xf>
    <xf numFmtId="0" fontId="31" fillId="0" borderId="2" xfId="7" applyFont="1" applyBorder="1" applyAlignment="1" applyProtection="1">
      <alignment horizontal="left" vertical="center" wrapText="1"/>
      <protection locked="0"/>
    </xf>
    <xf numFmtId="0" fontId="31" fillId="0" borderId="3" xfId="7" applyFont="1" applyBorder="1" applyAlignment="1" applyProtection="1">
      <alignment horizontal="left" vertical="center" wrapText="1"/>
      <protection locked="0"/>
    </xf>
    <xf numFmtId="0" fontId="31" fillId="0" borderId="4" xfId="7" applyFont="1" applyBorder="1" applyAlignment="1" applyProtection="1">
      <alignment horizontal="left" vertical="center" wrapText="1"/>
      <protection locked="0"/>
    </xf>
    <xf numFmtId="0" fontId="31" fillId="0" borderId="5" xfId="7" applyFont="1" applyBorder="1" applyAlignment="1" applyProtection="1">
      <alignment horizontal="left" vertical="center" wrapText="1"/>
      <protection locked="0"/>
    </xf>
    <xf numFmtId="0" fontId="31" fillId="0" borderId="6" xfId="7" applyFont="1" applyBorder="1" applyAlignment="1" applyProtection="1">
      <alignment horizontal="left" vertical="center" wrapText="1"/>
      <protection locked="0"/>
    </xf>
    <xf numFmtId="0" fontId="11" fillId="15" borderId="0" xfId="7" applyFont="1" applyFill="1" applyBorder="1" applyAlignment="1" applyProtection="1">
      <alignment horizontal="center" vertical="center" wrapText="1"/>
      <protection locked="0"/>
    </xf>
    <xf numFmtId="0" fontId="33" fillId="0" borderId="0" xfId="7" applyFont="1" applyAlignment="1">
      <alignment horizontal="center" vertical="center" wrapText="1" shrinkToFit="1"/>
    </xf>
    <xf numFmtId="0" fontId="34" fillId="0" borderId="7" xfId="7" applyFont="1" applyBorder="1" applyAlignment="1" applyProtection="1">
      <alignment horizontal="center" vertical="center"/>
      <protection locked="0"/>
    </xf>
    <xf numFmtId="0" fontId="34" fillId="0" borderId="15" xfId="7" applyFont="1" applyBorder="1" applyAlignment="1" applyProtection="1">
      <alignment horizontal="center" vertical="center"/>
      <protection locked="0"/>
    </xf>
    <xf numFmtId="0" fontId="34" fillId="0" borderId="79" xfId="7" applyFont="1" applyBorder="1" applyAlignment="1" applyProtection="1">
      <alignment horizontal="center" vertical="center"/>
      <protection locked="0"/>
    </xf>
    <xf numFmtId="0" fontId="34" fillId="0" borderId="7" xfId="7" applyFont="1" applyBorder="1" applyAlignment="1" applyProtection="1">
      <alignment horizontal="center" vertical="center" wrapText="1"/>
      <protection locked="0"/>
    </xf>
    <xf numFmtId="0" fontId="34" fillId="0" borderId="15" xfId="7" applyFont="1" applyBorder="1" applyAlignment="1" applyProtection="1">
      <alignment horizontal="center" vertical="center" wrapText="1"/>
      <protection locked="0"/>
    </xf>
    <xf numFmtId="0" fontId="34" fillId="0" borderId="79" xfId="7" applyFont="1" applyBorder="1" applyAlignment="1" applyProtection="1">
      <alignment horizontal="center" vertical="center" wrapText="1"/>
      <protection locked="0"/>
    </xf>
    <xf numFmtId="0" fontId="34" fillId="0" borderId="8" xfId="7" applyFont="1" applyBorder="1" applyAlignment="1" applyProtection="1">
      <alignment horizontal="center" vertical="center" wrapText="1"/>
      <protection locked="0"/>
    </xf>
    <xf numFmtId="0" fontId="34" fillId="0" borderId="16" xfId="7" applyFont="1" applyBorder="1" applyAlignment="1" applyProtection="1">
      <alignment horizontal="center" vertical="center" wrapText="1"/>
      <protection locked="0"/>
    </xf>
    <xf numFmtId="0" fontId="34" fillId="0" borderId="80" xfId="7" applyFont="1" applyBorder="1" applyAlignment="1" applyProtection="1">
      <alignment horizontal="center" vertical="center" wrapText="1"/>
      <protection locked="0"/>
    </xf>
    <xf numFmtId="0" fontId="32" fillId="0" borderId="61" xfId="7" applyFont="1" applyBorder="1" applyAlignment="1" applyProtection="1">
      <alignment horizontal="center" vertical="center" wrapText="1"/>
      <protection locked="0"/>
    </xf>
    <xf numFmtId="0" fontId="32" fillId="0" borderId="24" xfId="7" applyFont="1" applyBorder="1" applyAlignment="1" applyProtection="1">
      <alignment horizontal="center" vertical="center" wrapText="1"/>
      <protection locked="0"/>
    </xf>
    <xf numFmtId="0" fontId="32" fillId="0" borderId="53" xfId="7" applyFont="1" applyBorder="1" applyAlignment="1" applyProtection="1">
      <alignment horizontal="center" vertical="center" wrapText="1"/>
      <protection locked="0"/>
    </xf>
    <xf numFmtId="0" fontId="34" fillId="15" borderId="12" xfId="7" applyFont="1" applyFill="1" applyBorder="1" applyAlignment="1" applyProtection="1">
      <alignment horizontal="center" vertical="center" wrapText="1"/>
      <protection locked="0"/>
    </xf>
    <xf numFmtId="0" fontId="34" fillId="15" borderId="13" xfId="7" applyFont="1" applyFill="1" applyBorder="1" applyAlignment="1" applyProtection="1">
      <alignment horizontal="center" vertical="center" wrapText="1"/>
      <protection locked="0"/>
    </xf>
    <xf numFmtId="0" fontId="34" fillId="15" borderId="14" xfId="7" applyFont="1" applyFill="1" applyBorder="1" applyAlignment="1" applyProtection="1">
      <alignment horizontal="center" vertical="center" wrapText="1"/>
      <protection locked="0"/>
    </xf>
    <xf numFmtId="0" fontId="34" fillId="15" borderId="3" xfId="7" applyFont="1" applyFill="1" applyBorder="1" applyAlignment="1" applyProtection="1">
      <alignment horizontal="center" vertical="center" wrapText="1"/>
      <protection locked="0"/>
    </xf>
    <xf numFmtId="0" fontId="34" fillId="15" borderId="31" xfId="7" applyFont="1" applyFill="1" applyBorder="1" applyAlignment="1" applyProtection="1">
      <alignment horizontal="center" vertical="center" wrapText="1"/>
      <protection locked="0"/>
    </xf>
    <xf numFmtId="0" fontId="34" fillId="15" borderId="32" xfId="7" applyFont="1" applyFill="1" applyBorder="1" applyAlignment="1" applyProtection="1">
      <alignment horizontal="center" vertical="center" wrapText="1"/>
      <protection locked="0"/>
    </xf>
    <xf numFmtId="2" fontId="15" fillId="3" borderId="31" xfId="4" applyNumberFormat="1" applyFont="1" applyFill="1" applyBorder="1" applyAlignment="1" applyProtection="1">
      <alignment horizontal="center" vertical="center"/>
      <protection hidden="1"/>
    </xf>
    <xf numFmtId="2" fontId="15" fillId="3" borderId="32" xfId="4" applyNumberFormat="1" applyFont="1" applyFill="1" applyBorder="1" applyAlignment="1">
      <alignment horizontal="center" vertical="center"/>
    </xf>
    <xf numFmtId="0" fontId="12" fillId="0" borderId="30" xfId="4" applyFont="1" applyBorder="1" applyAlignment="1" applyProtection="1">
      <alignment horizontal="center" vertical="center"/>
      <protection locked="0"/>
    </xf>
    <xf numFmtId="0" fontId="12" fillId="0" borderId="31" xfId="4" applyFont="1" applyBorder="1" applyAlignment="1" applyProtection="1">
      <alignment horizontal="center" vertical="center"/>
      <protection locked="0"/>
    </xf>
    <xf numFmtId="2" fontId="15" fillId="3" borderId="31" xfId="4" applyNumberFormat="1" applyFont="1" applyFill="1" applyBorder="1" applyAlignment="1" applyProtection="1">
      <alignment horizontal="center" vertical="center" wrapText="1" shrinkToFit="1"/>
      <protection hidden="1"/>
    </xf>
    <xf numFmtId="0" fontId="12" fillId="0" borderId="30" xfId="4" applyFont="1" applyBorder="1" applyAlignment="1" applyProtection="1">
      <alignment horizontal="center" vertical="center" wrapText="1"/>
      <protection locked="0"/>
    </xf>
    <xf numFmtId="0" fontId="12" fillId="0" borderId="31" xfId="4" applyFont="1" applyBorder="1" applyAlignment="1" applyProtection="1">
      <alignment horizontal="center" vertical="center" wrapText="1"/>
      <protection locked="0"/>
    </xf>
    <xf numFmtId="0" fontId="11" fillId="0" borderId="0" xfId="4" applyFont="1" applyAlignment="1">
      <alignment horizontal="center" vertical="center" wrapText="1" shrinkToFit="1"/>
    </xf>
    <xf numFmtId="2" fontId="15" fillId="3" borderId="32" xfId="2" applyNumberFormat="1" applyFont="1" applyFill="1" applyBorder="1" applyAlignment="1">
      <alignment horizontal="center" vertical="center"/>
    </xf>
    <xf numFmtId="0" fontId="12" fillId="0" borderId="30" xfId="2" applyFont="1" applyBorder="1" applyAlignment="1" applyProtection="1">
      <alignment horizontal="center" vertical="center" wrapText="1"/>
      <protection locked="0"/>
    </xf>
    <xf numFmtId="0" fontId="12" fillId="0" borderId="31" xfId="2" applyFont="1" applyBorder="1" applyAlignment="1" applyProtection="1">
      <alignment horizontal="center" vertical="center" wrapText="1"/>
      <protection locked="0"/>
    </xf>
    <xf numFmtId="2" fontId="15" fillId="3" borderId="35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38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2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5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7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4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28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19" xfId="2" applyNumberFormat="1" applyFont="1" applyFill="1" applyBorder="1" applyAlignment="1" applyProtection="1">
      <alignment horizontal="center" vertical="center" wrapText="1" shrinkToFit="1"/>
      <protection hidden="1"/>
    </xf>
    <xf numFmtId="2" fontId="15" fillId="3" borderId="7" xfId="2" applyNumberFormat="1" applyFont="1" applyFill="1" applyBorder="1" applyAlignment="1">
      <alignment horizontal="center" vertical="center"/>
    </xf>
    <xf numFmtId="2" fontId="15" fillId="3" borderId="15" xfId="2" applyNumberFormat="1" applyFont="1" applyFill="1" applyBorder="1" applyAlignment="1">
      <alignment horizontal="center" vertical="center"/>
    </xf>
    <xf numFmtId="2" fontId="15" fillId="3" borderId="20" xfId="2" applyNumberFormat="1" applyFont="1" applyFill="1" applyBorder="1" applyAlignment="1">
      <alignment horizontal="center" vertical="center"/>
    </xf>
    <xf numFmtId="2" fontId="19" fillId="3" borderId="24" xfId="4" applyNumberFormat="1" applyFont="1" applyFill="1" applyBorder="1" applyAlignment="1" applyProtection="1">
      <alignment horizontal="center" vertical="center"/>
      <protection hidden="1"/>
    </xf>
    <xf numFmtId="2" fontId="19" fillId="3" borderId="27" xfId="4" applyNumberFormat="1" applyFont="1" applyFill="1" applyBorder="1" applyAlignment="1" applyProtection="1">
      <alignment horizontal="center" vertical="center"/>
      <protection hidden="1"/>
    </xf>
    <xf numFmtId="2" fontId="19" fillId="3" borderId="29" xfId="4" applyNumberFormat="1" applyFont="1" applyFill="1" applyBorder="1" applyAlignment="1" applyProtection="1">
      <alignment horizontal="center" vertical="center"/>
      <protection hidden="1"/>
    </xf>
    <xf numFmtId="2" fontId="19" fillId="3" borderId="53" xfId="4" applyNumberFormat="1" applyFont="1" applyFill="1" applyBorder="1" applyAlignment="1" applyProtection="1">
      <alignment horizontal="center" vertical="center"/>
      <protection hidden="1"/>
    </xf>
    <xf numFmtId="2" fontId="19" fillId="3" borderId="34" xfId="4" applyNumberFormat="1" applyFont="1" applyFill="1" applyBorder="1" applyAlignment="1" applyProtection="1">
      <alignment horizontal="center" vertical="center"/>
      <protection hidden="1"/>
    </xf>
    <xf numFmtId="2" fontId="19" fillId="3" borderId="55" xfId="4" applyNumberFormat="1" applyFont="1" applyFill="1" applyBorder="1" applyAlignment="1" applyProtection="1">
      <alignment horizontal="center" vertical="center"/>
      <protection hidden="1"/>
    </xf>
    <xf numFmtId="2" fontId="19" fillId="3" borderId="8" xfId="4" applyNumberFormat="1" applyFont="1" applyFill="1" applyBorder="1" applyAlignment="1" applyProtection="1">
      <alignment horizontal="center" vertical="center"/>
      <protection hidden="1"/>
    </xf>
    <xf numFmtId="2" fontId="19" fillId="3" borderId="16" xfId="4" applyNumberFormat="1" applyFont="1" applyFill="1" applyBorder="1" applyAlignment="1" applyProtection="1">
      <alignment horizontal="center" vertical="center"/>
      <protection hidden="1"/>
    </xf>
    <xf numFmtId="2" fontId="19" fillId="3" borderId="21" xfId="4" applyNumberFormat="1" applyFont="1" applyFill="1" applyBorder="1" applyAlignment="1" applyProtection="1">
      <alignment horizontal="center" vertical="center"/>
      <protection hidden="1"/>
    </xf>
    <xf numFmtId="0" fontId="12" fillId="0" borderId="44" xfId="4" applyFont="1" applyBorder="1" applyAlignment="1" applyProtection="1">
      <alignment horizontal="center" vertical="center"/>
      <protection locked="0"/>
    </xf>
    <xf numFmtId="0" fontId="12" fillId="0" borderId="47" xfId="4" applyFont="1" applyBorder="1" applyAlignment="1" applyProtection="1">
      <alignment horizontal="center" vertical="center"/>
      <protection locked="0"/>
    </xf>
    <xf numFmtId="0" fontId="12" fillId="0" borderId="65" xfId="4" applyFont="1" applyBorder="1" applyAlignment="1" applyProtection="1">
      <alignment horizontal="center" vertical="center"/>
      <protection locked="0"/>
    </xf>
    <xf numFmtId="0" fontId="12" fillId="0" borderId="8" xfId="4" applyFont="1" applyBorder="1" applyAlignment="1" applyProtection="1">
      <alignment horizontal="center" vertical="center"/>
      <protection locked="0"/>
    </xf>
    <xf numFmtId="0" fontId="13" fillId="0" borderId="16" xfId="4" applyFont="1" applyBorder="1" applyAlignment="1" applyProtection="1">
      <alignment horizontal="center" vertical="center"/>
      <protection locked="0"/>
    </xf>
    <xf numFmtId="0" fontId="13" fillId="0" borderId="21" xfId="4" applyFont="1" applyBorder="1" applyAlignment="1" applyProtection="1">
      <alignment horizontal="center" vertical="center"/>
      <protection locked="0"/>
    </xf>
    <xf numFmtId="0" fontId="13" fillId="2" borderId="52" xfId="4" applyFont="1" applyFill="1" applyBorder="1" applyAlignment="1" applyProtection="1">
      <alignment horizontal="center" vertical="center"/>
      <protection locked="0"/>
    </xf>
    <xf numFmtId="0" fontId="5" fillId="2" borderId="33" xfId="4" applyFill="1" applyBorder="1" applyAlignment="1">
      <alignment horizontal="center" vertical="center"/>
    </xf>
    <xf numFmtId="0" fontId="5" fillId="2" borderId="54" xfId="4" applyFill="1" applyBorder="1" applyAlignment="1">
      <alignment horizontal="center" vertical="center"/>
    </xf>
    <xf numFmtId="0" fontId="13" fillId="0" borderId="24" xfId="4" applyFont="1" applyBorder="1" applyAlignment="1" applyProtection="1">
      <alignment horizontal="center" vertical="center"/>
      <protection locked="0"/>
    </xf>
    <xf numFmtId="0" fontId="5" fillId="0" borderId="27" xfId="4" applyBorder="1" applyAlignment="1">
      <alignment horizontal="center" vertical="center"/>
    </xf>
    <xf numFmtId="0" fontId="5" fillId="0" borderId="29" xfId="4" applyBorder="1" applyAlignment="1">
      <alignment horizontal="center" vertical="center"/>
    </xf>
    <xf numFmtId="2" fontId="19" fillId="3" borderId="24" xfId="4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7" xfId="4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9" xfId="4" applyNumberFormat="1" applyFont="1" applyFill="1" applyBorder="1" applyAlignment="1" applyProtection="1">
      <alignment horizontal="center" vertical="center" wrapText="1" shrinkToFit="1"/>
      <protection hidden="1"/>
    </xf>
    <xf numFmtId="0" fontId="13" fillId="0" borderId="52" xfId="4" applyFont="1" applyBorder="1" applyAlignment="1" applyProtection="1">
      <alignment horizontal="center" vertical="center"/>
      <protection locked="0"/>
    </xf>
    <xf numFmtId="0" fontId="5" fillId="0" borderId="33" xfId="4" applyBorder="1" applyAlignment="1">
      <alignment horizontal="center" vertical="center"/>
    </xf>
    <xf numFmtId="0" fontId="5" fillId="0" borderId="54" xfId="4" applyBorder="1" applyAlignment="1">
      <alignment horizontal="center" vertical="center"/>
    </xf>
    <xf numFmtId="0" fontId="20" fillId="0" borderId="0" xfId="4" applyFont="1" applyAlignment="1">
      <alignment horizontal="left"/>
    </xf>
    <xf numFmtId="0" fontId="12" fillId="0" borderId="16" xfId="4" applyFont="1" applyBorder="1" applyAlignment="1" applyProtection="1">
      <alignment horizontal="center" vertical="center"/>
      <protection locked="0"/>
    </xf>
    <xf numFmtId="0" fontId="12" fillId="0" borderId="21" xfId="4" applyFont="1" applyBorder="1" applyAlignment="1" applyProtection="1">
      <alignment horizontal="center" vertical="center"/>
      <protection locked="0"/>
    </xf>
    <xf numFmtId="0" fontId="13" fillId="0" borderId="33" xfId="4" applyFont="1" applyBorder="1" applyAlignment="1" applyProtection="1">
      <alignment horizontal="center" vertical="center"/>
      <protection locked="0"/>
    </xf>
    <xf numFmtId="0" fontId="13" fillId="0" borderId="54" xfId="4" applyFont="1" applyBorder="1" applyAlignment="1" applyProtection="1">
      <alignment horizontal="center" vertical="center"/>
      <protection locked="0"/>
    </xf>
    <xf numFmtId="0" fontId="13" fillId="0" borderId="27" xfId="4" applyFont="1" applyBorder="1" applyAlignment="1" applyProtection="1">
      <alignment horizontal="center" vertical="center"/>
      <protection locked="0"/>
    </xf>
    <xf numFmtId="0" fontId="13" fillId="0" borderId="29" xfId="4" applyFont="1" applyBorder="1" applyAlignment="1" applyProtection="1">
      <alignment horizontal="center" vertical="center"/>
      <protection locked="0"/>
    </xf>
    <xf numFmtId="0" fontId="13" fillId="0" borderId="16" xfId="4" applyFont="1" applyBorder="1" applyAlignment="1" applyProtection="1">
      <alignment horizontal="center" vertical="center" wrapText="1"/>
      <protection locked="0"/>
    </xf>
    <xf numFmtId="0" fontId="13" fillId="0" borderId="21" xfId="4" applyFont="1" applyBorder="1" applyAlignment="1" applyProtection="1">
      <alignment horizontal="center" vertical="center" wrapText="1"/>
      <protection locked="0"/>
    </xf>
    <xf numFmtId="0" fontId="13" fillId="0" borderId="8" xfId="4" applyFont="1" applyBorder="1" applyAlignment="1" applyProtection="1">
      <alignment horizontal="center" vertical="center" wrapText="1"/>
      <protection locked="0"/>
    </xf>
    <xf numFmtId="0" fontId="13" fillId="0" borderId="44" xfId="4" applyFont="1" applyBorder="1" applyAlignment="1" applyProtection="1">
      <alignment horizontal="center" vertical="center" wrapText="1"/>
      <protection locked="0"/>
    </xf>
    <xf numFmtId="0" fontId="13" fillId="0" borderId="47" xfId="4" applyFont="1" applyBorder="1" applyAlignment="1" applyProtection="1">
      <alignment horizontal="center" vertical="center" wrapText="1"/>
      <protection locked="0"/>
    </xf>
    <xf numFmtId="0" fontId="13" fillId="0" borderId="65" xfId="4" applyFont="1" applyBorder="1" applyAlignment="1" applyProtection="1">
      <alignment horizontal="center" vertical="center" wrapText="1"/>
      <protection locked="0"/>
    </xf>
    <xf numFmtId="0" fontId="12" fillId="3" borderId="26" xfId="4" applyFont="1" applyFill="1" applyBorder="1" applyAlignment="1">
      <alignment horizontal="center" vertical="center" wrapText="1"/>
    </xf>
    <xf numFmtId="0" fontId="12" fillId="3" borderId="31" xfId="4" applyFont="1" applyFill="1" applyBorder="1" applyAlignment="1">
      <alignment horizontal="center" vertical="center" wrapText="1"/>
    </xf>
    <xf numFmtId="0" fontId="10" fillId="0" borderId="0" xfId="4" applyFont="1" applyBorder="1" applyAlignment="1" applyProtection="1">
      <alignment horizontal="center" vertical="center" wrapText="1"/>
      <protection locked="0"/>
    </xf>
    <xf numFmtId="164" fontId="12" fillId="0" borderId="26" xfId="4" applyNumberFormat="1" applyFont="1" applyBorder="1" applyAlignment="1" applyProtection="1">
      <alignment horizontal="center" vertical="center" wrapText="1"/>
      <protection locked="0"/>
    </xf>
    <xf numFmtId="0" fontId="13" fillId="0" borderId="26" xfId="4" applyFont="1" applyBorder="1" applyAlignment="1" applyProtection="1">
      <alignment horizontal="center" vertical="center" wrapText="1"/>
      <protection locked="0"/>
    </xf>
    <xf numFmtId="0" fontId="12" fillId="0" borderId="44" xfId="4" applyFont="1" applyBorder="1" applyAlignment="1" applyProtection="1">
      <alignment horizontal="center" vertical="center" wrapText="1"/>
      <protection locked="0"/>
    </xf>
    <xf numFmtId="0" fontId="12" fillId="0" borderId="47" xfId="4" applyFont="1" applyBorder="1" applyAlignment="1" applyProtection="1">
      <alignment horizontal="center" vertical="center" wrapText="1"/>
      <protection locked="0"/>
    </xf>
    <xf numFmtId="0" fontId="12" fillId="0" borderId="65" xfId="4" applyFont="1" applyBorder="1" applyAlignment="1" applyProtection="1">
      <alignment horizontal="center" vertical="center" wrapText="1"/>
      <protection locked="0"/>
    </xf>
    <xf numFmtId="0" fontId="13" fillId="0" borderId="52" xfId="4" applyFont="1" applyBorder="1" applyAlignment="1" applyProtection="1">
      <alignment horizontal="center" vertical="center" wrapText="1"/>
      <protection locked="0"/>
    </xf>
    <xf numFmtId="0" fontId="13" fillId="0" borderId="33" xfId="4" applyFont="1" applyBorder="1" applyAlignment="1" applyProtection="1">
      <alignment horizontal="center" vertical="center" wrapText="1"/>
      <protection locked="0"/>
    </xf>
    <xf numFmtId="0" fontId="13" fillId="0" borderId="54" xfId="4" applyFont="1" applyBorder="1" applyAlignment="1" applyProtection="1">
      <alignment horizontal="center" vertical="center" wrapText="1"/>
      <protection locked="0"/>
    </xf>
    <xf numFmtId="0" fontId="13" fillId="0" borderId="24" xfId="4" applyFont="1" applyBorder="1" applyAlignment="1" applyProtection="1">
      <alignment horizontal="center" vertical="center" wrapText="1"/>
      <protection locked="0"/>
    </xf>
    <xf numFmtId="0" fontId="13" fillId="0" borderId="27" xfId="4" applyFont="1" applyBorder="1" applyAlignment="1" applyProtection="1">
      <alignment horizontal="center" vertical="center" wrapText="1"/>
      <protection locked="0"/>
    </xf>
    <xf numFmtId="0" fontId="13" fillId="0" borderId="29" xfId="4" applyFont="1" applyBorder="1" applyAlignment="1" applyProtection="1">
      <alignment horizontal="center" vertical="center" wrapText="1"/>
      <protection locked="0"/>
    </xf>
    <xf numFmtId="0" fontId="12" fillId="3" borderId="26" xfId="3" applyFont="1" applyFill="1" applyBorder="1" applyAlignment="1">
      <alignment horizontal="center" vertical="center" wrapText="1"/>
    </xf>
    <xf numFmtId="0" fontId="12" fillId="0" borderId="12" xfId="3" applyFont="1" applyBorder="1" applyAlignment="1" applyProtection="1">
      <alignment horizontal="center" vertical="center"/>
      <protection locked="0"/>
    </xf>
    <xf numFmtId="0" fontId="12" fillId="0" borderId="13" xfId="3" applyFont="1" applyBorder="1" applyAlignment="1" applyProtection="1">
      <alignment horizontal="center" vertical="center" wrapText="1"/>
      <protection locked="0"/>
    </xf>
    <xf numFmtId="0" fontId="12" fillId="0" borderId="26" xfId="3" applyFont="1" applyBorder="1" applyAlignment="1" applyProtection="1">
      <alignment horizontal="center" vertical="center" wrapText="1"/>
      <protection locked="0"/>
    </xf>
    <xf numFmtId="0" fontId="12" fillId="2" borderId="26" xfId="3" applyFont="1" applyFill="1" applyBorder="1" applyAlignment="1" applyProtection="1">
      <alignment horizontal="center" vertical="center" wrapText="1"/>
      <protection locked="0"/>
    </xf>
    <xf numFmtId="2" fontId="12" fillId="3" borderId="26" xfId="3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18" xfId="3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26" xfId="3" applyNumberFormat="1" applyFont="1" applyFill="1" applyBorder="1" applyAlignment="1" applyProtection="1">
      <alignment horizontal="center" vertical="center"/>
      <protection hidden="1"/>
    </xf>
    <xf numFmtId="2" fontId="12" fillId="3" borderId="18" xfId="3" applyNumberFormat="1" applyFont="1" applyFill="1" applyBorder="1" applyAlignment="1" applyProtection="1">
      <alignment horizontal="center" vertical="center"/>
      <protection hidden="1"/>
    </xf>
    <xf numFmtId="2" fontId="12" fillId="3" borderId="13" xfId="3" applyNumberFormat="1" applyFont="1" applyFill="1" applyBorder="1" applyAlignment="1" applyProtection="1">
      <alignment horizontal="center" vertical="center"/>
      <protection hidden="1"/>
    </xf>
    <xf numFmtId="2" fontId="12" fillId="3" borderId="14" xfId="3" applyNumberFormat="1" applyFont="1" applyFill="1" applyBorder="1" applyAlignment="1">
      <alignment horizontal="center" vertical="center"/>
    </xf>
    <xf numFmtId="2" fontId="12" fillId="3" borderId="28" xfId="3" applyNumberFormat="1" applyFont="1" applyFill="1" applyBorder="1" applyAlignment="1">
      <alignment horizontal="center" vertical="center"/>
    </xf>
    <xf numFmtId="2" fontId="12" fillId="3" borderId="19" xfId="3" applyNumberFormat="1" applyFont="1" applyFill="1" applyBorder="1" applyAlignment="1">
      <alignment horizontal="center" vertical="center"/>
    </xf>
    <xf numFmtId="0" fontId="12" fillId="3" borderId="28" xfId="3" applyFont="1" applyFill="1" applyBorder="1" applyAlignment="1">
      <alignment horizontal="center" vertical="center" wrapText="1"/>
    </xf>
    <xf numFmtId="0" fontId="11" fillId="0" borderId="0" xfId="3" applyFont="1" applyAlignment="1" applyProtection="1">
      <alignment horizontal="center" vertical="center" wrapText="1" shrinkToFit="1"/>
      <protection hidden="1"/>
    </xf>
    <xf numFmtId="164" fontId="12" fillId="0" borderId="26" xfId="3" applyNumberFormat="1" applyFont="1" applyBorder="1" applyAlignment="1" applyProtection="1">
      <alignment horizontal="center" vertical="center" wrapText="1"/>
      <protection locked="0"/>
    </xf>
    <xf numFmtId="0" fontId="12" fillId="0" borderId="18" xfId="3" applyFont="1" applyBorder="1" applyAlignment="1" applyProtection="1">
      <alignment horizontal="center" vertical="center" wrapText="1"/>
      <protection locked="0"/>
    </xf>
    <xf numFmtId="167" fontId="12" fillId="2" borderId="13" xfId="3" applyNumberFormat="1" applyFont="1" applyFill="1" applyBorder="1" applyAlignment="1" applyProtection="1">
      <alignment horizontal="center" vertical="center" wrapText="1"/>
      <protection locked="0"/>
    </xf>
    <xf numFmtId="167" fontId="12" fillId="2" borderId="26" xfId="3" applyNumberFormat="1" applyFont="1" applyFill="1" applyBorder="1" applyAlignment="1" applyProtection="1">
      <alignment horizontal="center" vertical="center" wrapText="1"/>
      <protection locked="0"/>
    </xf>
    <xf numFmtId="167" fontId="12" fillId="2" borderId="18" xfId="3" applyNumberFormat="1" applyFont="1" applyFill="1" applyBorder="1" applyAlignment="1" applyProtection="1">
      <alignment horizontal="center" vertical="center" wrapText="1"/>
      <protection locked="0"/>
    </xf>
    <xf numFmtId="1" fontId="12" fillId="2" borderId="24" xfId="3" applyNumberFormat="1" applyFont="1" applyFill="1" applyBorder="1" applyAlignment="1" applyProtection="1">
      <alignment horizontal="center" vertical="center" wrapText="1"/>
      <protection locked="0"/>
    </xf>
    <xf numFmtId="1" fontId="12" fillId="2" borderId="27" xfId="3" applyNumberFormat="1" applyFont="1" applyFill="1" applyBorder="1" applyAlignment="1" applyProtection="1">
      <alignment horizontal="center" vertical="center" wrapText="1"/>
      <protection locked="0"/>
    </xf>
    <xf numFmtId="1" fontId="12" fillId="2" borderId="29" xfId="3" applyNumberFormat="1" applyFont="1" applyFill="1" applyBorder="1" applyAlignment="1" applyProtection="1">
      <alignment horizontal="center" vertical="center" wrapText="1"/>
      <protection locked="0"/>
    </xf>
    <xf numFmtId="0" fontId="12" fillId="6" borderId="35" xfId="3" applyFont="1" applyFill="1" applyBorder="1" applyAlignment="1" applyProtection="1">
      <alignment horizontal="center" vertical="center" wrapText="1"/>
      <protection locked="0"/>
    </xf>
    <xf numFmtId="0" fontId="12" fillId="6" borderId="36" xfId="3" applyFont="1" applyFill="1" applyBorder="1" applyAlignment="1" applyProtection="1">
      <alignment horizontal="center" vertical="center" wrapText="1"/>
      <protection locked="0"/>
    </xf>
    <xf numFmtId="0" fontId="12" fillId="6" borderId="37" xfId="3" applyFont="1" applyFill="1" applyBorder="1" applyAlignment="1" applyProtection="1">
      <alignment horizontal="center" vertical="center" wrapText="1"/>
      <protection locked="0"/>
    </xf>
    <xf numFmtId="2" fontId="12" fillId="3" borderId="13" xfId="3" applyNumberFormat="1" applyFont="1" applyFill="1" applyBorder="1" applyAlignment="1" applyProtection="1">
      <alignment horizontal="center" vertical="center" wrapText="1" shrinkToFit="1"/>
      <protection hidden="1"/>
    </xf>
    <xf numFmtId="1" fontId="12" fillId="0" borderId="31" xfId="3" applyNumberFormat="1" applyFont="1" applyBorder="1" applyAlignment="1" applyProtection="1">
      <alignment horizontal="center" vertical="center" wrapText="1"/>
      <protection locked="0"/>
    </xf>
    <xf numFmtId="1" fontId="12" fillId="0" borderId="27" xfId="3" applyNumberFormat="1" applyFont="1" applyBorder="1" applyAlignment="1" applyProtection="1">
      <alignment horizontal="center" vertical="center" wrapText="1"/>
      <protection locked="0"/>
    </xf>
    <xf numFmtId="1" fontId="12" fillId="0" borderId="29" xfId="3" applyNumberFormat="1" applyFont="1" applyBorder="1" applyAlignment="1" applyProtection="1">
      <alignment horizontal="center" vertical="center" wrapText="1"/>
      <protection locked="0"/>
    </xf>
    <xf numFmtId="0" fontId="12" fillId="0" borderId="24" xfId="3" applyFont="1" applyBorder="1" applyAlignment="1" applyProtection="1">
      <alignment horizontal="center" vertical="center" wrapText="1"/>
      <protection locked="0"/>
    </xf>
    <xf numFmtId="0" fontId="12" fillId="0" borderId="27" xfId="3" applyFont="1" applyBorder="1" applyAlignment="1" applyProtection="1">
      <alignment horizontal="center" vertical="center" wrapText="1"/>
      <protection locked="0"/>
    </xf>
    <xf numFmtId="0" fontId="12" fillId="0" borderId="29" xfId="3" applyFont="1" applyBorder="1" applyAlignment="1" applyProtection="1">
      <alignment horizontal="center" vertical="center" wrapText="1"/>
      <protection locked="0"/>
    </xf>
    <xf numFmtId="1" fontId="12" fillId="0" borderId="24" xfId="3" applyNumberFormat="1" applyFont="1" applyBorder="1" applyAlignment="1" applyProtection="1">
      <alignment horizontal="center" vertical="center" wrapText="1"/>
      <protection locked="0"/>
    </xf>
    <xf numFmtId="2" fontId="12" fillId="3" borderId="31" xfId="3" applyNumberFormat="1" applyFont="1" applyFill="1" applyBorder="1" applyAlignment="1" applyProtection="1">
      <alignment horizontal="center" vertical="center" wrapText="1" shrinkToFit="1"/>
      <protection hidden="1"/>
    </xf>
    <xf numFmtId="2" fontId="12" fillId="3" borderId="31" xfId="3" applyNumberFormat="1" applyFont="1" applyFill="1" applyBorder="1" applyAlignment="1" applyProtection="1">
      <alignment horizontal="center" vertical="center"/>
      <protection hidden="1"/>
    </xf>
    <xf numFmtId="2" fontId="12" fillId="3" borderId="32" xfId="3" applyNumberFormat="1" applyFont="1" applyFill="1" applyBorder="1" applyAlignment="1">
      <alignment horizontal="center" vertical="center"/>
    </xf>
    <xf numFmtId="0" fontId="12" fillId="8" borderId="26" xfId="3" applyFont="1" applyFill="1" applyBorder="1" applyAlignment="1" applyProtection="1">
      <alignment horizontal="center" vertical="center"/>
      <protection locked="0"/>
    </xf>
    <xf numFmtId="0" fontId="12" fillId="8" borderId="18" xfId="3" applyFont="1" applyFill="1" applyBorder="1" applyAlignment="1" applyProtection="1">
      <alignment horizontal="center" vertical="center"/>
      <protection locked="0"/>
    </xf>
    <xf numFmtId="0" fontId="12" fillId="0" borderId="26" xfId="3" applyFont="1" applyBorder="1" applyAlignment="1" applyProtection="1">
      <alignment horizontal="center" vertical="center"/>
      <protection locked="0"/>
    </xf>
    <xf numFmtId="0" fontId="12" fillId="0" borderId="18" xfId="3" applyFont="1" applyBorder="1" applyAlignment="1" applyProtection="1">
      <alignment horizontal="center" vertical="center"/>
      <protection locked="0"/>
    </xf>
    <xf numFmtId="1" fontId="12" fillId="0" borderId="27" xfId="3" applyNumberFormat="1" applyFont="1" applyBorder="1" applyAlignment="1" applyProtection="1">
      <alignment horizontal="center" vertical="center"/>
      <protection locked="0"/>
    </xf>
    <xf numFmtId="1" fontId="12" fillId="0" borderId="29" xfId="3" applyNumberFormat="1" applyFont="1" applyBorder="1" applyAlignment="1" applyProtection="1">
      <alignment horizontal="center" vertical="center"/>
      <protection locked="0"/>
    </xf>
    <xf numFmtId="0" fontId="12" fillId="0" borderId="30" xfId="3" applyFont="1" applyBorder="1" applyAlignment="1" applyProtection="1">
      <alignment horizontal="center" vertical="center"/>
      <protection locked="0"/>
    </xf>
    <xf numFmtId="0" fontId="12" fillId="0" borderId="13" xfId="3" applyFont="1" applyBorder="1" applyAlignment="1" applyProtection="1">
      <alignment horizontal="center" vertical="center"/>
      <protection locked="0"/>
    </xf>
    <xf numFmtId="0" fontId="12" fillId="0" borderId="31" xfId="3" applyFont="1" applyBorder="1" applyAlignment="1" applyProtection="1">
      <alignment horizontal="center" vertical="center"/>
      <protection locked="0"/>
    </xf>
    <xf numFmtId="0" fontId="12" fillId="0" borderId="31" xfId="3" applyFont="1" applyBorder="1" applyAlignment="1" applyProtection="1">
      <alignment horizontal="center" vertical="center" wrapText="1"/>
      <protection locked="0"/>
    </xf>
    <xf numFmtId="1" fontId="12" fillId="0" borderId="24" xfId="3" applyNumberFormat="1" applyFont="1" applyBorder="1" applyAlignment="1" applyProtection="1">
      <alignment horizontal="center" vertical="center"/>
      <protection locked="0"/>
    </xf>
    <xf numFmtId="166" fontId="12" fillId="0" borderId="13" xfId="3" applyNumberFormat="1" applyFont="1" applyBorder="1" applyAlignment="1" applyProtection="1">
      <alignment horizontal="center" vertical="center"/>
      <protection locked="0"/>
    </xf>
    <xf numFmtId="166" fontId="12" fillId="0" borderId="26" xfId="3" applyNumberFormat="1" applyFont="1" applyBorder="1" applyAlignment="1" applyProtection="1">
      <alignment horizontal="center" vertical="center"/>
      <protection locked="0"/>
    </xf>
    <xf numFmtId="166" fontId="12" fillId="0" borderId="18" xfId="3" applyNumberFormat="1" applyFont="1" applyBorder="1" applyAlignment="1" applyProtection="1">
      <alignment horizontal="center" vertical="center"/>
      <protection locked="0"/>
    </xf>
    <xf numFmtId="0" fontId="12" fillId="6" borderId="58" xfId="3" applyFont="1" applyFill="1" applyBorder="1" applyAlignment="1" applyProtection="1">
      <alignment horizontal="center" vertical="center" wrapText="1"/>
      <protection locked="0"/>
    </xf>
    <xf numFmtId="0" fontId="12" fillId="6" borderId="45" xfId="3" applyFont="1" applyFill="1" applyBorder="1" applyAlignment="1" applyProtection="1">
      <alignment horizontal="center" vertical="center" wrapText="1"/>
      <protection locked="0"/>
    </xf>
    <xf numFmtId="0" fontId="12" fillId="6" borderId="61" xfId="3" applyFont="1" applyFill="1" applyBorder="1" applyAlignment="1" applyProtection="1">
      <alignment horizontal="center" vertical="center" wrapText="1"/>
      <protection locked="0"/>
    </xf>
    <xf numFmtId="0" fontId="12" fillId="6" borderId="56" xfId="3" applyFont="1" applyFill="1" applyBorder="1" applyAlignment="1" applyProtection="1">
      <alignment horizontal="center" vertical="center" wrapText="1"/>
      <protection locked="0"/>
    </xf>
    <xf numFmtId="0" fontId="12" fillId="6" borderId="0" xfId="3" applyFont="1" applyFill="1" applyBorder="1" applyAlignment="1" applyProtection="1">
      <alignment horizontal="center" vertical="center" wrapText="1"/>
      <protection locked="0"/>
    </xf>
    <xf numFmtId="0" fontId="12" fillId="6" borderId="62" xfId="3" applyFont="1" applyFill="1" applyBorder="1" applyAlignment="1" applyProtection="1">
      <alignment horizontal="center" vertical="center" wrapText="1"/>
      <protection locked="0"/>
    </xf>
    <xf numFmtId="0" fontId="12" fillId="6" borderId="63" xfId="3" applyFont="1" applyFill="1" applyBorder="1" applyAlignment="1" applyProtection="1">
      <alignment horizontal="center" vertical="center" wrapText="1"/>
      <protection locked="0"/>
    </xf>
    <xf numFmtId="0" fontId="12" fillId="6" borderId="60" xfId="3" applyFont="1" applyFill="1" applyBorder="1" applyAlignment="1" applyProtection="1">
      <alignment horizontal="center" vertical="center" wrapText="1"/>
      <protection locked="0"/>
    </xf>
    <xf numFmtId="0" fontId="12" fillId="6" borderId="64" xfId="3" applyFont="1" applyFill="1" applyBorder="1" applyAlignment="1" applyProtection="1">
      <alignment horizontal="center" vertical="center" wrapText="1"/>
      <protection locked="0"/>
    </xf>
    <xf numFmtId="0" fontId="12" fillId="0" borderId="44" xfId="3" applyFont="1" applyBorder="1" applyAlignment="1" applyProtection="1">
      <alignment horizontal="center" vertical="center"/>
      <protection locked="0"/>
    </xf>
    <xf numFmtId="0" fontId="12" fillId="0" borderId="47" xfId="3" applyFont="1" applyBorder="1" applyAlignment="1" applyProtection="1">
      <alignment horizontal="center" vertical="center"/>
      <protection locked="0"/>
    </xf>
    <xf numFmtId="166" fontId="12" fillId="0" borderId="61" xfId="3" applyNumberFormat="1" applyFont="1" applyBorder="1" applyAlignment="1" applyProtection="1">
      <alignment horizontal="center" vertical="center"/>
      <protection locked="0"/>
    </xf>
    <xf numFmtId="166" fontId="12" fillId="0" borderId="62" xfId="3" applyNumberFormat="1" applyFont="1" applyBorder="1" applyAlignment="1" applyProtection="1">
      <alignment horizontal="center" vertical="center"/>
      <protection locked="0"/>
    </xf>
    <xf numFmtId="0" fontId="12" fillId="2" borderId="13" xfId="3" applyFont="1" applyFill="1" applyBorder="1" applyAlignment="1" applyProtection="1">
      <alignment horizontal="center" vertical="center"/>
      <protection locked="0"/>
    </xf>
    <xf numFmtId="0" fontId="12" fillId="2" borderId="26" xfId="3" applyFont="1" applyFill="1" applyBorder="1" applyAlignment="1" applyProtection="1">
      <alignment horizontal="center" vertical="center"/>
      <protection locked="0"/>
    </xf>
    <xf numFmtId="0" fontId="12" fillId="2" borderId="31" xfId="3" applyFont="1" applyFill="1" applyBorder="1" applyAlignment="1" applyProtection="1">
      <alignment horizontal="center" vertical="center"/>
      <protection locked="0"/>
    </xf>
    <xf numFmtId="1" fontId="12" fillId="0" borderId="13" xfId="3" applyNumberFormat="1" applyFont="1" applyBorder="1" applyAlignment="1" applyProtection="1">
      <alignment horizontal="center" vertical="center"/>
      <protection locked="0"/>
    </xf>
    <xf numFmtId="1" fontId="12" fillId="0" borderId="26" xfId="3" applyNumberFormat="1" applyFont="1" applyBorder="1" applyAlignment="1" applyProtection="1">
      <alignment horizontal="center" vertical="center"/>
      <protection locked="0"/>
    </xf>
    <xf numFmtId="1" fontId="12" fillId="0" borderId="31" xfId="3" applyNumberFormat="1" applyFont="1" applyBorder="1" applyAlignment="1" applyProtection="1">
      <alignment horizontal="center" vertical="center"/>
      <protection locked="0"/>
    </xf>
    <xf numFmtId="1" fontId="12" fillId="0" borderId="18" xfId="3" applyNumberFormat="1" applyFont="1" applyBorder="1" applyAlignment="1" applyProtection="1">
      <alignment horizontal="center" vertical="center"/>
      <protection locked="0"/>
    </xf>
    <xf numFmtId="0" fontId="12" fillId="2" borderId="18" xfId="3" applyFont="1" applyFill="1" applyBorder="1" applyAlignment="1" applyProtection="1">
      <alignment horizontal="center" vertical="center"/>
      <protection locked="0"/>
    </xf>
    <xf numFmtId="166" fontId="12" fillId="2" borderId="13" xfId="3" applyNumberFormat="1" applyFont="1" applyFill="1" applyBorder="1" applyAlignment="1" applyProtection="1">
      <alignment horizontal="center" vertical="center" wrapText="1"/>
      <protection locked="0"/>
    </xf>
    <xf numFmtId="166" fontId="12" fillId="2" borderId="18" xfId="3" applyNumberFormat="1" applyFont="1" applyFill="1" applyBorder="1" applyAlignment="1" applyProtection="1">
      <alignment horizontal="center" vertical="center" wrapText="1"/>
      <protection locked="0"/>
    </xf>
    <xf numFmtId="2" fontId="12" fillId="2" borderId="13" xfId="3" applyNumberFormat="1" applyFont="1" applyFill="1" applyBorder="1" applyAlignment="1">
      <alignment horizontal="center" vertical="center"/>
    </xf>
    <xf numFmtId="2" fontId="12" fillId="2" borderId="26" xfId="3" applyNumberFormat="1" applyFont="1" applyFill="1" applyBorder="1" applyAlignment="1">
      <alignment horizontal="center" vertical="center"/>
    </xf>
    <xf numFmtId="2" fontId="12" fillId="2" borderId="18" xfId="3" applyNumberFormat="1" applyFont="1" applyFill="1" applyBorder="1" applyAlignment="1">
      <alignment horizontal="center" vertical="center"/>
    </xf>
    <xf numFmtId="2" fontId="12" fillId="3" borderId="13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26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18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14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28" xfId="3" applyNumberFormat="1" applyFont="1" applyFill="1" applyBorder="1" applyAlignment="1" applyProtection="1">
      <alignment horizontal="center" vertical="center" wrapText="1"/>
      <protection hidden="1"/>
    </xf>
    <xf numFmtId="2" fontId="12" fillId="3" borderId="19" xfId="3" applyNumberFormat="1" applyFont="1" applyFill="1" applyBorder="1" applyAlignment="1" applyProtection="1">
      <alignment horizontal="center" vertical="center" wrapText="1"/>
      <protection hidden="1"/>
    </xf>
    <xf numFmtId="2" fontId="12" fillId="2" borderId="14" xfId="3" applyNumberFormat="1" applyFont="1" applyFill="1" applyBorder="1" applyAlignment="1">
      <alignment horizontal="center" vertical="center"/>
    </xf>
    <xf numFmtId="2" fontId="12" fillId="2" borderId="28" xfId="3" applyNumberFormat="1" applyFont="1" applyFill="1" applyBorder="1" applyAlignment="1">
      <alignment horizontal="center" vertical="center"/>
    </xf>
    <xf numFmtId="2" fontId="12" fillId="2" borderId="32" xfId="3" applyNumberFormat="1" applyFont="1" applyFill="1" applyBorder="1" applyAlignment="1">
      <alignment horizontal="center" vertical="center"/>
    </xf>
    <xf numFmtId="0" fontId="13" fillId="0" borderId="12" xfId="3" applyFont="1" applyBorder="1" applyAlignment="1">
      <alignment horizontal="center"/>
    </xf>
    <xf numFmtId="0" fontId="13" fillId="0" borderId="25" xfId="3" applyFont="1" applyBorder="1" applyAlignment="1">
      <alignment horizontal="center"/>
    </xf>
    <xf numFmtId="0" fontId="13" fillId="0" borderId="17" xfId="3" applyFont="1" applyBorder="1" applyAlignment="1">
      <alignment horizontal="center"/>
    </xf>
    <xf numFmtId="0" fontId="12" fillId="0" borderId="51" xfId="3" applyFont="1" applyBorder="1" applyAlignment="1">
      <alignment horizontal="center" vertical="center" wrapText="1"/>
    </xf>
    <xf numFmtId="0" fontId="12" fillId="0" borderId="26" xfId="3" applyFont="1" applyBorder="1" applyAlignment="1">
      <alignment horizontal="center" vertical="center" wrapText="1"/>
    </xf>
    <xf numFmtId="0" fontId="12" fillId="0" borderId="18" xfId="3" applyFont="1" applyBorder="1" applyAlignment="1">
      <alignment horizontal="center" vertical="center" wrapText="1"/>
    </xf>
    <xf numFmtId="0" fontId="13" fillId="0" borderId="13" xfId="3" applyFont="1" applyBorder="1" applyAlignment="1">
      <alignment horizontal="center"/>
    </xf>
    <xf numFmtId="0" fontId="13" fillId="0" borderId="26" xfId="3" applyFont="1" applyBorder="1" applyAlignment="1">
      <alignment horizontal="center"/>
    </xf>
    <xf numFmtId="0" fontId="13" fillId="0" borderId="31" xfId="3" applyFont="1" applyBorder="1" applyAlignment="1">
      <alignment horizontal="center"/>
    </xf>
    <xf numFmtId="0" fontId="6" fillId="0" borderId="13" xfId="3" applyBorder="1" applyAlignment="1">
      <alignment horizontal="center"/>
    </xf>
    <xf numFmtId="0" fontId="6" fillId="0" borderId="26" xfId="3" applyBorder="1" applyAlignment="1">
      <alignment horizontal="center"/>
    </xf>
    <xf numFmtId="0" fontId="6" fillId="0" borderId="18" xfId="3" applyBorder="1" applyAlignment="1">
      <alignment horizontal="center"/>
    </xf>
    <xf numFmtId="0" fontId="12" fillId="0" borderId="52" xfId="3" applyFont="1" applyBorder="1" applyAlignment="1">
      <alignment horizontal="center" vertical="center"/>
    </xf>
    <xf numFmtId="0" fontId="12" fillId="0" borderId="33" xfId="3" applyFont="1" applyBorder="1" applyAlignment="1">
      <alignment horizontal="center" vertical="center"/>
    </xf>
    <xf numFmtId="0" fontId="12" fillId="0" borderId="54" xfId="3" applyFont="1" applyBorder="1" applyAlignment="1">
      <alignment horizontal="center" vertical="center"/>
    </xf>
    <xf numFmtId="0" fontId="16" fillId="0" borderId="26" xfId="3" applyFont="1" applyBorder="1" applyAlignment="1">
      <alignment horizontal="center" vertical="center"/>
    </xf>
    <xf numFmtId="0" fontId="16" fillId="0" borderId="13" xfId="3" applyFont="1" applyBorder="1" applyAlignment="1">
      <alignment horizontal="center" vertical="center"/>
    </xf>
    <xf numFmtId="0" fontId="16" fillId="0" borderId="18" xfId="3" applyFont="1" applyBorder="1" applyAlignment="1">
      <alignment horizontal="center" vertical="center"/>
    </xf>
    <xf numFmtId="0" fontId="12" fillId="4" borderId="31" xfId="3" applyFont="1" applyFill="1" applyBorder="1" applyAlignment="1">
      <alignment horizontal="center" vertical="center" wrapText="1"/>
    </xf>
    <xf numFmtId="0" fontId="12" fillId="4" borderId="27" xfId="3" applyFont="1" applyFill="1" applyBorder="1" applyAlignment="1">
      <alignment horizontal="center" vertical="center" wrapText="1"/>
    </xf>
    <xf numFmtId="0" fontId="12" fillId="4" borderId="26" xfId="3" applyFont="1" applyFill="1" applyBorder="1" applyAlignment="1">
      <alignment horizontal="center" vertical="center" wrapText="1"/>
    </xf>
    <xf numFmtId="0" fontId="12" fillId="4" borderId="38" xfId="3" applyFont="1" applyFill="1" applyBorder="1" applyAlignment="1">
      <alignment horizontal="center" vertical="center" wrapText="1"/>
    </xf>
    <xf numFmtId="0" fontId="12" fillId="4" borderId="28" xfId="3" applyFont="1" applyFill="1" applyBorder="1" applyAlignment="1">
      <alignment horizontal="center" vertical="center" wrapText="1"/>
    </xf>
    <xf numFmtId="0" fontId="12" fillId="4" borderId="25" xfId="3" applyFont="1" applyFill="1" applyBorder="1" applyAlignment="1">
      <alignment horizontal="center" vertical="center" wrapText="1"/>
    </xf>
    <xf numFmtId="0" fontId="12" fillId="4" borderId="12" xfId="3" applyFont="1" applyFill="1" applyBorder="1" applyAlignment="1">
      <alignment horizontal="center" vertical="center" wrapText="1"/>
    </xf>
    <xf numFmtId="0" fontId="12" fillId="4" borderId="13" xfId="3" applyFont="1" applyFill="1" applyBorder="1" applyAlignment="1">
      <alignment horizontal="center" vertical="center" wrapText="1"/>
    </xf>
    <xf numFmtId="0" fontId="12" fillId="4" borderId="14" xfId="3" applyFont="1" applyFill="1" applyBorder="1" applyAlignment="1">
      <alignment horizontal="center" vertical="center" wrapText="1"/>
    </xf>
    <xf numFmtId="0" fontId="12" fillId="4" borderId="44" xfId="3" applyFont="1" applyFill="1" applyBorder="1" applyAlignment="1">
      <alignment horizontal="center" vertical="center" wrapText="1"/>
    </xf>
    <xf numFmtId="0" fontId="12" fillId="4" borderId="45" xfId="3" applyFont="1" applyFill="1" applyBorder="1" applyAlignment="1">
      <alignment horizontal="center" vertical="center" wrapText="1"/>
    </xf>
    <xf numFmtId="0" fontId="12" fillId="4" borderId="46" xfId="3" applyFont="1" applyFill="1" applyBorder="1" applyAlignment="1">
      <alignment horizontal="center" vertical="center" wrapText="1"/>
    </xf>
    <xf numFmtId="0" fontId="12" fillId="4" borderId="49" xfId="3" applyFont="1" applyFill="1" applyBorder="1" applyAlignment="1">
      <alignment horizontal="center" vertical="center" wrapText="1"/>
    </xf>
    <xf numFmtId="0" fontId="12" fillId="4" borderId="5" xfId="3" applyFont="1" applyFill="1" applyBorder="1" applyAlignment="1">
      <alignment horizontal="center" vertical="center" wrapText="1"/>
    </xf>
    <xf numFmtId="0" fontId="12" fillId="4" borderId="57" xfId="3" applyFont="1" applyFill="1" applyBorder="1" applyAlignment="1">
      <alignment horizontal="center" vertical="center" wrapText="1"/>
    </xf>
    <xf numFmtId="0" fontId="12" fillId="4" borderId="40" xfId="3" applyFont="1" applyFill="1" applyBorder="1" applyAlignment="1">
      <alignment horizontal="center" vertical="center" wrapText="1"/>
    </xf>
    <xf numFmtId="0" fontId="12" fillId="4" borderId="3" xfId="3" applyFont="1" applyFill="1" applyBorder="1" applyAlignment="1">
      <alignment horizontal="center" vertical="center" wrapText="1"/>
    </xf>
    <xf numFmtId="2" fontId="15" fillId="4" borderId="53" xfId="3" applyNumberFormat="1" applyFont="1" applyFill="1" applyBorder="1" applyAlignment="1" applyProtection="1">
      <alignment horizontal="center" vertical="center"/>
      <protection hidden="1"/>
    </xf>
    <xf numFmtId="2" fontId="15" fillId="4" borderId="34" xfId="3" applyNumberFormat="1" applyFont="1" applyFill="1" applyBorder="1" applyAlignment="1" applyProtection="1">
      <alignment horizontal="center" vertical="center"/>
      <protection hidden="1"/>
    </xf>
    <xf numFmtId="2" fontId="15" fillId="4" borderId="55" xfId="3" applyNumberFormat="1" applyFont="1" applyFill="1" applyBorder="1" applyAlignment="1" applyProtection="1">
      <alignment horizontal="center" vertical="center"/>
      <protection hidden="1"/>
    </xf>
    <xf numFmtId="0" fontId="12" fillId="0" borderId="52" xfId="3" applyFont="1" applyBorder="1" applyAlignment="1" applyProtection="1">
      <alignment horizontal="center" vertical="center" wrapText="1"/>
      <protection locked="0"/>
    </xf>
    <xf numFmtId="0" fontId="12" fillId="0" borderId="33" xfId="3" applyFont="1" applyBorder="1" applyAlignment="1" applyProtection="1">
      <alignment horizontal="center" vertical="center" wrapText="1"/>
      <protection locked="0"/>
    </xf>
    <xf numFmtId="0" fontId="12" fillId="0" borderId="54" xfId="3" applyFont="1" applyBorder="1" applyAlignment="1" applyProtection="1">
      <alignment horizontal="center" vertical="center" wrapText="1"/>
      <protection locked="0"/>
    </xf>
    <xf numFmtId="2" fontId="15" fillId="4" borderId="52" xfId="3" applyNumberFormat="1" applyFont="1" applyFill="1" applyBorder="1" applyAlignment="1" applyProtection="1">
      <alignment horizontal="center" vertical="center" wrapText="1" shrinkToFit="1"/>
      <protection hidden="1"/>
    </xf>
    <xf numFmtId="2" fontId="15" fillId="4" borderId="33" xfId="3" applyNumberFormat="1" applyFont="1" applyFill="1" applyBorder="1" applyAlignment="1" applyProtection="1">
      <alignment horizontal="center" vertical="center" wrapText="1" shrinkToFit="1"/>
      <protection hidden="1"/>
    </xf>
    <xf numFmtId="2" fontId="15" fillId="4" borderId="54" xfId="3" applyNumberFormat="1" applyFont="1" applyFill="1" applyBorder="1" applyAlignment="1" applyProtection="1">
      <alignment horizontal="center" vertical="center" wrapText="1" shrinkToFit="1"/>
      <protection hidden="1"/>
    </xf>
    <xf numFmtId="2" fontId="15" fillId="4" borderId="24" xfId="3" applyNumberFormat="1" applyFont="1" applyFill="1" applyBorder="1" applyAlignment="1" applyProtection="1">
      <alignment horizontal="center" vertical="center"/>
      <protection hidden="1"/>
    </xf>
    <xf numFmtId="2" fontId="15" fillId="4" borderId="27" xfId="3" applyNumberFormat="1" applyFont="1" applyFill="1" applyBorder="1" applyAlignment="1" applyProtection="1">
      <alignment horizontal="center" vertical="center"/>
      <protection hidden="1"/>
    </xf>
    <xf numFmtId="2" fontId="15" fillId="4" borderId="29" xfId="3" applyNumberFormat="1" applyFont="1" applyFill="1" applyBorder="1" applyAlignment="1" applyProtection="1">
      <alignment horizontal="center" vertical="center"/>
      <protection hidden="1"/>
    </xf>
    <xf numFmtId="2" fontId="15" fillId="4" borderId="52" xfId="3" applyNumberFormat="1" applyFont="1" applyFill="1" applyBorder="1" applyAlignment="1" applyProtection="1">
      <alignment horizontal="center" vertical="center"/>
      <protection hidden="1"/>
    </xf>
    <xf numFmtId="2" fontId="15" fillId="4" borderId="33" xfId="3" applyNumberFormat="1" applyFont="1" applyFill="1" applyBorder="1" applyAlignment="1" applyProtection="1">
      <alignment horizontal="center" vertical="center"/>
      <protection hidden="1"/>
    </xf>
    <xf numFmtId="2" fontId="15" fillId="4" borderId="54" xfId="3" applyNumberFormat="1" applyFont="1" applyFill="1" applyBorder="1" applyAlignment="1" applyProtection="1">
      <alignment horizontal="center" vertical="center"/>
      <protection hidden="1"/>
    </xf>
    <xf numFmtId="0" fontId="12" fillId="0" borderId="51" xfId="3" applyFont="1" applyBorder="1" applyAlignment="1" applyProtection="1">
      <alignment horizontal="center" vertical="center" wrapText="1"/>
      <protection locked="0"/>
    </xf>
    <xf numFmtId="2" fontId="15" fillId="4" borderId="59" xfId="3" applyNumberFormat="1" applyFont="1" applyFill="1" applyBorder="1" applyAlignment="1" applyProtection="1">
      <alignment horizontal="center" vertical="center"/>
      <protection hidden="1"/>
    </xf>
    <xf numFmtId="0" fontId="12" fillId="0" borderId="24" xfId="3" applyFont="1" applyBorder="1" applyAlignment="1" applyProtection="1">
      <alignment horizontal="center"/>
      <protection locked="0"/>
    </xf>
    <xf numFmtId="0" fontId="12" fillId="0" borderId="27" xfId="3" applyFont="1" applyBorder="1" applyAlignment="1" applyProtection="1">
      <alignment horizontal="center"/>
      <protection locked="0"/>
    </xf>
    <xf numFmtId="0" fontId="12" fillId="0" borderId="51" xfId="3" applyFont="1" applyBorder="1" applyAlignment="1" applyProtection="1">
      <alignment horizontal="center"/>
      <protection locked="0"/>
    </xf>
    <xf numFmtId="2" fontId="15" fillId="4" borderId="45" xfId="3" applyNumberFormat="1" applyFont="1" applyFill="1" applyBorder="1" applyAlignment="1" applyProtection="1">
      <alignment horizontal="center" vertical="center"/>
      <protection hidden="1"/>
    </xf>
    <xf numFmtId="2" fontId="15" fillId="4" borderId="0" xfId="3" applyNumberFormat="1" applyFont="1" applyFill="1" applyBorder="1" applyAlignment="1" applyProtection="1">
      <alignment horizontal="center" vertical="center"/>
      <protection hidden="1"/>
    </xf>
    <xf numFmtId="2" fontId="15" fillId="4" borderId="5" xfId="3" applyNumberFormat="1" applyFont="1" applyFill="1" applyBorder="1" applyAlignment="1" applyProtection="1">
      <alignment horizontal="center" vertical="center"/>
      <protection hidden="1"/>
    </xf>
    <xf numFmtId="0" fontId="15" fillId="0" borderId="26" xfId="6" applyFont="1" applyBorder="1" applyAlignment="1">
      <alignment horizontal="center" vertical="center"/>
    </xf>
    <xf numFmtId="2" fontId="15" fillId="0" borderId="26" xfId="6" applyNumberFormat="1" applyFont="1" applyBorder="1" applyAlignment="1">
      <alignment horizontal="center" vertical="center"/>
    </xf>
    <xf numFmtId="0" fontId="2" fillId="0" borderId="56" xfId="6" applyBorder="1" applyAlignment="1">
      <alignment horizontal="center" vertical="center"/>
    </xf>
    <xf numFmtId="0" fontId="28" fillId="0" borderId="0" xfId="6" applyFont="1" applyAlignment="1">
      <alignment horizontal="center"/>
    </xf>
    <xf numFmtId="2" fontId="15" fillId="0" borderId="58" xfId="6" applyNumberFormat="1" applyFont="1" applyBorder="1" applyAlignment="1" applyProtection="1">
      <alignment horizontal="center" vertical="center"/>
      <protection hidden="1"/>
    </xf>
    <xf numFmtId="2" fontId="15" fillId="0" borderId="56" xfId="6" applyNumberFormat="1" applyFont="1" applyBorder="1" applyAlignment="1" applyProtection="1">
      <alignment horizontal="center" vertical="center"/>
      <protection hidden="1"/>
    </xf>
    <xf numFmtId="2" fontId="15" fillId="0" borderId="4" xfId="6" applyNumberFormat="1" applyFont="1" applyBorder="1" applyAlignment="1" applyProtection="1">
      <alignment horizontal="center" vertical="center"/>
      <protection hidden="1"/>
    </xf>
    <xf numFmtId="0" fontId="12" fillId="0" borderId="24" xfId="6" applyFont="1" applyBorder="1" applyAlignment="1" applyProtection="1">
      <alignment horizontal="center" vertical="center"/>
      <protection locked="0"/>
    </xf>
    <xf numFmtId="0" fontId="12" fillId="0" borderId="27" xfId="6" applyFont="1" applyBorder="1" applyAlignment="1" applyProtection="1">
      <alignment horizontal="center" vertical="center"/>
      <protection locked="0"/>
    </xf>
    <xf numFmtId="0" fontId="12" fillId="0" borderId="51" xfId="6" applyFont="1" applyBorder="1" applyAlignment="1" applyProtection="1">
      <alignment horizontal="center" vertical="center"/>
      <protection locked="0"/>
    </xf>
    <xf numFmtId="2" fontId="15" fillId="0" borderId="24" xfId="6" applyNumberFormat="1" applyFont="1" applyBorder="1" applyAlignment="1" applyProtection="1">
      <alignment horizontal="center" vertical="center" wrapText="1" shrinkToFit="1"/>
      <protection hidden="1"/>
    </xf>
    <xf numFmtId="2" fontId="15" fillId="0" borderId="27" xfId="6" applyNumberFormat="1" applyFont="1" applyBorder="1" applyAlignment="1" applyProtection="1">
      <alignment horizontal="center" vertical="center" wrapText="1" shrinkToFit="1"/>
      <protection hidden="1"/>
    </xf>
    <xf numFmtId="2" fontId="15" fillId="0" borderId="51" xfId="6" applyNumberFormat="1" applyFont="1" applyBorder="1" applyAlignment="1" applyProtection="1">
      <alignment horizontal="center" vertical="center" wrapText="1" shrinkToFit="1"/>
      <protection hidden="1"/>
    </xf>
    <xf numFmtId="2" fontId="15" fillId="0" borderId="24" xfId="6" applyNumberFormat="1" applyFont="1" applyBorder="1" applyAlignment="1" applyProtection="1">
      <alignment horizontal="center" vertical="center"/>
      <protection hidden="1"/>
    </xf>
    <xf numFmtId="2" fontId="15" fillId="0" borderId="27" xfId="6" applyNumberFormat="1" applyFont="1" applyBorder="1" applyAlignment="1" applyProtection="1">
      <alignment horizontal="center" vertical="center"/>
      <protection hidden="1"/>
    </xf>
    <xf numFmtId="2" fontId="15" fillId="0" borderId="51" xfId="6" applyNumberFormat="1" applyFont="1" applyBorder="1" applyAlignment="1" applyProtection="1">
      <alignment horizontal="center" vertical="center"/>
      <protection hidden="1"/>
    </xf>
    <xf numFmtId="0" fontId="12" fillId="0" borderId="31" xfId="6" applyFont="1" applyBorder="1" applyAlignment="1" applyProtection="1">
      <alignment horizontal="center" vertical="center" wrapText="1"/>
      <protection locked="0"/>
    </xf>
    <xf numFmtId="0" fontId="12" fillId="0" borderId="27" xfId="6" applyFont="1" applyBorder="1" applyAlignment="1" applyProtection="1">
      <alignment horizontal="center" vertical="center" wrapText="1"/>
      <protection locked="0"/>
    </xf>
    <xf numFmtId="0" fontId="12" fillId="0" borderId="29" xfId="6" applyFont="1" applyBorder="1" applyAlignment="1" applyProtection="1">
      <alignment horizontal="center" vertical="center" wrapText="1"/>
      <protection locked="0"/>
    </xf>
    <xf numFmtId="0" fontId="12" fillId="0" borderId="26" xfId="6" applyFont="1" applyBorder="1" applyAlignment="1" applyProtection="1">
      <alignment horizontal="center" vertical="center" wrapText="1"/>
      <protection locked="0"/>
    </xf>
    <xf numFmtId="0" fontId="12" fillId="4" borderId="26" xfId="6" applyFont="1" applyFill="1" applyBorder="1" applyAlignment="1">
      <alignment horizontal="center" vertical="center" wrapText="1"/>
    </xf>
    <xf numFmtId="0" fontId="12" fillId="4" borderId="25" xfId="6" applyFont="1" applyFill="1" applyBorder="1" applyAlignment="1">
      <alignment horizontal="center" vertical="center" wrapText="1"/>
    </xf>
    <xf numFmtId="0" fontId="12" fillId="0" borderId="51" xfId="6" applyFont="1" applyBorder="1" applyAlignment="1" applyProtection="1">
      <alignment horizontal="center" vertical="center" wrapText="1"/>
      <protection locked="0"/>
    </xf>
    <xf numFmtId="0" fontId="12" fillId="4" borderId="31" xfId="6" applyFont="1" applyFill="1" applyBorder="1" applyAlignment="1">
      <alignment horizontal="center" vertical="center" wrapText="1"/>
    </xf>
    <xf numFmtId="0" fontId="12" fillId="4" borderId="27" xfId="6" applyFont="1" applyFill="1" applyBorder="1" applyAlignment="1">
      <alignment horizontal="center" vertical="center" wrapText="1"/>
    </xf>
    <xf numFmtId="0" fontId="12" fillId="0" borderId="38" xfId="6" applyFont="1" applyBorder="1" applyAlignment="1" applyProtection="1">
      <alignment horizontal="center" vertical="center" wrapText="1"/>
      <protection locked="0"/>
    </xf>
    <xf numFmtId="0" fontId="12" fillId="0" borderId="39" xfId="6" applyFont="1" applyBorder="1" applyAlignment="1" applyProtection="1">
      <alignment horizontal="center" vertical="center" wrapText="1"/>
      <protection locked="0"/>
    </xf>
    <xf numFmtId="0" fontId="12" fillId="0" borderId="40" xfId="6" applyFont="1" applyBorder="1" applyAlignment="1" applyProtection="1">
      <alignment horizontal="center" vertical="center" wrapText="1"/>
      <protection locked="0"/>
    </xf>
    <xf numFmtId="164" fontId="12" fillId="0" borderId="26" xfId="6" applyNumberFormat="1" applyFont="1" applyBorder="1" applyAlignment="1" applyProtection="1">
      <alignment horizontal="center" vertical="center" wrapText="1"/>
      <protection locked="0"/>
    </xf>
    <xf numFmtId="164" fontId="12" fillId="0" borderId="38" xfId="6" applyNumberFormat="1" applyFont="1" applyBorder="1" applyAlignment="1" applyProtection="1">
      <alignment horizontal="center" vertical="center" wrapText="1"/>
      <protection locked="0"/>
    </xf>
    <xf numFmtId="164" fontId="12" fillId="0" borderId="39" xfId="6" applyNumberFormat="1" applyFont="1" applyBorder="1" applyAlignment="1" applyProtection="1">
      <alignment horizontal="center" vertical="center" wrapText="1"/>
      <protection locked="0"/>
    </xf>
    <xf numFmtId="164" fontId="12" fillId="0" borderId="40" xfId="6" applyNumberFormat="1" applyFont="1" applyBorder="1" applyAlignment="1" applyProtection="1">
      <alignment horizontal="center" vertical="center" wrapText="1"/>
      <protection locked="0"/>
    </xf>
    <xf numFmtId="0" fontId="12" fillId="4" borderId="28" xfId="6" applyFont="1" applyFill="1" applyBorder="1" applyAlignment="1">
      <alignment horizontal="center" vertical="center" wrapText="1"/>
    </xf>
    <xf numFmtId="0" fontId="9" fillId="0" borderId="2" xfId="6" applyFont="1" applyBorder="1" applyAlignment="1" applyProtection="1">
      <alignment horizontal="left" vertical="center" wrapText="1"/>
      <protection locked="0"/>
    </xf>
    <xf numFmtId="0" fontId="9" fillId="0" borderId="3" xfId="6" applyFont="1" applyBorder="1" applyAlignment="1" applyProtection="1">
      <alignment horizontal="left" vertical="center" wrapText="1"/>
      <protection locked="0"/>
    </xf>
    <xf numFmtId="0" fontId="9" fillId="0" borderId="5" xfId="6" applyFont="1" applyBorder="1" applyAlignment="1" applyProtection="1">
      <alignment horizontal="left" vertical="center" wrapText="1"/>
      <protection locked="0"/>
    </xf>
    <xf numFmtId="0" fontId="9" fillId="0" borderId="6" xfId="6" applyFont="1" applyBorder="1" applyAlignment="1" applyProtection="1">
      <alignment horizontal="left" vertical="center" wrapText="1"/>
      <protection locked="0"/>
    </xf>
    <xf numFmtId="0" fontId="11" fillId="0" borderId="0" xfId="6" applyFont="1" applyAlignment="1" applyProtection="1">
      <alignment horizontal="center" vertical="center" wrapText="1" shrinkToFit="1"/>
      <protection hidden="1"/>
    </xf>
    <xf numFmtId="0" fontId="12" fillId="0" borderId="8" xfId="6" applyFont="1" applyBorder="1" applyAlignment="1" applyProtection="1">
      <alignment horizontal="center" vertical="center" wrapText="1"/>
      <protection locked="0"/>
    </xf>
    <xf numFmtId="0" fontId="12" fillId="0" borderId="16" xfId="6" applyFont="1" applyBorder="1" applyAlignment="1" applyProtection="1">
      <alignment horizontal="center" vertical="center" wrapText="1"/>
      <protection locked="0"/>
    </xf>
    <xf numFmtId="0" fontId="12" fillId="0" borderId="21" xfId="6" applyFont="1" applyBorder="1" applyAlignment="1" applyProtection="1">
      <alignment horizontal="center" vertical="center" wrapText="1"/>
      <protection locked="0"/>
    </xf>
    <xf numFmtId="0" fontId="13" fillId="0" borderId="26" xfId="6" applyFont="1" applyBorder="1" applyAlignment="1" applyProtection="1">
      <alignment horizontal="center" vertical="center" wrapText="1"/>
      <protection locked="0"/>
    </xf>
    <xf numFmtId="0" fontId="12" fillId="4" borderId="44" xfId="6" applyFont="1" applyFill="1" applyBorder="1" applyAlignment="1">
      <alignment horizontal="center" vertical="center" wrapText="1"/>
    </xf>
    <xf numFmtId="0" fontId="12" fillId="4" borderId="45" xfId="6" applyFont="1" applyFill="1" applyBorder="1" applyAlignment="1">
      <alignment horizontal="center" vertical="center" wrapText="1"/>
    </xf>
    <xf numFmtId="0" fontId="12" fillId="4" borderId="46" xfId="6" applyFont="1" applyFill="1" applyBorder="1" applyAlignment="1">
      <alignment horizontal="center" vertical="center" wrapText="1"/>
    </xf>
    <xf numFmtId="0" fontId="12" fillId="4" borderId="49" xfId="6" applyFont="1" applyFill="1" applyBorder="1" applyAlignment="1">
      <alignment horizontal="center" vertical="center" wrapText="1"/>
    </xf>
    <xf numFmtId="0" fontId="12" fillId="4" borderId="5" xfId="6" applyFont="1" applyFill="1" applyBorder="1" applyAlignment="1">
      <alignment horizontal="center" vertical="center" wrapText="1"/>
    </xf>
    <xf numFmtId="0" fontId="12" fillId="4" borderId="57" xfId="6" applyFont="1" applyFill="1" applyBorder="1" applyAlignment="1">
      <alignment horizontal="center" vertical="center" wrapText="1"/>
    </xf>
    <xf numFmtId="0" fontId="12" fillId="4" borderId="40" xfId="6" applyFont="1" applyFill="1" applyBorder="1" applyAlignment="1">
      <alignment horizontal="center" vertical="center" wrapText="1"/>
    </xf>
    <xf numFmtId="0" fontId="12" fillId="4" borderId="3" xfId="6" applyFont="1" applyFill="1" applyBorder="1" applyAlignment="1">
      <alignment horizontal="center" vertical="center" wrapText="1"/>
    </xf>
    <xf numFmtId="2" fontId="12" fillId="3" borderId="26" xfId="4" applyNumberFormat="1" applyFont="1" applyFill="1" applyBorder="1" applyAlignment="1" applyProtection="1">
      <alignment horizontal="center" vertical="center"/>
      <protection hidden="1"/>
    </xf>
    <xf numFmtId="2" fontId="12" fillId="3" borderId="28" xfId="4" applyNumberFormat="1" applyFont="1" applyFill="1" applyBorder="1" applyAlignment="1">
      <alignment horizontal="center" vertical="center"/>
    </xf>
    <xf numFmtId="2" fontId="12" fillId="3" borderId="26" xfId="4" applyNumberFormat="1" applyFont="1" applyFill="1" applyBorder="1" applyAlignment="1">
      <alignment horizontal="center" vertical="center"/>
    </xf>
    <xf numFmtId="166" fontId="12" fillId="0" borderId="26" xfId="4" applyNumberFormat="1" applyFont="1" applyBorder="1" applyAlignment="1" applyProtection="1">
      <alignment horizontal="center" vertical="center" wrapText="1"/>
      <protection locked="0"/>
    </xf>
    <xf numFmtId="1" fontId="12" fillId="0" borderId="31" xfId="4" applyNumberFormat="1" applyFont="1" applyBorder="1" applyAlignment="1" applyProtection="1">
      <alignment horizontal="center" vertical="center" wrapText="1"/>
      <protection locked="0"/>
    </xf>
    <xf numFmtId="1" fontId="12" fillId="0" borderId="51" xfId="4" applyNumberFormat="1" applyFont="1" applyBorder="1" applyAlignment="1" applyProtection="1">
      <alignment horizontal="center" vertical="center" wrapText="1"/>
      <protection locked="0"/>
    </xf>
    <xf numFmtId="2" fontId="12" fillId="3" borderId="26" xfId="4" applyNumberFormat="1" applyFont="1" applyFill="1" applyBorder="1" applyAlignment="1" applyProtection="1">
      <alignment horizontal="center" vertical="center" wrapText="1" shrinkToFit="1"/>
      <protection hidden="1"/>
    </xf>
    <xf numFmtId="166" fontId="12" fillId="0" borderId="26" xfId="4" applyNumberFormat="1" applyFont="1" applyBorder="1" applyAlignment="1" applyProtection="1">
      <alignment horizontal="center" vertical="center"/>
      <protection locked="0"/>
    </xf>
    <xf numFmtId="168" fontId="12" fillId="0" borderId="31" xfId="4" applyNumberFormat="1" applyFont="1" applyBorder="1" applyAlignment="1" applyProtection="1">
      <alignment horizontal="center" vertical="center" wrapText="1"/>
      <protection locked="0"/>
    </xf>
    <xf numFmtId="168" fontId="12" fillId="0" borderId="27" xfId="4" applyNumberFormat="1" applyFont="1" applyBorder="1" applyAlignment="1" applyProtection="1">
      <alignment horizontal="center" vertical="center" wrapText="1"/>
      <protection locked="0"/>
    </xf>
    <xf numFmtId="168" fontId="12" fillId="0" borderId="51" xfId="4" applyNumberFormat="1" applyFont="1" applyBorder="1" applyAlignment="1" applyProtection="1">
      <alignment horizontal="center" vertical="center" wrapText="1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0" borderId="26" xfId="0" applyFont="1" applyBorder="1" applyAlignment="1" applyProtection="1">
      <alignment horizontal="center" vertical="center"/>
      <protection locked="0"/>
    </xf>
    <xf numFmtId="0" fontId="12" fillId="0" borderId="18" xfId="0" applyFont="1" applyBorder="1" applyAlignment="1" applyProtection="1">
      <alignment horizontal="center" vertical="center"/>
      <protection locked="0"/>
    </xf>
    <xf numFmtId="1" fontId="12" fillId="0" borderId="31" xfId="4" applyNumberFormat="1" applyFont="1" applyBorder="1" applyAlignment="1" applyProtection="1">
      <alignment horizontal="center" vertical="center"/>
      <protection locked="0"/>
    </xf>
    <xf numFmtId="1" fontId="12" fillId="0" borderId="51" xfId="4" applyNumberFormat="1" applyFont="1" applyBorder="1" applyAlignment="1" applyProtection="1">
      <alignment horizontal="center" vertical="center"/>
      <protection locked="0"/>
    </xf>
    <xf numFmtId="0" fontId="12" fillId="6" borderId="26" xfId="0" applyFont="1" applyFill="1" applyBorder="1" applyAlignment="1" applyProtection="1">
      <alignment horizontal="center" vertical="center" wrapText="1"/>
      <protection locked="0"/>
    </xf>
    <xf numFmtId="0" fontId="12" fillId="0" borderId="51" xfId="0" applyFont="1" applyBorder="1" applyAlignment="1" applyProtection="1">
      <alignment horizontal="center" vertical="center" wrapText="1"/>
      <protection locked="0"/>
    </xf>
    <xf numFmtId="0" fontId="12" fillId="0" borderId="26" xfId="0" applyFont="1" applyBorder="1" applyAlignment="1" applyProtection="1">
      <alignment horizontal="center" vertical="center" wrapText="1"/>
      <protection locked="0"/>
    </xf>
    <xf numFmtId="0" fontId="12" fillId="0" borderId="31" xfId="0" applyFont="1" applyBorder="1" applyAlignment="1" applyProtection="1">
      <alignment horizontal="center" vertical="center" wrapText="1"/>
      <protection locked="0"/>
    </xf>
    <xf numFmtId="166" fontId="12" fillId="0" borderId="51" xfId="0" applyNumberFormat="1" applyFont="1" applyBorder="1" applyAlignment="1" applyProtection="1">
      <alignment horizontal="center" vertical="center" wrapText="1"/>
      <protection locked="0"/>
    </xf>
    <xf numFmtId="166" fontId="12" fillId="0" borderId="26" xfId="0" applyNumberFormat="1" applyFont="1" applyBorder="1" applyAlignment="1" applyProtection="1">
      <alignment horizontal="center" vertical="center" wrapText="1"/>
      <protection locked="0"/>
    </xf>
    <xf numFmtId="166" fontId="12" fillId="0" borderId="31" xfId="0" applyNumberFormat="1" applyFont="1" applyBorder="1" applyAlignment="1" applyProtection="1">
      <alignment horizontal="center" vertical="center" wrapText="1"/>
      <protection locked="0"/>
    </xf>
    <xf numFmtId="166" fontId="12" fillId="0" borderId="31" xfId="4" applyNumberFormat="1" applyFont="1" applyBorder="1" applyAlignment="1" applyProtection="1">
      <alignment horizontal="center" vertical="center"/>
      <protection locked="0"/>
    </xf>
    <xf numFmtId="166" fontId="12" fillId="0" borderId="51" xfId="4" applyNumberFormat="1" applyFont="1" applyBorder="1" applyAlignment="1" applyProtection="1">
      <alignment horizontal="center" vertical="center"/>
      <protection locked="0"/>
    </xf>
    <xf numFmtId="167" fontId="12" fillId="0" borderId="26" xfId="4" applyNumberFormat="1" applyFont="1" applyBorder="1" applyAlignment="1" applyProtection="1">
      <alignment horizontal="center" vertical="center" wrapText="1"/>
      <protection locked="0"/>
    </xf>
    <xf numFmtId="0" fontId="12" fillId="3" borderId="28" xfId="4" applyFont="1" applyFill="1" applyBorder="1" applyAlignment="1">
      <alignment horizontal="center" vertical="center" wrapText="1"/>
    </xf>
    <xf numFmtId="0" fontId="12" fillId="2" borderId="26" xfId="4" applyFont="1" applyFill="1" applyBorder="1" applyAlignment="1" applyProtection="1">
      <alignment horizontal="center" vertical="center" wrapText="1"/>
      <protection locked="0"/>
    </xf>
    <xf numFmtId="0" fontId="12" fillId="2" borderId="26" xfId="4" applyFont="1" applyFill="1" applyBorder="1" applyAlignment="1" applyProtection="1">
      <alignment horizontal="center" vertical="center"/>
      <protection locked="0"/>
    </xf>
    <xf numFmtId="0" fontId="22" fillId="0" borderId="26" xfId="4" applyFont="1" applyBorder="1" applyAlignment="1">
      <alignment horizontal="center" vertical="center"/>
    </xf>
    <xf numFmtId="0" fontId="24" fillId="0" borderId="26" xfId="4" applyFont="1" applyBorder="1" applyAlignment="1">
      <alignment horizontal="center" vertical="center"/>
    </xf>
    <xf numFmtId="0" fontId="12" fillId="2" borderId="51" xfId="4" applyFont="1" applyFill="1" applyBorder="1" applyAlignment="1" applyProtection="1">
      <alignment horizontal="center" vertical="center"/>
      <protection locked="0"/>
    </xf>
    <xf numFmtId="0" fontId="12" fillId="2" borderId="31" xfId="4" applyFont="1" applyFill="1" applyBorder="1" applyAlignment="1" applyProtection="1">
      <alignment horizontal="center" vertical="center"/>
      <protection locked="0"/>
    </xf>
    <xf numFmtId="0" fontId="12" fillId="2" borderId="13" xfId="4" applyFont="1" applyFill="1" applyBorder="1" applyAlignment="1" applyProtection="1">
      <alignment horizontal="center" vertical="center"/>
      <protection locked="0"/>
    </xf>
    <xf numFmtId="0" fontId="12" fillId="2" borderId="18" xfId="4" applyFont="1" applyFill="1" applyBorder="1" applyAlignment="1" applyProtection="1">
      <alignment horizontal="center" vertical="center"/>
      <protection locked="0"/>
    </xf>
    <xf numFmtId="0" fontId="12" fillId="2" borderId="24" xfId="4" applyFont="1" applyFill="1" applyBorder="1" applyAlignment="1" applyProtection="1">
      <alignment horizontal="center" vertical="center"/>
      <protection locked="0"/>
    </xf>
    <xf numFmtId="0" fontId="12" fillId="2" borderId="27" xfId="4" applyFont="1" applyFill="1" applyBorder="1" applyAlignment="1" applyProtection="1">
      <alignment horizontal="center" vertical="center"/>
      <protection locked="0"/>
    </xf>
    <xf numFmtId="0" fontId="24" fillId="8" borderId="51" xfId="4" applyFont="1" applyFill="1" applyBorder="1" applyAlignment="1" applyProtection="1">
      <alignment horizontal="center" vertical="center"/>
      <protection locked="0"/>
    </xf>
    <xf numFmtId="0" fontId="24" fillId="8" borderId="26" xfId="4" applyFont="1" applyFill="1" applyBorder="1" applyAlignment="1" applyProtection="1">
      <alignment horizontal="center" vertical="center"/>
      <protection locked="0"/>
    </xf>
    <xf numFmtId="0" fontId="24" fillId="0" borderId="51" xfId="4" applyFont="1" applyBorder="1" applyAlignment="1" applyProtection="1">
      <alignment horizontal="center" vertical="center"/>
      <protection locked="0"/>
    </xf>
    <xf numFmtId="0" fontId="24" fillId="0" borderId="26" xfId="4" applyFont="1" applyBorder="1" applyAlignment="1" applyProtection="1">
      <alignment horizontal="center" vertical="center"/>
      <protection locked="0"/>
    </xf>
    <xf numFmtId="0" fontId="26" fillId="0" borderId="12" xfId="0" applyFont="1" applyBorder="1" applyAlignment="1">
      <alignment horizontal="center" vertical="center"/>
    </xf>
    <xf numFmtId="0" fontId="26" fillId="0" borderId="25" xfId="0" applyFont="1" applyBorder="1" applyAlignment="1">
      <alignment horizontal="center" vertical="center"/>
    </xf>
    <xf numFmtId="0" fontId="26" fillId="0" borderId="17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0" fillId="0" borderId="44" xfId="0" applyBorder="1" applyAlignment="1">
      <alignment horizontal="center" wrapText="1"/>
    </xf>
    <xf numFmtId="0" fontId="0" fillId="0" borderId="46" xfId="0" applyBorder="1" applyAlignment="1">
      <alignment horizontal="center" wrapText="1"/>
    </xf>
    <xf numFmtId="0" fontId="0" fillId="0" borderId="65" xfId="0" applyBorder="1" applyAlignment="1">
      <alignment horizontal="center" wrapText="1"/>
    </xf>
    <xf numFmtId="0" fontId="0" fillId="0" borderId="70" xfId="0" applyBorder="1" applyAlignment="1">
      <alignment horizontal="center" wrapText="1"/>
    </xf>
    <xf numFmtId="0" fontId="0" fillId="0" borderId="67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69" xfId="0" applyBorder="1" applyAlignment="1">
      <alignment horizontal="center"/>
    </xf>
    <xf numFmtId="0" fontId="9" fillId="0" borderId="1" xfId="5" applyFont="1" applyBorder="1" applyAlignment="1" applyProtection="1">
      <alignment horizontal="left" vertical="center" wrapText="1"/>
      <protection locked="0"/>
    </xf>
    <xf numFmtId="0" fontId="9" fillId="0" borderId="2" xfId="5" applyFont="1" applyBorder="1" applyAlignment="1" applyProtection="1">
      <alignment horizontal="left" vertical="center" wrapText="1"/>
      <protection locked="0"/>
    </xf>
    <xf numFmtId="0" fontId="9" fillId="0" borderId="3" xfId="5" applyFont="1" applyBorder="1" applyAlignment="1" applyProtection="1">
      <alignment horizontal="left" vertical="center" wrapText="1"/>
      <protection locked="0"/>
    </xf>
    <xf numFmtId="0" fontId="9" fillId="0" borderId="4" xfId="5" applyFont="1" applyBorder="1" applyAlignment="1" applyProtection="1">
      <alignment horizontal="left" vertical="center" wrapText="1"/>
      <protection locked="0"/>
    </xf>
    <xf numFmtId="0" fontId="9" fillId="0" borderId="5" xfId="5" applyFont="1" applyBorder="1" applyAlignment="1" applyProtection="1">
      <alignment horizontal="left" vertical="center" wrapText="1"/>
      <protection locked="0"/>
    </xf>
    <xf numFmtId="0" fontId="9" fillId="0" borderId="6" xfId="5" applyFont="1" applyBorder="1" applyAlignment="1" applyProtection="1">
      <alignment horizontal="left" vertical="center" wrapText="1"/>
      <protection locked="0"/>
    </xf>
    <xf numFmtId="0" fontId="10" fillId="0" borderId="0" xfId="5" applyFont="1" applyBorder="1" applyAlignment="1" applyProtection="1">
      <alignment horizontal="center" vertical="center" wrapText="1"/>
      <protection locked="0"/>
    </xf>
    <xf numFmtId="0" fontId="11" fillId="0" borderId="0" xfId="5" applyFont="1" applyAlignment="1">
      <alignment horizontal="center" vertical="center" wrapText="1" shrinkToFit="1"/>
    </xf>
    <xf numFmtId="0" fontId="12" fillId="0" borderId="26" xfId="5" applyFont="1" applyBorder="1" applyAlignment="1" applyProtection="1">
      <alignment horizontal="center" vertical="center"/>
      <protection locked="0"/>
    </xf>
    <xf numFmtId="0" fontId="12" fillId="0" borderId="31" xfId="5" applyFont="1" applyBorder="1" applyAlignment="1" applyProtection="1">
      <alignment horizontal="center" vertical="center"/>
      <protection locked="0"/>
    </xf>
    <xf numFmtId="0" fontId="12" fillId="0" borderId="26" xfId="5" applyFont="1" applyBorder="1" applyAlignment="1" applyProtection="1">
      <alignment horizontal="center" vertical="center" wrapText="1"/>
      <protection locked="0"/>
    </xf>
    <xf numFmtId="0" fontId="12" fillId="0" borderId="31" xfId="5" applyFont="1" applyBorder="1" applyAlignment="1" applyProtection="1">
      <alignment horizontal="center" vertical="center" wrapText="1"/>
      <protection locked="0"/>
    </xf>
    <xf numFmtId="0" fontId="12" fillId="0" borderId="27" xfId="5" applyFont="1" applyBorder="1" applyAlignment="1" applyProtection="1">
      <alignment horizontal="center" vertical="center" wrapText="1"/>
      <protection locked="0"/>
    </xf>
    <xf numFmtId="0" fontId="13" fillId="0" borderId="26" xfId="5" applyFont="1" applyBorder="1" applyAlignment="1" applyProtection="1">
      <alignment horizontal="center" vertical="center" wrapText="1"/>
      <protection locked="0"/>
    </xf>
    <xf numFmtId="0" fontId="12" fillId="3" borderId="26" xfId="5" applyFont="1" applyFill="1" applyBorder="1" applyAlignment="1">
      <alignment horizontal="center" vertical="center" wrapText="1"/>
    </xf>
    <xf numFmtId="0" fontId="12" fillId="3" borderId="31" xfId="5" applyFont="1" applyFill="1" applyBorder="1" applyAlignment="1">
      <alignment horizontal="center" vertical="center" wrapText="1"/>
    </xf>
    <xf numFmtId="164" fontId="12" fillId="0" borderId="26" xfId="5" applyNumberFormat="1" applyFont="1" applyBorder="1" applyAlignment="1" applyProtection="1">
      <alignment horizontal="center" vertical="center" wrapText="1"/>
      <protection locked="0"/>
    </xf>
    <xf numFmtId="0" fontId="13" fillId="0" borderId="24" xfId="5" applyFont="1" applyBorder="1" applyAlignment="1" applyProtection="1">
      <alignment horizontal="center" vertical="center" wrapText="1"/>
      <protection locked="0"/>
    </xf>
    <xf numFmtId="0" fontId="13" fillId="0" borderId="27" xfId="5" applyFont="1" applyBorder="1" applyAlignment="1" applyProtection="1">
      <alignment horizontal="center" vertical="center" wrapText="1"/>
      <protection locked="0"/>
    </xf>
    <xf numFmtId="0" fontId="13" fillId="0" borderId="29" xfId="5" applyFont="1" applyBorder="1" applyAlignment="1" applyProtection="1">
      <alignment horizontal="center" vertical="center" wrapText="1"/>
      <protection locked="0"/>
    </xf>
    <xf numFmtId="0" fontId="13" fillId="0" borderId="31" xfId="5" applyFont="1" applyBorder="1" applyAlignment="1" applyProtection="1">
      <alignment horizontal="center" vertical="center" wrapText="1"/>
      <protection locked="0"/>
    </xf>
    <xf numFmtId="2" fontId="19" fillId="11" borderId="24" xfId="5" applyNumberFormat="1" applyFont="1" applyFill="1" applyBorder="1" applyAlignment="1" applyProtection="1">
      <alignment horizontal="center" vertical="center" wrapText="1" shrinkToFit="1"/>
      <protection hidden="1"/>
    </xf>
    <xf numFmtId="2" fontId="19" fillId="11" borderId="27" xfId="5" applyNumberFormat="1" applyFont="1" applyFill="1" applyBorder="1" applyAlignment="1" applyProtection="1">
      <alignment horizontal="center" vertical="center" wrapText="1" shrinkToFit="1"/>
      <protection hidden="1"/>
    </xf>
    <xf numFmtId="2" fontId="19" fillId="11" borderId="29" xfId="5" applyNumberFormat="1" applyFont="1" applyFill="1" applyBorder="1" applyAlignment="1" applyProtection="1">
      <alignment horizontal="center" vertical="center" wrapText="1" shrinkToFit="1"/>
      <protection hidden="1"/>
    </xf>
    <xf numFmtId="2" fontId="19" fillId="11" borderId="24" xfId="5" applyNumberFormat="1" applyFont="1" applyFill="1" applyBorder="1" applyAlignment="1" applyProtection="1">
      <alignment horizontal="center" vertical="center"/>
      <protection hidden="1"/>
    </xf>
    <xf numFmtId="2" fontId="19" fillId="11" borderId="27" xfId="5" applyNumberFormat="1" applyFont="1" applyFill="1" applyBorder="1" applyAlignment="1" applyProtection="1">
      <alignment horizontal="center" vertical="center"/>
      <protection hidden="1"/>
    </xf>
    <xf numFmtId="2" fontId="19" fillId="11" borderId="29" xfId="5" applyNumberFormat="1" applyFont="1" applyFill="1" applyBorder="1" applyAlignment="1" applyProtection="1">
      <alignment horizontal="center" vertical="center"/>
      <protection hidden="1"/>
    </xf>
    <xf numFmtId="2" fontId="19" fillId="11" borderId="53" xfId="5" applyNumberFormat="1" applyFont="1" applyFill="1" applyBorder="1" applyAlignment="1" applyProtection="1">
      <alignment horizontal="center" vertical="center"/>
      <protection hidden="1"/>
    </xf>
    <xf numFmtId="2" fontId="19" fillId="11" borderId="34" xfId="5" applyNumberFormat="1" applyFont="1" applyFill="1" applyBorder="1" applyAlignment="1" applyProtection="1">
      <alignment horizontal="center" vertical="center"/>
      <protection hidden="1"/>
    </xf>
    <xf numFmtId="2" fontId="19" fillId="11" borderId="55" xfId="5" applyNumberFormat="1" applyFont="1" applyFill="1" applyBorder="1" applyAlignment="1" applyProtection="1">
      <alignment horizontal="center" vertical="center"/>
      <protection hidden="1"/>
    </xf>
    <xf numFmtId="0" fontId="13" fillId="0" borderId="51" xfId="5" applyFont="1" applyBorder="1" applyAlignment="1" applyProtection="1">
      <alignment horizontal="center" vertical="center" wrapText="1"/>
      <protection locked="0"/>
    </xf>
    <xf numFmtId="0" fontId="12" fillId="0" borderId="52" xfId="5" applyFont="1" applyBorder="1" applyAlignment="1" applyProtection="1">
      <alignment horizontal="center" vertical="center" wrapText="1"/>
      <protection locked="0"/>
    </xf>
    <xf numFmtId="0" fontId="12" fillId="0" borderId="33" xfId="5" applyFont="1" applyBorder="1" applyAlignment="1" applyProtection="1">
      <alignment horizontal="center" vertical="center" wrapText="1"/>
      <protection locked="0"/>
    </xf>
    <xf numFmtId="0" fontId="12" fillId="0" borderId="54" xfId="5" applyFont="1" applyBorder="1" applyAlignment="1" applyProtection="1">
      <alignment horizontal="center" vertical="center" wrapText="1"/>
      <protection locked="0"/>
    </xf>
    <xf numFmtId="2" fontId="19" fillId="3" borderId="53" xfId="5" applyNumberFormat="1" applyFont="1" applyFill="1" applyBorder="1" applyAlignment="1" applyProtection="1">
      <alignment horizontal="center" vertical="center"/>
      <protection hidden="1"/>
    </xf>
    <xf numFmtId="2" fontId="19" fillId="3" borderId="34" xfId="5" applyNumberFormat="1" applyFont="1" applyFill="1" applyBorder="1" applyAlignment="1" applyProtection="1">
      <alignment horizontal="center" vertical="center"/>
      <protection hidden="1"/>
    </xf>
    <xf numFmtId="2" fontId="19" fillId="3" borderId="55" xfId="5" applyNumberFormat="1" applyFont="1" applyFill="1" applyBorder="1" applyAlignment="1" applyProtection="1">
      <alignment horizontal="center" vertical="center"/>
      <protection hidden="1"/>
    </xf>
    <xf numFmtId="0" fontId="12" fillId="0" borderId="52" xfId="5" applyFont="1" applyBorder="1" applyAlignment="1" applyProtection="1">
      <alignment horizontal="center" vertical="center"/>
      <protection locked="0"/>
    </xf>
    <xf numFmtId="0" fontId="12" fillId="0" borderId="33" xfId="5" applyFont="1" applyBorder="1" applyAlignment="1" applyProtection="1">
      <alignment horizontal="center" vertical="center"/>
      <protection locked="0"/>
    </xf>
    <xf numFmtId="0" fontId="12" fillId="0" borderId="54" xfId="5" applyFont="1" applyBorder="1" applyAlignment="1" applyProtection="1">
      <alignment horizontal="center" vertical="center"/>
      <protection locked="0"/>
    </xf>
    <xf numFmtId="0" fontId="13" fillId="0" borderId="24" xfId="5" applyFont="1" applyBorder="1" applyAlignment="1" applyProtection="1">
      <alignment horizontal="center" vertical="center"/>
      <protection locked="0"/>
    </xf>
    <xf numFmtId="0" fontId="13" fillId="0" borderId="27" xfId="5" applyFont="1" applyBorder="1" applyAlignment="1" applyProtection="1">
      <alignment horizontal="center" vertical="center"/>
      <protection locked="0"/>
    </xf>
    <xf numFmtId="0" fontId="13" fillId="0" borderId="29" xfId="5" applyFont="1" applyBorder="1" applyAlignment="1" applyProtection="1">
      <alignment horizontal="center" vertical="center"/>
      <protection locked="0"/>
    </xf>
    <xf numFmtId="2" fontId="19" fillId="3" borderId="24" xfId="5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7" xfId="5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9" xfId="5" applyNumberFormat="1" applyFont="1" applyFill="1" applyBorder="1" applyAlignment="1" applyProtection="1">
      <alignment horizontal="center" vertical="center" wrapText="1" shrinkToFit="1"/>
      <protection hidden="1"/>
    </xf>
    <xf numFmtId="2" fontId="19" fillId="3" borderId="24" xfId="5" applyNumberFormat="1" applyFont="1" applyFill="1" applyBorder="1" applyAlignment="1" applyProtection="1">
      <alignment horizontal="center" vertical="center"/>
      <protection hidden="1"/>
    </xf>
    <xf numFmtId="2" fontId="19" fillId="3" borderId="27" xfId="5" applyNumberFormat="1" applyFont="1" applyFill="1" applyBorder="1" applyAlignment="1" applyProtection="1">
      <alignment horizontal="center" vertical="center"/>
      <protection hidden="1"/>
    </xf>
    <xf numFmtId="2" fontId="19" fillId="3" borderId="29" xfId="5" applyNumberFormat="1" applyFont="1" applyFill="1" applyBorder="1" applyAlignment="1" applyProtection="1">
      <alignment horizontal="center" vertical="center"/>
      <protection hidden="1"/>
    </xf>
    <xf numFmtId="0" fontId="12" fillId="2" borderId="52" xfId="5" applyFont="1" applyFill="1" applyBorder="1" applyAlignment="1" applyProtection="1">
      <alignment horizontal="center" vertical="center"/>
      <protection locked="0"/>
    </xf>
    <xf numFmtId="0" fontId="12" fillId="2" borderId="33" xfId="5" applyFont="1" applyFill="1" applyBorder="1" applyAlignment="1" applyProtection="1">
      <alignment horizontal="center" vertical="center"/>
      <protection locked="0"/>
    </xf>
    <xf numFmtId="0" fontId="12" fillId="2" borderId="54" xfId="5" applyFont="1" applyFill="1" applyBorder="1" applyAlignment="1" applyProtection="1">
      <alignment horizontal="center" vertical="center"/>
      <protection locked="0"/>
    </xf>
    <xf numFmtId="0" fontId="13" fillId="2" borderId="24" xfId="5" applyFont="1" applyFill="1" applyBorder="1" applyAlignment="1" applyProtection="1">
      <alignment horizontal="center"/>
      <protection locked="0"/>
    </xf>
    <xf numFmtId="0" fontId="13" fillId="2" borderId="27" xfId="5" applyFont="1" applyFill="1" applyBorder="1" applyAlignment="1" applyProtection="1">
      <alignment horizontal="center"/>
      <protection locked="0"/>
    </xf>
    <xf numFmtId="0" fontId="13" fillId="2" borderId="29" xfId="5" applyFont="1" applyFill="1" applyBorder="1" applyAlignment="1" applyProtection="1">
      <alignment horizontal="center"/>
      <protection locked="0"/>
    </xf>
    <xf numFmtId="0" fontId="22" fillId="0" borderId="38" xfId="0" applyFont="1" applyBorder="1" applyAlignment="1">
      <alignment horizontal="center" vertical="center"/>
    </xf>
    <xf numFmtId="0" fontId="22" fillId="0" borderId="39" xfId="0" applyFont="1" applyBorder="1" applyAlignment="1">
      <alignment horizontal="center" vertical="center"/>
    </xf>
    <xf numFmtId="0" fontId="22" fillId="0" borderId="40" xfId="0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3" xfId="2"/>
    <cellStyle name="Обычный 4" xfId="3"/>
    <cellStyle name="Обычный 5" xfId="4"/>
    <cellStyle name="Обычный 6" xfId="5"/>
    <cellStyle name="Обычный 7" xfId="6"/>
    <cellStyle name="Обычный 8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345281</xdr:colOff>
      <xdr:row>33</xdr:row>
      <xdr:rowOff>11906</xdr:rowOff>
    </xdr:from>
    <xdr:to>
      <xdr:col>11</xdr:col>
      <xdr:colOff>47625</xdr:colOff>
      <xdr:row>38</xdr:row>
      <xdr:rowOff>211931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431756" y="9213056"/>
          <a:ext cx="1550194" cy="124777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K51"/>
  <sheetViews>
    <sheetView view="pageBreakPreview" zoomScale="90" zoomScaleNormal="70" zoomScaleSheetLayoutView="90" workbookViewId="0">
      <selection activeCell="Q47" sqref="Q47"/>
    </sheetView>
  </sheetViews>
  <sheetFormatPr defaultColWidth="9.140625" defaultRowHeight="15" x14ac:dyDescent="0.25"/>
  <cols>
    <col min="1" max="1" width="8" style="38" customWidth="1"/>
    <col min="2" max="2" width="20.42578125" style="38" customWidth="1"/>
    <col min="3" max="4" width="22.5703125" style="38" customWidth="1"/>
    <col min="5" max="5" width="25.140625" style="38" customWidth="1"/>
    <col min="6" max="17" width="9.140625" style="38"/>
    <col min="18" max="34" width="10.7109375" style="38" customWidth="1"/>
    <col min="35" max="35" width="11.28515625" style="38" customWidth="1"/>
    <col min="36" max="36" width="11" style="38" customWidth="1"/>
    <col min="37" max="16384" width="9.140625" style="38"/>
  </cols>
  <sheetData>
    <row r="1" spans="1:37" x14ac:dyDescent="0.25">
      <c r="A1" s="102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3"/>
      <c r="V1" s="103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</row>
    <row r="2" spans="1:37" x14ac:dyDescent="0.25">
      <c r="A2" s="102"/>
      <c r="B2" s="1219" t="s">
        <v>179</v>
      </c>
      <c r="C2" s="1220"/>
      <c r="D2" s="1220"/>
      <c r="E2" s="1220"/>
      <c r="F2" s="1220"/>
      <c r="G2" s="1220"/>
      <c r="H2" s="1220"/>
      <c r="I2" s="1220"/>
      <c r="J2" s="1220"/>
      <c r="K2" s="1220"/>
      <c r="L2" s="1220"/>
      <c r="M2" s="1220"/>
      <c r="N2" s="1220"/>
      <c r="O2" s="1220"/>
      <c r="P2" s="1220"/>
      <c r="Q2" s="1221"/>
      <c r="R2" s="102"/>
      <c r="S2" s="102"/>
      <c r="T2" s="102"/>
      <c r="U2" s="103"/>
      <c r="V2" s="103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</row>
    <row r="3" spans="1:37" x14ac:dyDescent="0.25">
      <c r="A3" s="102"/>
      <c r="B3" s="1222"/>
      <c r="C3" s="1223"/>
      <c r="D3" s="1223"/>
      <c r="E3" s="1223"/>
      <c r="F3" s="1223"/>
      <c r="G3" s="1223"/>
      <c r="H3" s="1223"/>
      <c r="I3" s="1223"/>
      <c r="J3" s="1223"/>
      <c r="K3" s="1223"/>
      <c r="L3" s="1223"/>
      <c r="M3" s="1223"/>
      <c r="N3" s="1223"/>
      <c r="O3" s="1223"/>
      <c r="P3" s="1223"/>
      <c r="Q3" s="1224"/>
      <c r="R3" s="102"/>
      <c r="S3" s="102"/>
      <c r="T3" s="102"/>
      <c r="U3" s="103"/>
      <c r="V3" s="103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</row>
    <row r="4" spans="1:37" ht="20.25" x14ac:dyDescent="0.25">
      <c r="A4" s="102"/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  <c r="R4" s="102"/>
      <c r="S4" s="102"/>
      <c r="T4" s="102"/>
      <c r="U4" s="103"/>
      <c r="V4" s="103"/>
      <c r="W4" s="104"/>
      <c r="X4" s="104"/>
      <c r="Y4" s="104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</row>
    <row r="5" spans="1:37" ht="20.25" x14ac:dyDescent="0.25">
      <c r="A5" s="102"/>
      <c r="B5" s="105"/>
      <c r="C5" s="105"/>
      <c r="D5" s="105"/>
      <c r="E5" s="105"/>
      <c r="F5" s="1225"/>
      <c r="G5" s="1225"/>
      <c r="H5" s="1225"/>
      <c r="I5" s="1225"/>
      <c r="J5" s="1225"/>
      <c r="K5" s="1225"/>
      <c r="L5" s="1225"/>
      <c r="M5" s="1225"/>
      <c r="N5" s="1225"/>
      <c r="O5" s="1225"/>
      <c r="P5" s="1225"/>
      <c r="Q5" s="1225"/>
      <c r="R5" s="1225"/>
      <c r="S5" s="1225"/>
      <c r="T5" s="1225"/>
      <c r="U5" s="1225"/>
      <c r="V5" s="1226" t="s">
        <v>1</v>
      </c>
      <c r="W5" s="1226"/>
      <c r="X5" s="1226"/>
      <c r="Y5" s="1226"/>
      <c r="Z5" s="1226"/>
      <c r="AA5" s="1226"/>
      <c r="AB5" s="1226"/>
      <c r="AC5" s="1226"/>
      <c r="AD5" s="1226"/>
      <c r="AE5" s="1226"/>
      <c r="AF5" s="1226"/>
      <c r="AG5" s="1226"/>
      <c r="AH5" s="1226"/>
      <c r="AI5" s="104"/>
      <c r="AJ5" s="104"/>
      <c r="AK5" s="104"/>
    </row>
    <row r="6" spans="1:37" ht="30" customHeight="1" x14ac:dyDescent="0.25">
      <c r="A6" s="102"/>
      <c r="B6" s="105"/>
      <c r="C6" s="105"/>
      <c r="D6" s="105"/>
      <c r="E6" s="105"/>
      <c r="F6" s="1225"/>
      <c r="G6" s="1225"/>
      <c r="H6" s="1225"/>
      <c r="I6" s="1225"/>
      <c r="J6" s="1225"/>
      <c r="K6" s="1225"/>
      <c r="L6" s="1225"/>
      <c r="M6" s="1225"/>
      <c r="N6" s="1225"/>
      <c r="O6" s="1225"/>
      <c r="P6" s="1225"/>
      <c r="Q6" s="1225"/>
      <c r="R6" s="1225"/>
      <c r="S6" s="1225"/>
      <c r="T6" s="1225"/>
      <c r="U6" s="1225"/>
      <c r="V6" s="1226"/>
      <c r="W6" s="1226"/>
      <c r="X6" s="1226"/>
      <c r="Y6" s="1226"/>
      <c r="Z6" s="1226"/>
      <c r="AA6" s="1226"/>
      <c r="AB6" s="1226"/>
      <c r="AC6" s="1226"/>
      <c r="AD6" s="1226"/>
      <c r="AE6" s="1226"/>
      <c r="AF6" s="1226"/>
      <c r="AG6" s="1226"/>
      <c r="AH6" s="1226"/>
      <c r="AI6" s="104"/>
      <c r="AJ6" s="104"/>
      <c r="AK6" s="104"/>
    </row>
    <row r="7" spans="1:37" ht="15.75" thickBot="1" x14ac:dyDescent="0.3">
      <c r="A7" s="102"/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O7" s="102"/>
      <c r="P7" s="102"/>
      <c r="Q7" s="102"/>
      <c r="R7" s="102"/>
      <c r="S7" s="102"/>
      <c r="T7" s="102"/>
      <c r="U7" s="103"/>
      <c r="V7" s="103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</row>
    <row r="8" spans="1:37" ht="31.5" customHeight="1" thickBot="1" x14ac:dyDescent="0.3">
      <c r="A8" s="1239" t="s">
        <v>2</v>
      </c>
      <c r="B8" s="1242" t="s">
        <v>3</v>
      </c>
      <c r="C8" s="1245" t="s">
        <v>4</v>
      </c>
      <c r="D8" s="1245" t="s">
        <v>5</v>
      </c>
      <c r="E8" s="1242" t="s">
        <v>6</v>
      </c>
      <c r="F8" s="1227" t="s">
        <v>7</v>
      </c>
      <c r="G8" s="1248"/>
      <c r="H8" s="1248"/>
      <c r="I8" s="1248"/>
      <c r="J8" s="1248"/>
      <c r="K8" s="1248"/>
      <c r="L8" s="1248"/>
      <c r="M8" s="1248"/>
      <c r="N8" s="1248"/>
      <c r="O8" s="1248"/>
      <c r="P8" s="1248"/>
      <c r="Q8" s="1249"/>
      <c r="R8" s="1250" t="s">
        <v>8</v>
      </c>
      <c r="S8" s="1251"/>
      <c r="T8" s="1251"/>
      <c r="U8" s="1252"/>
      <c r="V8" s="1233" t="s">
        <v>9</v>
      </c>
      <c r="W8" s="1234"/>
      <c r="X8" s="1234"/>
      <c r="Y8" s="1235"/>
      <c r="Z8" s="1233" t="s">
        <v>10</v>
      </c>
      <c r="AA8" s="1234"/>
      <c r="AB8" s="1234"/>
      <c r="AC8" s="1235"/>
      <c r="AD8" s="1233" t="s">
        <v>11</v>
      </c>
      <c r="AE8" s="1234"/>
      <c r="AF8" s="1234"/>
      <c r="AG8" s="1235"/>
      <c r="AH8" s="1256" t="s">
        <v>12</v>
      </c>
      <c r="AI8" s="1214" t="s">
        <v>13</v>
      </c>
      <c r="AJ8" s="1214" t="s">
        <v>14</v>
      </c>
      <c r="AK8" s="104"/>
    </row>
    <row r="9" spans="1:37" ht="33" customHeight="1" thickBot="1" x14ac:dyDescent="0.3">
      <c r="A9" s="1240"/>
      <c r="B9" s="1243"/>
      <c r="C9" s="1246"/>
      <c r="D9" s="1246"/>
      <c r="E9" s="1243"/>
      <c r="F9" s="1227" t="s">
        <v>15</v>
      </c>
      <c r="G9" s="1229"/>
      <c r="H9" s="1229"/>
      <c r="I9" s="1229"/>
      <c r="J9" s="1229"/>
      <c r="K9" s="1228"/>
      <c r="L9" s="1227" t="s">
        <v>16</v>
      </c>
      <c r="M9" s="1229"/>
      <c r="N9" s="1229"/>
      <c r="O9" s="1229"/>
      <c r="P9" s="1229"/>
      <c r="Q9" s="1228"/>
      <c r="R9" s="1253"/>
      <c r="S9" s="1254"/>
      <c r="T9" s="1254"/>
      <c r="U9" s="1255"/>
      <c r="V9" s="1236"/>
      <c r="W9" s="1237"/>
      <c r="X9" s="1237"/>
      <c r="Y9" s="1238"/>
      <c r="Z9" s="1236"/>
      <c r="AA9" s="1237"/>
      <c r="AB9" s="1237"/>
      <c r="AC9" s="1238"/>
      <c r="AD9" s="1236"/>
      <c r="AE9" s="1237"/>
      <c r="AF9" s="1237"/>
      <c r="AG9" s="1238"/>
      <c r="AH9" s="1257"/>
      <c r="AI9" s="1215"/>
      <c r="AJ9" s="1215"/>
      <c r="AK9" s="104"/>
    </row>
    <row r="10" spans="1:37" ht="16.5" thickBot="1" x14ac:dyDescent="0.3">
      <c r="A10" s="1240"/>
      <c r="B10" s="1243"/>
      <c r="C10" s="1246"/>
      <c r="D10" s="1246"/>
      <c r="E10" s="1243"/>
      <c r="F10" s="1230">
        <v>1000.4166666666666</v>
      </c>
      <c r="G10" s="1231"/>
      <c r="H10" s="1232"/>
      <c r="I10" s="1230">
        <v>1000.7916666666666</v>
      </c>
      <c r="J10" s="1231"/>
      <c r="K10" s="1232"/>
      <c r="L10" s="1230">
        <v>1000.4166666666666</v>
      </c>
      <c r="M10" s="1231"/>
      <c r="N10" s="1232"/>
      <c r="O10" s="1230">
        <v>1000.7916666666666</v>
      </c>
      <c r="P10" s="1231"/>
      <c r="Q10" s="1232"/>
      <c r="R10" s="1227" t="s">
        <v>15</v>
      </c>
      <c r="S10" s="1228"/>
      <c r="T10" s="1227" t="s">
        <v>16</v>
      </c>
      <c r="U10" s="1228"/>
      <c r="V10" s="1217" t="s">
        <v>15</v>
      </c>
      <c r="W10" s="1218"/>
      <c r="X10" s="1217" t="s">
        <v>16</v>
      </c>
      <c r="Y10" s="1218"/>
      <c r="Z10" s="1217" t="s">
        <v>15</v>
      </c>
      <c r="AA10" s="1218"/>
      <c r="AB10" s="1217" t="s">
        <v>16</v>
      </c>
      <c r="AC10" s="1218"/>
      <c r="AD10" s="1217" t="s">
        <v>15</v>
      </c>
      <c r="AE10" s="1218"/>
      <c r="AF10" s="1217" t="s">
        <v>16</v>
      </c>
      <c r="AG10" s="1218"/>
      <c r="AH10" s="1257"/>
      <c r="AI10" s="1215"/>
      <c r="AJ10" s="1215"/>
      <c r="AK10" s="104"/>
    </row>
    <row r="11" spans="1:37" ht="16.5" thickBot="1" x14ac:dyDescent="0.3">
      <c r="A11" s="1241"/>
      <c r="B11" s="1244"/>
      <c r="C11" s="1247"/>
      <c r="D11" s="1247"/>
      <c r="E11" s="1244"/>
      <c r="F11" s="106" t="s">
        <v>17</v>
      </c>
      <c r="G11" s="107" t="s">
        <v>18</v>
      </c>
      <c r="H11" s="108" t="s">
        <v>19</v>
      </c>
      <c r="I11" s="106" t="s">
        <v>17</v>
      </c>
      <c r="J11" s="107" t="s">
        <v>18</v>
      </c>
      <c r="K11" s="108" t="s">
        <v>19</v>
      </c>
      <c r="L11" s="106" t="s">
        <v>17</v>
      </c>
      <c r="M11" s="107" t="s">
        <v>18</v>
      </c>
      <c r="N11" s="108" t="s">
        <v>19</v>
      </c>
      <c r="O11" s="106" t="s">
        <v>17</v>
      </c>
      <c r="P11" s="107" t="s">
        <v>18</v>
      </c>
      <c r="Q11" s="108" t="s">
        <v>19</v>
      </c>
      <c r="R11" s="109">
        <v>1000.4166666666666</v>
      </c>
      <c r="S11" s="109">
        <v>1000.7916666666666</v>
      </c>
      <c r="T11" s="109">
        <v>1000.4166666666666</v>
      </c>
      <c r="U11" s="109">
        <v>1000.7916666666666</v>
      </c>
      <c r="V11" s="110">
        <v>1000.4166666666666</v>
      </c>
      <c r="W11" s="110">
        <v>1000.7916666666666</v>
      </c>
      <c r="X11" s="111">
        <v>1000.4166666666666</v>
      </c>
      <c r="Y11" s="112">
        <v>1000.7916666666666</v>
      </c>
      <c r="Z11" s="110">
        <v>1000.4166666666666</v>
      </c>
      <c r="AA11" s="110">
        <v>1000.7916666666666</v>
      </c>
      <c r="AB11" s="110">
        <v>1000.4166666666666</v>
      </c>
      <c r="AC11" s="110">
        <v>1000.7916666666666</v>
      </c>
      <c r="AD11" s="110">
        <v>1000.4166666666666</v>
      </c>
      <c r="AE11" s="110">
        <v>1000.7916666666666</v>
      </c>
      <c r="AF11" s="110">
        <v>1000.4166666666666</v>
      </c>
      <c r="AG11" s="113">
        <v>1000.7916666666666</v>
      </c>
      <c r="AH11" s="1258"/>
      <c r="AI11" s="1216"/>
      <c r="AJ11" s="1216"/>
      <c r="AK11" s="104"/>
    </row>
    <row r="12" spans="1:37" ht="18.75" x14ac:dyDescent="0.25">
      <c r="A12" s="1197">
        <v>1</v>
      </c>
      <c r="B12" s="1200" t="s">
        <v>20</v>
      </c>
      <c r="C12" s="1200">
        <v>400</v>
      </c>
      <c r="D12" s="1211">
        <f>400*0.9</f>
        <v>360</v>
      </c>
      <c r="E12" s="114" t="s">
        <v>886</v>
      </c>
      <c r="F12" s="430" t="s">
        <v>1206</v>
      </c>
      <c r="G12" s="430" t="s">
        <v>1207</v>
      </c>
      <c r="H12" s="430" t="s">
        <v>1208</v>
      </c>
      <c r="I12" s="430" t="s">
        <v>1209</v>
      </c>
      <c r="J12" s="430" t="s">
        <v>1210</v>
      </c>
      <c r="K12" s="430" t="s">
        <v>1211</v>
      </c>
      <c r="L12" s="430" t="s">
        <v>1190</v>
      </c>
      <c r="M12" s="430" t="s">
        <v>1375</v>
      </c>
      <c r="N12" s="430" t="s">
        <v>1381</v>
      </c>
      <c r="O12" s="430" t="s">
        <v>1382</v>
      </c>
      <c r="P12" s="430" t="s">
        <v>1311</v>
      </c>
      <c r="Q12" s="430" t="s">
        <v>1383</v>
      </c>
      <c r="R12" s="115">
        <v>380</v>
      </c>
      <c r="S12" s="115">
        <v>380</v>
      </c>
      <c r="T12" s="115">
        <v>380</v>
      </c>
      <c r="U12" s="115">
        <v>380</v>
      </c>
      <c r="V12" s="84">
        <f t="shared" ref="V12:V45" si="0">IF(AND(F12=0,G12=0,H12=0),0,IF(AND(F12=0,G12=0),H12,IF(AND(F12=0,H12=0),G12,IF(AND(G12=0,H12=0),F12,IF(F12=0,(G12+H12)/2,IF(G12=0,(F12+H12)/2,IF(H12=0,(F12+G12)/2,(F12+G12+H12)/3)))))))</f>
        <v>15.866666666666667</v>
      </c>
      <c r="W12" s="84">
        <f t="shared" ref="W12:W45" si="1">IF(AND(I12=0,J12=0,K12=0),0,IF(AND(I12=0,J12=0),K12,IF(AND(I12=0,K12=0),J12,IF(AND(J12=0,K12=0),I12,IF(I12=0,(J12+K12)/2,IF(J12=0,(I12+K12)/2,IF(K12=0,(I12+J12)/2,(I12+J12+K12)/3)))))))</f>
        <v>37.1</v>
      </c>
      <c r="X12" s="84">
        <f t="shared" ref="X12:X45" si="2">IF(AND(L12=0,M12=0,N12=0),0,IF(AND(L12=0,M12=0),N12,IF(AND(L12=0,N12=0),M12,IF(AND(M12=0,N12=0),L12,IF(L12=0,(M12+N12)/2,IF(M12=0,(L12+N12)/2,IF(N12=0,(L12+M12)/2,(L12+M12+N12)/3)))))))</f>
        <v>4.4666666666666659</v>
      </c>
      <c r="Y12" s="85">
        <f t="shared" ref="Y12:Y45" si="3">IF(AND(O12=0,P12=0,Q12=0),0,IF(AND(O12=0,P12=0),Q12,IF(AND(O12=0,Q12=0),P12,IF(AND(P12=0,Q12=0),O12,IF(O12=0,(P12+Q12)/2,IF(P12=0,(O12+Q12)/2,IF(Q12=0,(O12+P12)/2,(O12+P12+Q12)/3)))))))</f>
        <v>7.5999999999999988</v>
      </c>
      <c r="Z12" s="1182">
        <f>SUM(V12:V17)</f>
        <v>50.3</v>
      </c>
      <c r="AA12" s="1173">
        <f>SUM(W12:W17)</f>
        <v>67.133333333333326</v>
      </c>
      <c r="AB12" s="1173">
        <f>SUM(X12:X17)</f>
        <v>40.533333333333339</v>
      </c>
      <c r="AC12" s="1173">
        <f>SUM(Y12:Y17)</f>
        <v>45.933333333333337</v>
      </c>
      <c r="AD12" s="1173">
        <f>Z12*0.38*0.9*SQRT(3)</f>
        <v>29.795777222284368</v>
      </c>
      <c r="AE12" s="1173">
        <f t="shared" ref="AE12:AG12" si="4">AA12*0.38*0.9*SQRT(3)</f>
        <v>39.767193721458391</v>
      </c>
      <c r="AF12" s="1173">
        <f t="shared" si="4"/>
        <v>24.010381114842808</v>
      </c>
      <c r="AG12" s="1173">
        <f t="shared" si="4"/>
        <v>27.209132546261007</v>
      </c>
      <c r="AH12" s="1173">
        <f>MAX(Z12:AC17)</f>
        <v>67.133333333333326</v>
      </c>
      <c r="AI12" s="1191">
        <f>AH12*0.38*0.9*SQRT(3)</f>
        <v>39.767193721458391</v>
      </c>
      <c r="AJ12" s="1191">
        <f>D12-AI12</f>
        <v>320.2328062785416</v>
      </c>
      <c r="AK12" s="104"/>
    </row>
    <row r="13" spans="1:37" ht="18.75" x14ac:dyDescent="0.25">
      <c r="A13" s="1198"/>
      <c r="B13" s="1201"/>
      <c r="C13" s="1201"/>
      <c r="D13" s="1212"/>
      <c r="E13" s="116" t="s">
        <v>887</v>
      </c>
      <c r="F13" s="431" t="s">
        <v>1201</v>
      </c>
      <c r="G13" s="431" t="s">
        <v>1202</v>
      </c>
      <c r="H13" s="431" t="s">
        <v>1203</v>
      </c>
      <c r="I13" s="431" t="s">
        <v>1204</v>
      </c>
      <c r="J13" s="431" t="s">
        <v>1205</v>
      </c>
      <c r="K13" s="431" t="s">
        <v>1212</v>
      </c>
      <c r="L13" s="431" t="s">
        <v>1384</v>
      </c>
      <c r="M13" s="431" t="s">
        <v>1385</v>
      </c>
      <c r="N13" s="431" t="s">
        <v>1371</v>
      </c>
      <c r="O13" s="431" t="s">
        <v>1372</v>
      </c>
      <c r="P13" s="431" t="s">
        <v>1373</v>
      </c>
      <c r="Q13" s="431" t="s">
        <v>1374</v>
      </c>
      <c r="R13" s="117">
        <v>380</v>
      </c>
      <c r="S13" s="117">
        <v>380</v>
      </c>
      <c r="T13" s="117">
        <v>380</v>
      </c>
      <c r="U13" s="117">
        <v>380</v>
      </c>
      <c r="V13" s="62">
        <f t="shared" si="0"/>
        <v>26.133333333333336</v>
      </c>
      <c r="W13" s="62">
        <f t="shared" si="1"/>
        <v>27.933333333333334</v>
      </c>
      <c r="X13" s="62">
        <f t="shared" si="2"/>
        <v>32</v>
      </c>
      <c r="Y13" s="63">
        <f t="shared" si="3"/>
        <v>33.333333333333336</v>
      </c>
      <c r="Z13" s="1183"/>
      <c r="AA13" s="1174"/>
      <c r="AB13" s="1174"/>
      <c r="AC13" s="1174"/>
      <c r="AD13" s="1174"/>
      <c r="AE13" s="1174"/>
      <c r="AF13" s="1174"/>
      <c r="AG13" s="1174"/>
      <c r="AH13" s="1174"/>
      <c r="AI13" s="1192"/>
      <c r="AJ13" s="1192"/>
      <c r="AK13" s="104"/>
    </row>
    <row r="14" spans="1:37" ht="18.75" x14ac:dyDescent="0.25">
      <c r="A14" s="1198"/>
      <c r="B14" s="1201"/>
      <c r="C14" s="1201"/>
      <c r="D14" s="1212"/>
      <c r="E14" s="118" t="s">
        <v>1213</v>
      </c>
      <c r="F14" s="432" t="s">
        <v>1219</v>
      </c>
      <c r="G14" s="432" t="s">
        <v>1214</v>
      </c>
      <c r="H14" s="432" t="s">
        <v>988</v>
      </c>
      <c r="I14" s="432" t="s">
        <v>1215</v>
      </c>
      <c r="J14" s="432" t="s">
        <v>1216</v>
      </c>
      <c r="K14" s="432" t="s">
        <v>1217</v>
      </c>
      <c r="L14" s="432" t="s">
        <v>912</v>
      </c>
      <c r="M14" s="432" t="s">
        <v>1386</v>
      </c>
      <c r="N14" s="432" t="s">
        <v>1387</v>
      </c>
      <c r="O14" s="432" t="s">
        <v>912</v>
      </c>
      <c r="P14" s="432" t="s">
        <v>1388</v>
      </c>
      <c r="Q14" s="432" t="s">
        <v>912</v>
      </c>
      <c r="R14" s="119">
        <v>380</v>
      </c>
      <c r="S14" s="119">
        <v>380</v>
      </c>
      <c r="T14" s="119">
        <v>380</v>
      </c>
      <c r="U14" s="119">
        <v>380</v>
      </c>
      <c r="V14" s="62">
        <f t="shared" si="0"/>
        <v>1.8466666666666665</v>
      </c>
      <c r="W14" s="62">
        <f t="shared" si="1"/>
        <v>1.2866666666666666</v>
      </c>
      <c r="X14" s="62">
        <f t="shared" si="2"/>
        <v>1.9666666666666666</v>
      </c>
      <c r="Y14" s="63">
        <f t="shared" si="3"/>
        <v>0.13333333333333333</v>
      </c>
      <c r="Z14" s="1183"/>
      <c r="AA14" s="1174"/>
      <c r="AB14" s="1174"/>
      <c r="AC14" s="1174"/>
      <c r="AD14" s="1174"/>
      <c r="AE14" s="1174"/>
      <c r="AF14" s="1174"/>
      <c r="AG14" s="1174"/>
      <c r="AH14" s="1174"/>
      <c r="AI14" s="1192"/>
      <c r="AJ14" s="1192"/>
      <c r="AK14" s="104"/>
    </row>
    <row r="15" spans="1:37" ht="18.75" x14ac:dyDescent="0.25">
      <c r="A15" s="1198"/>
      <c r="B15" s="1201"/>
      <c r="C15" s="1201"/>
      <c r="D15" s="1212"/>
      <c r="E15" s="116" t="s">
        <v>1218</v>
      </c>
      <c r="F15" s="431" t="s">
        <v>990</v>
      </c>
      <c r="G15" s="431" t="s">
        <v>1220</v>
      </c>
      <c r="H15" s="431" t="s">
        <v>1221</v>
      </c>
      <c r="I15" s="431" t="s">
        <v>1222</v>
      </c>
      <c r="J15" s="431" t="s">
        <v>1223</v>
      </c>
      <c r="K15" s="431" t="s">
        <v>1224</v>
      </c>
      <c r="L15" s="431"/>
      <c r="M15" s="431"/>
      <c r="N15" s="431"/>
      <c r="O15" s="431"/>
      <c r="P15" s="431"/>
      <c r="Q15" s="431"/>
      <c r="R15" s="117">
        <v>380</v>
      </c>
      <c r="S15" s="117">
        <v>380</v>
      </c>
      <c r="T15" s="117">
        <v>380</v>
      </c>
      <c r="U15" s="117">
        <v>380</v>
      </c>
      <c r="V15" s="62">
        <f t="shared" si="0"/>
        <v>4.3</v>
      </c>
      <c r="W15" s="62">
        <f t="shared" si="1"/>
        <v>0.53666666666666663</v>
      </c>
      <c r="X15" s="62">
        <f t="shared" si="2"/>
        <v>0</v>
      </c>
      <c r="Y15" s="63">
        <f t="shared" si="3"/>
        <v>0</v>
      </c>
      <c r="Z15" s="1183"/>
      <c r="AA15" s="1174"/>
      <c r="AB15" s="1174"/>
      <c r="AC15" s="1174"/>
      <c r="AD15" s="1174"/>
      <c r="AE15" s="1174"/>
      <c r="AF15" s="1174"/>
      <c r="AG15" s="1174"/>
      <c r="AH15" s="1174"/>
      <c r="AI15" s="1192"/>
      <c r="AJ15" s="1192"/>
      <c r="AK15" s="104"/>
    </row>
    <row r="16" spans="1:37" ht="19.5" thickBot="1" x14ac:dyDescent="0.3">
      <c r="A16" s="1209"/>
      <c r="B16" s="1210"/>
      <c r="C16" s="1210"/>
      <c r="D16" s="1212"/>
      <c r="E16" s="120" t="s">
        <v>888</v>
      </c>
      <c r="F16" s="433" t="s">
        <v>1225</v>
      </c>
      <c r="G16" s="433" t="s">
        <v>1226</v>
      </c>
      <c r="H16" s="433" t="s">
        <v>1227</v>
      </c>
      <c r="I16" s="433" t="s">
        <v>1228</v>
      </c>
      <c r="J16" s="433" t="s">
        <v>1225</v>
      </c>
      <c r="K16" s="433" t="s">
        <v>1225</v>
      </c>
      <c r="L16" s="435" t="s">
        <v>1376</v>
      </c>
      <c r="M16" s="435" t="s">
        <v>1388</v>
      </c>
      <c r="N16" s="435" t="s">
        <v>1221</v>
      </c>
      <c r="O16" s="435" t="s">
        <v>1302</v>
      </c>
      <c r="P16" s="435" t="s">
        <v>1377</v>
      </c>
      <c r="Q16" s="435" t="s">
        <v>1389</v>
      </c>
      <c r="R16" s="435"/>
      <c r="S16" s="435"/>
      <c r="T16" s="435"/>
      <c r="U16" s="435"/>
      <c r="V16" s="91"/>
      <c r="W16" s="91"/>
      <c r="X16" s="91"/>
      <c r="Y16" s="777"/>
      <c r="Z16" s="1164"/>
      <c r="AA16" s="1166"/>
      <c r="AB16" s="1166"/>
      <c r="AC16" s="1166"/>
      <c r="AD16" s="1166"/>
      <c r="AE16" s="1166"/>
      <c r="AF16" s="1166"/>
      <c r="AG16" s="1166"/>
      <c r="AH16" s="1166"/>
      <c r="AI16" s="1190"/>
      <c r="AJ16" s="1190"/>
      <c r="AK16" s="104"/>
    </row>
    <row r="17" spans="1:37" ht="19.5" thickBot="1" x14ac:dyDescent="0.3">
      <c r="A17" s="1199"/>
      <c r="B17" s="1202"/>
      <c r="C17" s="1202"/>
      <c r="D17" s="1213"/>
      <c r="E17" s="116" t="s">
        <v>1229</v>
      </c>
      <c r="F17" s="116">
        <v>1.1000000000000001</v>
      </c>
      <c r="G17" s="116">
        <v>1.1000000000000001</v>
      </c>
      <c r="H17" s="116">
        <v>7.0000000000000007E-2</v>
      </c>
      <c r="I17" s="116">
        <v>1.1000000000000001</v>
      </c>
      <c r="J17" s="116">
        <v>1.8</v>
      </c>
      <c r="K17" s="116">
        <v>1.1000000000000001</v>
      </c>
      <c r="L17" s="116">
        <v>2.4</v>
      </c>
      <c r="M17" s="116">
        <v>1.8</v>
      </c>
      <c r="N17" s="116">
        <v>0</v>
      </c>
      <c r="O17" s="116">
        <v>12.4</v>
      </c>
      <c r="P17" s="116">
        <v>1.9</v>
      </c>
      <c r="Q17" s="116">
        <v>0.3</v>
      </c>
      <c r="R17" s="116">
        <v>380</v>
      </c>
      <c r="S17" s="116">
        <v>380</v>
      </c>
      <c r="T17" s="116">
        <v>380</v>
      </c>
      <c r="U17" s="116">
        <v>380</v>
      </c>
      <c r="V17" s="65">
        <f>IF(AND(F16=0,G16=0,H16=0),0,IF(AND(F16=0,G16=0),H16,IF(AND(F16=0,H16=0),G16,IF(AND(G16=0,H16=0),F16,IF(F16=0,(G16+H16)/2,IF(G16=0,(F16+H16)/2,IF(H16=0,(F16+G16)/2,(F16+G16+H16)/3)))))))</f>
        <v>2.1533333333333333</v>
      </c>
      <c r="W17" s="65">
        <f>IF(AND(I16=0,J16=0,K16=0),0,IF(AND(I16=0,J16=0),K16,IF(AND(I16=0,K16=0),J16,IF(AND(J16=0,K16=0),I16,IF(I16=0,(J16+K16)/2,IF(J16=0,(I16+K16)/2,IF(K16=0,(I16+J16)/2,(I16+J16+K16)/3)))))))</f>
        <v>0.27666666666666667</v>
      </c>
      <c r="X17" s="65">
        <f t="shared" si="2"/>
        <v>2.1</v>
      </c>
      <c r="Y17" s="66">
        <f t="shared" si="3"/>
        <v>4.8666666666666671</v>
      </c>
      <c r="Z17" s="1184"/>
      <c r="AA17" s="1175"/>
      <c r="AB17" s="1175"/>
      <c r="AC17" s="1175"/>
      <c r="AD17" s="1175"/>
      <c r="AE17" s="1175"/>
      <c r="AF17" s="1175"/>
      <c r="AG17" s="1175"/>
      <c r="AH17" s="1175"/>
      <c r="AI17" s="1193"/>
      <c r="AJ17" s="1193"/>
      <c r="AK17" s="104"/>
    </row>
    <row r="18" spans="1:37" ht="18.75" hidden="1" x14ac:dyDescent="0.25">
      <c r="A18" s="1197">
        <v>2</v>
      </c>
      <c r="B18" s="1200" t="s">
        <v>24</v>
      </c>
      <c r="C18" s="1203" t="s">
        <v>182</v>
      </c>
      <c r="D18" s="1206" t="s">
        <v>183</v>
      </c>
      <c r="E18" s="114" t="s">
        <v>889</v>
      </c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122">
        <v>380</v>
      </c>
      <c r="S18" s="122">
        <v>380</v>
      </c>
      <c r="T18" s="122">
        <v>380</v>
      </c>
      <c r="U18" s="122">
        <v>380</v>
      </c>
      <c r="V18" s="84">
        <f t="shared" si="0"/>
        <v>0</v>
      </c>
      <c r="W18" s="84">
        <f t="shared" si="1"/>
        <v>0</v>
      </c>
      <c r="X18" s="84">
        <f t="shared" si="2"/>
        <v>0</v>
      </c>
      <c r="Y18" s="85">
        <f t="shared" si="3"/>
        <v>0</v>
      </c>
      <c r="Z18" s="1182">
        <f>SUM(V18:V20)</f>
        <v>0</v>
      </c>
      <c r="AA18" s="1173">
        <f>SUM(W18:W20)</f>
        <v>0</v>
      </c>
      <c r="AB18" s="1173">
        <f>SUM(X18:X20)</f>
        <v>0</v>
      </c>
      <c r="AC18" s="1173">
        <f>SUM(Y18:Y20)</f>
        <v>0</v>
      </c>
      <c r="AD18" s="1173">
        <f t="shared" ref="AD18:AG28" si="5">Z18*0.38*0.9*SQRT(3)</f>
        <v>0</v>
      </c>
      <c r="AE18" s="1173">
        <f t="shared" si="5"/>
        <v>0</v>
      </c>
      <c r="AF18" s="1173">
        <f t="shared" si="5"/>
        <v>0</v>
      </c>
      <c r="AG18" s="1173">
        <f t="shared" si="5"/>
        <v>0</v>
      </c>
      <c r="AH18" s="1173">
        <f>MAX(Z18:AC20)</f>
        <v>0</v>
      </c>
      <c r="AI18" s="1191">
        <f t="shared" ref="AI18" si="6">AH18*0.38*0.9*SQRT(3)</f>
        <v>0</v>
      </c>
      <c r="AJ18" s="1191" t="e">
        <f>D18-AI18</f>
        <v>#VALUE!</v>
      </c>
      <c r="AK18" s="104"/>
    </row>
    <row r="19" spans="1:37" ht="18.75" hidden="1" x14ac:dyDescent="0.25">
      <c r="A19" s="1198"/>
      <c r="B19" s="1201"/>
      <c r="C19" s="1204"/>
      <c r="D19" s="1207"/>
      <c r="E19" s="116" t="s">
        <v>890</v>
      </c>
      <c r="F19" s="51"/>
      <c r="G19" s="51"/>
      <c r="H19" s="51"/>
      <c r="I19" s="51"/>
      <c r="J19" s="51"/>
      <c r="K19" s="51"/>
      <c r="L19" s="51"/>
      <c r="M19" s="51"/>
      <c r="N19" s="51"/>
      <c r="O19" s="51"/>
      <c r="P19" s="51"/>
      <c r="Q19" s="51"/>
      <c r="R19" s="117">
        <v>380</v>
      </c>
      <c r="S19" s="117">
        <v>380</v>
      </c>
      <c r="T19" s="117">
        <v>380</v>
      </c>
      <c r="U19" s="117">
        <v>380</v>
      </c>
      <c r="V19" s="62">
        <f t="shared" si="0"/>
        <v>0</v>
      </c>
      <c r="W19" s="62">
        <f t="shared" si="1"/>
        <v>0</v>
      </c>
      <c r="X19" s="62">
        <f t="shared" si="2"/>
        <v>0</v>
      </c>
      <c r="Y19" s="63">
        <f t="shared" si="3"/>
        <v>0</v>
      </c>
      <c r="Z19" s="1183"/>
      <c r="AA19" s="1174"/>
      <c r="AB19" s="1174"/>
      <c r="AC19" s="1174"/>
      <c r="AD19" s="1174"/>
      <c r="AE19" s="1174"/>
      <c r="AF19" s="1174"/>
      <c r="AG19" s="1174"/>
      <c r="AH19" s="1174"/>
      <c r="AI19" s="1192"/>
      <c r="AJ19" s="1192"/>
      <c r="AK19" s="104"/>
    </row>
    <row r="20" spans="1:37" ht="19.5" hidden="1" thickBot="1" x14ac:dyDescent="0.3">
      <c r="A20" s="1199"/>
      <c r="B20" s="1202"/>
      <c r="C20" s="1205"/>
      <c r="D20" s="1208"/>
      <c r="E20" s="120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123"/>
      <c r="S20" s="123"/>
      <c r="T20" s="123"/>
      <c r="U20" s="123"/>
      <c r="V20" s="65"/>
      <c r="W20" s="65"/>
      <c r="X20" s="65"/>
      <c r="Y20" s="66"/>
      <c r="Z20" s="1184"/>
      <c r="AA20" s="1175"/>
      <c r="AB20" s="1175"/>
      <c r="AC20" s="1175"/>
      <c r="AD20" s="1175"/>
      <c r="AE20" s="1175"/>
      <c r="AF20" s="1175"/>
      <c r="AG20" s="1175"/>
      <c r="AH20" s="1175"/>
      <c r="AI20" s="1193"/>
      <c r="AJ20" s="1193"/>
      <c r="AK20" s="104"/>
    </row>
    <row r="21" spans="1:37" ht="18.75" x14ac:dyDescent="0.25">
      <c r="A21" s="1170">
        <v>3</v>
      </c>
      <c r="B21" s="1167" t="s">
        <v>28</v>
      </c>
      <c r="C21" s="1179">
        <v>250</v>
      </c>
      <c r="D21" s="1179">
        <f>250*0.9</f>
        <v>225</v>
      </c>
      <c r="E21" s="114" t="s">
        <v>891</v>
      </c>
      <c r="F21" s="430" t="s">
        <v>1245</v>
      </c>
      <c r="G21" s="430" t="s">
        <v>1246</v>
      </c>
      <c r="H21" s="430" t="s">
        <v>1247</v>
      </c>
      <c r="I21" s="430" t="s">
        <v>1248</v>
      </c>
      <c r="J21" s="430" t="s">
        <v>1236</v>
      </c>
      <c r="K21" s="430" t="s">
        <v>1236</v>
      </c>
      <c r="L21" s="76">
        <v>108</v>
      </c>
      <c r="M21" s="76">
        <v>112.8</v>
      </c>
      <c r="N21" s="76">
        <v>124.9</v>
      </c>
      <c r="O21" s="76">
        <v>126</v>
      </c>
      <c r="P21" s="76">
        <v>127.2</v>
      </c>
      <c r="Q21" s="76">
        <v>138.80000000000001</v>
      </c>
      <c r="R21" s="76">
        <v>380</v>
      </c>
      <c r="S21" s="76">
        <v>380</v>
      </c>
      <c r="T21" s="76">
        <v>380</v>
      </c>
      <c r="U21" s="76">
        <v>380</v>
      </c>
      <c r="V21" s="84">
        <f t="shared" si="0"/>
        <v>0.03</v>
      </c>
      <c r="W21" s="84">
        <f t="shared" si="1"/>
        <v>0.06</v>
      </c>
      <c r="X21" s="84">
        <f t="shared" si="2"/>
        <v>115.23333333333335</v>
      </c>
      <c r="Y21" s="85">
        <f t="shared" si="3"/>
        <v>130.66666666666666</v>
      </c>
      <c r="Z21" s="1182">
        <f>SUM(V21:V23)</f>
        <v>8.23</v>
      </c>
      <c r="AA21" s="1173">
        <f>SUM(W21:W23)</f>
        <v>10.893333333333334</v>
      </c>
      <c r="AB21" s="1173">
        <f>SUM(X21:X23)</f>
        <v>139.06666666666669</v>
      </c>
      <c r="AC21" s="1173">
        <f>SUM(Y21:Y23)</f>
        <v>149.16666666666666</v>
      </c>
      <c r="AD21" s="1173">
        <f t="shared" ref="AD21" si="7">Z21*0.38*0.9*SQRT(3)</f>
        <v>4.8751341260318162</v>
      </c>
      <c r="AE21" s="1173">
        <f t="shared" si="5"/>
        <v>6.452789924614005</v>
      </c>
      <c r="AF21" s="1173">
        <f t="shared" si="5"/>
        <v>82.377722048621862</v>
      </c>
      <c r="AG21" s="1173">
        <f t="shared" si="5"/>
        <v>88.360571948126264</v>
      </c>
      <c r="AH21" s="1173">
        <f>MAX(Z21:AC23)</f>
        <v>149.16666666666666</v>
      </c>
      <c r="AI21" s="1191">
        <f t="shared" ref="AI21" si="8">AH21*0.38*0.9*SQRT(3)</f>
        <v>88.360571948126264</v>
      </c>
      <c r="AJ21" s="1191">
        <f>D21-AI21</f>
        <v>136.63942805187372</v>
      </c>
      <c r="AK21" s="104"/>
    </row>
    <row r="22" spans="1:37" ht="18.75" x14ac:dyDescent="0.25">
      <c r="A22" s="1171"/>
      <c r="B22" s="1168"/>
      <c r="C22" s="1180"/>
      <c r="D22" s="1180"/>
      <c r="E22" s="116" t="s">
        <v>892</v>
      </c>
      <c r="F22" s="431" t="s">
        <v>1227</v>
      </c>
      <c r="G22" s="431" t="s">
        <v>1249</v>
      </c>
      <c r="H22" s="431" t="s">
        <v>1190</v>
      </c>
      <c r="I22" s="431" t="s">
        <v>1250</v>
      </c>
      <c r="J22" s="431" t="s">
        <v>1251</v>
      </c>
      <c r="K22" s="431" t="s">
        <v>1252</v>
      </c>
      <c r="L22" s="51">
        <v>28.5</v>
      </c>
      <c r="M22" s="51">
        <v>24.6</v>
      </c>
      <c r="N22" s="51">
        <v>18.399999999999999</v>
      </c>
      <c r="O22" s="51">
        <v>37.1</v>
      </c>
      <c r="P22" s="51">
        <v>8.1</v>
      </c>
      <c r="Q22" s="51">
        <v>10.3</v>
      </c>
      <c r="R22" s="117">
        <v>380</v>
      </c>
      <c r="S22" s="117">
        <v>380</v>
      </c>
      <c r="T22" s="117">
        <v>380</v>
      </c>
      <c r="U22" s="117">
        <v>380</v>
      </c>
      <c r="V22" s="62">
        <f t="shared" si="0"/>
        <v>8.2000000000000011</v>
      </c>
      <c r="W22" s="62">
        <f t="shared" si="1"/>
        <v>10.833333333333334</v>
      </c>
      <c r="X22" s="62">
        <f t="shared" si="2"/>
        <v>23.833333333333332</v>
      </c>
      <c r="Y22" s="63">
        <f t="shared" si="3"/>
        <v>18.5</v>
      </c>
      <c r="Z22" s="1183"/>
      <c r="AA22" s="1174"/>
      <c r="AB22" s="1174"/>
      <c r="AC22" s="1174"/>
      <c r="AD22" s="1174"/>
      <c r="AE22" s="1174"/>
      <c r="AF22" s="1174"/>
      <c r="AG22" s="1174"/>
      <c r="AH22" s="1174"/>
      <c r="AI22" s="1192"/>
      <c r="AJ22" s="1192"/>
      <c r="AK22" s="104"/>
    </row>
    <row r="23" spans="1:37" ht="19.5" thickBot="1" x14ac:dyDescent="0.3">
      <c r="A23" s="1172"/>
      <c r="B23" s="1169"/>
      <c r="C23" s="1181"/>
      <c r="D23" s="1181"/>
      <c r="E23" s="120"/>
      <c r="F23" s="87"/>
      <c r="G23" s="87"/>
      <c r="H23" s="87"/>
      <c r="I23" s="87"/>
      <c r="J23" s="87"/>
      <c r="K23" s="87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65">
        <f t="shared" si="0"/>
        <v>0</v>
      </c>
      <c r="W23" s="65">
        <f t="shared" si="1"/>
        <v>0</v>
      </c>
      <c r="X23" s="65">
        <f t="shared" si="2"/>
        <v>0</v>
      </c>
      <c r="Y23" s="66">
        <f t="shared" si="3"/>
        <v>0</v>
      </c>
      <c r="Z23" s="1184"/>
      <c r="AA23" s="1175"/>
      <c r="AB23" s="1175"/>
      <c r="AC23" s="1175"/>
      <c r="AD23" s="1175"/>
      <c r="AE23" s="1175"/>
      <c r="AF23" s="1175"/>
      <c r="AG23" s="1175"/>
      <c r="AH23" s="1175"/>
      <c r="AI23" s="1193"/>
      <c r="AJ23" s="1193"/>
      <c r="AK23" s="104"/>
    </row>
    <row r="24" spans="1:37" ht="19.5" thickBot="1" x14ac:dyDescent="0.3">
      <c r="A24" s="1170">
        <v>4</v>
      </c>
      <c r="B24" s="1167" t="s">
        <v>136</v>
      </c>
      <c r="C24" s="1179">
        <v>250</v>
      </c>
      <c r="D24" s="1179">
        <f>250*0.9</f>
        <v>225</v>
      </c>
      <c r="E24" s="114" t="s">
        <v>1253</v>
      </c>
      <c r="F24" s="430" t="s">
        <v>1275</v>
      </c>
      <c r="G24" s="430" t="s">
        <v>1278</v>
      </c>
      <c r="H24" s="430" t="s">
        <v>1281</v>
      </c>
      <c r="I24" s="430" t="s">
        <v>1282</v>
      </c>
      <c r="J24" s="430" t="s">
        <v>1283</v>
      </c>
      <c r="K24" s="430" t="s">
        <v>1284</v>
      </c>
      <c r="L24" s="76">
        <v>28.9</v>
      </c>
      <c r="M24" s="76">
        <v>18</v>
      </c>
      <c r="N24" s="76">
        <v>97</v>
      </c>
      <c r="O24" s="76">
        <v>35</v>
      </c>
      <c r="P24" s="76">
        <v>16.3</v>
      </c>
      <c r="Q24" s="76">
        <v>69.8</v>
      </c>
      <c r="R24" s="87">
        <v>380</v>
      </c>
      <c r="S24" s="87">
        <v>380</v>
      </c>
      <c r="T24" s="87">
        <v>380</v>
      </c>
      <c r="U24" s="87">
        <v>380</v>
      </c>
      <c r="V24" s="84">
        <f t="shared" si="0"/>
        <v>26.2</v>
      </c>
      <c r="W24" s="84">
        <f t="shared" si="1"/>
        <v>34.5</v>
      </c>
      <c r="X24" s="84">
        <f t="shared" si="2"/>
        <v>47.966666666666669</v>
      </c>
      <c r="Y24" s="85">
        <f t="shared" si="3"/>
        <v>40.366666666666667</v>
      </c>
      <c r="Z24" s="1182">
        <f>SUM(V24:V27)</f>
        <v>88.73333333333332</v>
      </c>
      <c r="AA24" s="1173">
        <f>SUM(W24:W27)</f>
        <v>69.013333333333335</v>
      </c>
      <c r="AB24" s="1173">
        <f>SUM(X24:X27)</f>
        <v>127.46666666666665</v>
      </c>
      <c r="AC24" s="1173">
        <f>SUM(Y24:Y27)</f>
        <v>104</v>
      </c>
      <c r="AD24" s="1173">
        <f t="shared" ref="AD24" si="9">Z24*0.38*0.9*SQRT(3)</f>
        <v>52.562199447131199</v>
      </c>
      <c r="AE24" s="1173">
        <f t="shared" si="5"/>
        <v>40.880833108692876</v>
      </c>
      <c r="AF24" s="1173">
        <f t="shared" si="5"/>
        <v>75.506330084834602</v>
      </c>
      <c r="AG24" s="1173">
        <f t="shared" si="5"/>
        <v>61.605583123609833</v>
      </c>
      <c r="AH24" s="1173">
        <f>MAX(Z24:AC27)</f>
        <v>127.46666666666665</v>
      </c>
      <c r="AI24" s="1191">
        <f t="shared" ref="AI24" si="10">AH24*0.38*0.9*SQRT(3)</f>
        <v>75.506330084834602</v>
      </c>
      <c r="AJ24" s="1191">
        <f>D24-AI24</f>
        <v>149.49366991516541</v>
      </c>
      <c r="AK24" s="104"/>
    </row>
    <row r="25" spans="1:37" ht="18.75" x14ac:dyDescent="0.25">
      <c r="A25" s="1171"/>
      <c r="B25" s="1168"/>
      <c r="C25" s="1180"/>
      <c r="D25" s="1180"/>
      <c r="E25" s="116" t="s">
        <v>1254</v>
      </c>
      <c r="F25" s="431" t="s">
        <v>1276</v>
      </c>
      <c r="G25" s="431" t="s">
        <v>1279</v>
      </c>
      <c r="H25" s="431" t="s">
        <v>1255</v>
      </c>
      <c r="I25" s="431" t="s">
        <v>1289</v>
      </c>
      <c r="J25" s="431" t="s">
        <v>1288</v>
      </c>
      <c r="K25" s="431" t="s">
        <v>1285</v>
      </c>
      <c r="L25" s="51">
        <v>22.9</v>
      </c>
      <c r="M25" s="51">
        <v>28.6</v>
      </c>
      <c r="N25" s="51">
        <v>24.6</v>
      </c>
      <c r="O25" s="51">
        <v>14.6</v>
      </c>
      <c r="P25" s="51">
        <v>44.6</v>
      </c>
      <c r="Q25" s="51">
        <v>28.9</v>
      </c>
      <c r="R25" s="117">
        <v>380</v>
      </c>
      <c r="S25" s="117">
        <v>380</v>
      </c>
      <c r="T25" s="117">
        <v>380</v>
      </c>
      <c r="U25" s="117">
        <v>380</v>
      </c>
      <c r="V25" s="62">
        <f t="shared" si="0"/>
        <v>14.066666666666668</v>
      </c>
      <c r="W25" s="62">
        <f t="shared" si="1"/>
        <v>18.133333333333336</v>
      </c>
      <c r="X25" s="62">
        <f t="shared" si="2"/>
        <v>25.366666666666664</v>
      </c>
      <c r="Y25" s="63">
        <f t="shared" si="3"/>
        <v>29.366666666666664</v>
      </c>
      <c r="Z25" s="1183"/>
      <c r="AA25" s="1174"/>
      <c r="AB25" s="1174"/>
      <c r="AC25" s="1174"/>
      <c r="AD25" s="1174"/>
      <c r="AE25" s="1174"/>
      <c r="AF25" s="1174"/>
      <c r="AG25" s="1174"/>
      <c r="AH25" s="1174"/>
      <c r="AI25" s="1192"/>
      <c r="AJ25" s="1192"/>
      <c r="AK25" s="104"/>
    </row>
    <row r="26" spans="1:37" ht="18.75" x14ac:dyDescent="0.25">
      <c r="A26" s="1171"/>
      <c r="B26" s="1168"/>
      <c r="C26" s="1180"/>
      <c r="D26" s="1180"/>
      <c r="E26" s="118" t="s">
        <v>1256</v>
      </c>
      <c r="F26" s="432" t="s">
        <v>1277</v>
      </c>
      <c r="G26" s="432" t="s">
        <v>1280</v>
      </c>
      <c r="H26" s="432" t="s">
        <v>1257</v>
      </c>
      <c r="I26" s="432" t="s">
        <v>1290</v>
      </c>
      <c r="J26" s="432" t="s">
        <v>1287</v>
      </c>
      <c r="K26" s="432" t="s">
        <v>1286</v>
      </c>
      <c r="L26" s="55">
        <v>74</v>
      </c>
      <c r="M26" s="55">
        <v>58.2</v>
      </c>
      <c r="N26" s="55">
        <v>30.2</v>
      </c>
      <c r="O26" s="55">
        <v>44</v>
      </c>
      <c r="P26" s="55">
        <v>28.9</v>
      </c>
      <c r="Q26" s="55">
        <v>29.9</v>
      </c>
      <c r="R26" s="55">
        <v>380</v>
      </c>
      <c r="S26" s="55">
        <v>380</v>
      </c>
      <c r="T26" s="55">
        <v>380</v>
      </c>
      <c r="U26" s="55">
        <v>380</v>
      </c>
      <c r="V26" s="62">
        <f t="shared" si="0"/>
        <v>48.466666666666661</v>
      </c>
      <c r="W26" s="62">
        <f t="shared" si="1"/>
        <v>16.38</v>
      </c>
      <c r="X26" s="62">
        <f t="shared" si="2"/>
        <v>54.133333333333326</v>
      </c>
      <c r="Y26" s="63">
        <f t="shared" si="3"/>
        <v>34.266666666666673</v>
      </c>
      <c r="Z26" s="1183"/>
      <c r="AA26" s="1174"/>
      <c r="AB26" s="1174"/>
      <c r="AC26" s="1174"/>
      <c r="AD26" s="1174"/>
      <c r="AE26" s="1174"/>
      <c r="AF26" s="1174"/>
      <c r="AG26" s="1174"/>
      <c r="AH26" s="1174"/>
      <c r="AI26" s="1192"/>
      <c r="AJ26" s="1192"/>
      <c r="AK26" s="104"/>
    </row>
    <row r="27" spans="1:37" ht="32.25" thickBot="1" x14ac:dyDescent="0.3">
      <c r="A27" s="1172"/>
      <c r="B27" s="1169"/>
      <c r="C27" s="1181"/>
      <c r="D27" s="1181"/>
      <c r="E27" s="124" t="s">
        <v>1258</v>
      </c>
      <c r="F27" s="434">
        <v>0</v>
      </c>
      <c r="G27" s="434">
        <v>0</v>
      </c>
      <c r="H27" s="434">
        <v>0</v>
      </c>
      <c r="I27" s="434">
        <v>0</v>
      </c>
      <c r="J27" s="434">
        <v>0</v>
      </c>
      <c r="K27" s="434">
        <v>0</v>
      </c>
      <c r="L27" s="57"/>
      <c r="M27" s="57"/>
      <c r="N27" s="57"/>
      <c r="O27" s="57"/>
      <c r="P27" s="57"/>
      <c r="Q27" s="57"/>
      <c r="R27" s="123">
        <v>380</v>
      </c>
      <c r="S27" s="123">
        <v>380</v>
      </c>
      <c r="T27" s="123">
        <v>380</v>
      </c>
      <c r="U27" s="123">
        <v>380</v>
      </c>
      <c r="V27" s="65">
        <f t="shared" si="0"/>
        <v>0</v>
      </c>
      <c r="W27" s="65">
        <f t="shared" si="1"/>
        <v>0</v>
      </c>
      <c r="X27" s="65">
        <f t="shared" si="2"/>
        <v>0</v>
      </c>
      <c r="Y27" s="66">
        <f t="shared" si="3"/>
        <v>0</v>
      </c>
      <c r="Z27" s="1184"/>
      <c r="AA27" s="1175"/>
      <c r="AB27" s="1175"/>
      <c r="AC27" s="1175"/>
      <c r="AD27" s="1175"/>
      <c r="AE27" s="1175"/>
      <c r="AF27" s="1175"/>
      <c r="AG27" s="1175"/>
      <c r="AH27" s="1175"/>
      <c r="AI27" s="1193"/>
      <c r="AJ27" s="1193"/>
      <c r="AK27" s="104"/>
    </row>
    <row r="28" spans="1:37" ht="18.75" x14ac:dyDescent="0.25">
      <c r="A28" s="1170">
        <v>5</v>
      </c>
      <c r="B28" s="1167" t="s">
        <v>70</v>
      </c>
      <c r="C28" s="1179">
        <v>250</v>
      </c>
      <c r="D28" s="1179">
        <f>250*0.9</f>
        <v>225</v>
      </c>
      <c r="E28" s="114" t="s">
        <v>1259</v>
      </c>
      <c r="F28" s="430" t="s">
        <v>1205</v>
      </c>
      <c r="G28" s="430" t="s">
        <v>1295</v>
      </c>
      <c r="H28" s="430" t="s">
        <v>1205</v>
      </c>
      <c r="I28" s="430" t="s">
        <v>1299</v>
      </c>
      <c r="J28" s="430" t="s">
        <v>1216</v>
      </c>
      <c r="K28" s="430" t="s">
        <v>1303</v>
      </c>
      <c r="L28" s="76">
        <v>3</v>
      </c>
      <c r="M28" s="76">
        <v>7.4</v>
      </c>
      <c r="N28" s="76">
        <v>1.6</v>
      </c>
      <c r="O28" s="76">
        <v>11.2</v>
      </c>
      <c r="P28" s="76">
        <v>7</v>
      </c>
      <c r="Q28" s="76">
        <v>3.8</v>
      </c>
      <c r="R28" s="76">
        <v>380</v>
      </c>
      <c r="S28" s="76">
        <v>380</v>
      </c>
      <c r="T28" s="76">
        <v>380</v>
      </c>
      <c r="U28" s="76">
        <v>380</v>
      </c>
      <c r="V28" s="84">
        <f t="shared" si="0"/>
        <v>13.633333333333333</v>
      </c>
      <c r="W28" s="84">
        <f t="shared" si="1"/>
        <v>7.6533333333333324</v>
      </c>
      <c r="X28" s="84">
        <f t="shared" si="2"/>
        <v>4</v>
      </c>
      <c r="Y28" s="85">
        <f t="shared" si="3"/>
        <v>7.333333333333333</v>
      </c>
      <c r="Z28" s="1182">
        <f>SUM(V28:V30)</f>
        <v>45.506666666666668</v>
      </c>
      <c r="AA28" s="1173">
        <f>SUM(W28:W30)</f>
        <v>34.119999999999997</v>
      </c>
      <c r="AB28" s="1173">
        <f>SUM(X28:X30)</f>
        <v>35.766666666666666</v>
      </c>
      <c r="AC28" s="1173">
        <f>SUM(Y28:Y30)</f>
        <v>45.2</v>
      </c>
      <c r="AD28" s="1173">
        <f t="shared" ref="AD28" si="11">Z28*0.38*0.9*SQRT(3)</f>
        <v>26.95639169242056</v>
      </c>
      <c r="AE28" s="1173">
        <f t="shared" si="5"/>
        <v>20.211370155553528</v>
      </c>
      <c r="AF28" s="1173">
        <f t="shared" si="5"/>
        <v>21.186791888344022</v>
      </c>
      <c r="AG28" s="1173">
        <f t="shared" si="5"/>
        <v>26.774734203722737</v>
      </c>
      <c r="AH28" s="1173">
        <f>MAX(Z28:AC30)</f>
        <v>45.506666666666668</v>
      </c>
      <c r="AI28" s="1191">
        <f t="shared" ref="AI28" si="12">AH28*0.38*0.9*SQRT(3)</f>
        <v>26.95639169242056</v>
      </c>
      <c r="AJ28" s="1191">
        <f>D28-AI28</f>
        <v>198.04360830757943</v>
      </c>
      <c r="AK28" s="104"/>
    </row>
    <row r="29" spans="1:37" ht="19.5" thickBot="1" x14ac:dyDescent="0.3">
      <c r="A29" s="1196"/>
      <c r="B29" s="1180"/>
      <c r="C29" s="1180"/>
      <c r="D29" s="1180"/>
      <c r="E29" s="124" t="s">
        <v>1260</v>
      </c>
      <c r="F29" s="124" t="s">
        <v>1291</v>
      </c>
      <c r="G29" s="124" t="s">
        <v>1294</v>
      </c>
      <c r="H29" s="124" t="s">
        <v>1189</v>
      </c>
      <c r="I29" s="124" t="s">
        <v>1298</v>
      </c>
      <c r="J29" s="124" t="s">
        <v>1300</v>
      </c>
      <c r="K29" s="124" t="s">
        <v>1302</v>
      </c>
      <c r="L29" s="57">
        <v>39.6</v>
      </c>
      <c r="M29" s="57">
        <v>1.6</v>
      </c>
      <c r="N29" s="57">
        <v>39.4</v>
      </c>
      <c r="O29" s="57">
        <v>37</v>
      </c>
      <c r="P29" s="57">
        <v>2.7</v>
      </c>
      <c r="Q29" s="57">
        <v>47</v>
      </c>
      <c r="R29" s="123">
        <v>380</v>
      </c>
      <c r="S29" s="123">
        <v>380</v>
      </c>
      <c r="T29" s="123">
        <v>380</v>
      </c>
      <c r="U29" s="123">
        <v>380</v>
      </c>
      <c r="V29" s="65">
        <f t="shared" ref="V29" si="13">IF(AND(F29=0,G29=0,H29=0),0,IF(AND(F29=0,G29=0),H29,IF(AND(F29=0,H29=0),G29,IF(AND(G29=0,H29=0),F29,IF(F29=0,(G29+H29)/2,IF(G29=0,(F29+H29)/2,IF(H29=0,(F29+G29)/2,(F29+G29+H29)/3)))))))</f>
        <v>16.68</v>
      </c>
      <c r="W29" s="65">
        <f t="shared" ref="W29" si="14">IF(AND(I29=0,J29=0,K29=0),0,IF(AND(I29=0,J29=0),K29,IF(AND(I29=0,K29=0),J29,IF(AND(J29=0,K29=0),I29,IF(I29=0,(J29+K29)/2,IF(J29=0,(I29+K29)/2,IF(K29=0,(I29+J29)/2,(I29+J29+K29)/3)))))))</f>
        <v>6.6333333333333337</v>
      </c>
      <c r="X29" s="65">
        <f t="shared" ref="X29" si="15">IF(AND(L29=0,M29=0,N29=0),0,IF(AND(L29=0,M29=0),N29,IF(AND(L29=0,N29=0),M29,IF(AND(M29=0,N29=0),L29,IF(L29=0,(M29+N29)/2,IF(M29=0,(L29+N29)/2,IF(N29=0,(L29+M29)/2,(L29+M29+N29)/3)))))))</f>
        <v>26.866666666666664</v>
      </c>
      <c r="Y29" s="344">
        <f t="shared" ref="Y29" si="16">IF(AND(O29=0,P29=0,Q29=0),0,IF(AND(O29=0,P29=0),Q29,IF(AND(O29=0,Q29=0),P29,IF(AND(P29=0,Q29=0),O29,IF(O29=0,(P29+Q29)/2,IF(P29=0,(O29+Q29)/2,IF(Q29=0,(O29+P29)/2,(O29+P29+Q29)/3)))))))</f>
        <v>28.900000000000002</v>
      </c>
      <c r="Z29" s="1161"/>
      <c r="AA29" s="1194"/>
      <c r="AB29" s="1194"/>
      <c r="AC29" s="1194"/>
      <c r="AD29" s="1194"/>
      <c r="AE29" s="1194"/>
      <c r="AF29" s="1194"/>
      <c r="AG29" s="1194"/>
      <c r="AH29" s="1194"/>
      <c r="AI29" s="1195"/>
      <c r="AJ29" s="1195"/>
      <c r="AK29" s="104"/>
    </row>
    <row r="30" spans="1:37" ht="19.5" thickBot="1" x14ac:dyDescent="0.3">
      <c r="A30" s="1172"/>
      <c r="B30" s="1169"/>
      <c r="C30" s="1181"/>
      <c r="D30" s="1181"/>
      <c r="E30" s="124" t="s">
        <v>1261</v>
      </c>
      <c r="F30" s="124" t="s">
        <v>1292</v>
      </c>
      <c r="G30" s="124" t="s">
        <v>1293</v>
      </c>
      <c r="H30" s="124" t="s">
        <v>1296</v>
      </c>
      <c r="I30" s="124" t="s">
        <v>1297</v>
      </c>
      <c r="J30" s="124" t="s">
        <v>1262</v>
      </c>
      <c r="K30" s="124" t="s">
        <v>1301</v>
      </c>
      <c r="L30" s="57">
        <v>6.2</v>
      </c>
      <c r="M30" s="57">
        <v>5.2</v>
      </c>
      <c r="N30" s="57">
        <v>3.3</v>
      </c>
      <c r="O30" s="57">
        <v>8.1999999999999993</v>
      </c>
      <c r="P30" s="57">
        <v>13.7</v>
      </c>
      <c r="Q30" s="57">
        <v>5</v>
      </c>
      <c r="R30" s="123">
        <v>380</v>
      </c>
      <c r="S30" s="123">
        <v>380</v>
      </c>
      <c r="T30" s="123">
        <v>380</v>
      </c>
      <c r="U30" s="123">
        <v>380</v>
      </c>
      <c r="V30" s="65">
        <f t="shared" si="0"/>
        <v>15.193333333333333</v>
      </c>
      <c r="W30" s="65">
        <f t="shared" si="1"/>
        <v>19.833333333333332</v>
      </c>
      <c r="X30" s="65">
        <f t="shared" si="2"/>
        <v>4.8999999999999995</v>
      </c>
      <c r="Y30" s="66">
        <f t="shared" si="3"/>
        <v>8.9666666666666668</v>
      </c>
      <c r="Z30" s="1184"/>
      <c r="AA30" s="1175"/>
      <c r="AB30" s="1175"/>
      <c r="AC30" s="1175"/>
      <c r="AD30" s="1175"/>
      <c r="AE30" s="1175"/>
      <c r="AF30" s="1175"/>
      <c r="AG30" s="1175"/>
      <c r="AH30" s="1175"/>
      <c r="AI30" s="1193"/>
      <c r="AJ30" s="1193"/>
      <c r="AK30" s="104"/>
    </row>
    <row r="31" spans="1:37" ht="18.75" x14ac:dyDescent="0.25">
      <c r="A31" s="1170">
        <v>6</v>
      </c>
      <c r="B31" s="1167" t="s">
        <v>145</v>
      </c>
      <c r="C31" s="1179">
        <v>315</v>
      </c>
      <c r="D31" s="1179">
        <f>315*0.9</f>
        <v>283.5</v>
      </c>
      <c r="E31" s="114" t="s">
        <v>1263</v>
      </c>
      <c r="F31" s="114" t="s">
        <v>1290</v>
      </c>
      <c r="G31" s="114" t="s">
        <v>1311</v>
      </c>
      <c r="H31" s="114" t="s">
        <v>1312</v>
      </c>
      <c r="I31" s="114" t="s">
        <v>988</v>
      </c>
      <c r="J31" s="114" t="s">
        <v>1321</v>
      </c>
      <c r="K31" s="114" t="s">
        <v>1329</v>
      </c>
      <c r="L31" s="76">
        <v>6.3</v>
      </c>
      <c r="M31" s="76">
        <v>11.9</v>
      </c>
      <c r="N31" s="76">
        <v>17.7</v>
      </c>
      <c r="O31" s="76">
        <v>1.4</v>
      </c>
      <c r="P31" s="76">
        <v>6.2</v>
      </c>
      <c r="Q31" s="76">
        <v>12.5</v>
      </c>
      <c r="R31" s="76">
        <v>380</v>
      </c>
      <c r="S31" s="76">
        <v>380</v>
      </c>
      <c r="T31" s="76">
        <v>380</v>
      </c>
      <c r="U31" s="76">
        <v>380</v>
      </c>
      <c r="V31" s="84">
        <f t="shared" si="0"/>
        <v>15.166666666666666</v>
      </c>
      <c r="W31" s="84">
        <f t="shared" si="1"/>
        <v>5.4666666666666659</v>
      </c>
      <c r="X31" s="84">
        <f t="shared" si="2"/>
        <v>11.966666666666667</v>
      </c>
      <c r="Y31" s="85">
        <f t="shared" si="3"/>
        <v>6.7</v>
      </c>
      <c r="Z31" s="1182">
        <f>SUM(V31:V37)</f>
        <v>86.15666666666668</v>
      </c>
      <c r="AA31" s="1173">
        <f>SUM(W31:W37)</f>
        <v>72.903333333333322</v>
      </c>
      <c r="AB31" s="1173">
        <f>SUM(X31:X37)</f>
        <v>142.60000000000002</v>
      </c>
      <c r="AC31" s="1173">
        <f>SUM(Y31:Y37)</f>
        <v>130.20000000000002</v>
      </c>
      <c r="AD31" s="1173">
        <f t="shared" ref="AD31:AG43" si="17">Z31*0.38*0.9*SQRT(3)</f>
        <v>51.035881634485371</v>
      </c>
      <c r="AE31" s="1173">
        <f t="shared" si="17"/>
        <v>43.185118862066361</v>
      </c>
      <c r="AF31" s="1173">
        <f t="shared" si="17"/>
        <v>84.470732244488104</v>
      </c>
      <c r="AG31" s="1173">
        <f t="shared" si="17"/>
        <v>77.125451179750002</v>
      </c>
      <c r="AH31" s="1173">
        <f>MAX(Z31:AC37)</f>
        <v>142.60000000000002</v>
      </c>
      <c r="AI31" s="1191">
        <f t="shared" ref="AI31" si="18">AH31*0.38*0.9*SQRT(3)</f>
        <v>84.470732244488104</v>
      </c>
      <c r="AJ31" s="1191">
        <f>D31-AI31</f>
        <v>199.02926775551191</v>
      </c>
      <c r="AK31" s="104"/>
    </row>
    <row r="32" spans="1:37" ht="18.75" x14ac:dyDescent="0.25">
      <c r="A32" s="1171"/>
      <c r="B32" s="1168"/>
      <c r="C32" s="1180"/>
      <c r="D32" s="1180"/>
      <c r="E32" s="116" t="s">
        <v>1264</v>
      </c>
      <c r="F32" s="116" t="s">
        <v>1304</v>
      </c>
      <c r="G32" s="116" t="s">
        <v>1265</v>
      </c>
      <c r="H32" s="116" t="s">
        <v>1266</v>
      </c>
      <c r="I32" s="116" t="s">
        <v>1320</v>
      </c>
      <c r="J32" s="116" t="s">
        <v>989</v>
      </c>
      <c r="K32" s="116" t="s">
        <v>1266</v>
      </c>
      <c r="L32" s="51">
        <v>7.4</v>
      </c>
      <c r="M32" s="51">
        <v>5.5</v>
      </c>
      <c r="N32" s="51">
        <v>36.5</v>
      </c>
      <c r="O32" s="51">
        <v>6</v>
      </c>
      <c r="P32" s="51">
        <v>6.6</v>
      </c>
      <c r="Q32" s="51">
        <v>62</v>
      </c>
      <c r="R32" s="117">
        <v>380</v>
      </c>
      <c r="S32" s="117">
        <v>380</v>
      </c>
      <c r="T32" s="117">
        <v>380</v>
      </c>
      <c r="U32" s="117">
        <v>380</v>
      </c>
      <c r="V32" s="62">
        <f t="shared" si="0"/>
        <v>17.533333333333335</v>
      </c>
      <c r="W32" s="62">
        <f t="shared" si="1"/>
        <v>17.166666666666668</v>
      </c>
      <c r="X32" s="62">
        <f t="shared" si="2"/>
        <v>16.466666666666665</v>
      </c>
      <c r="Y32" s="63">
        <f t="shared" si="3"/>
        <v>24.866666666666664</v>
      </c>
      <c r="Z32" s="1183"/>
      <c r="AA32" s="1174"/>
      <c r="AB32" s="1174"/>
      <c r="AC32" s="1174"/>
      <c r="AD32" s="1174"/>
      <c r="AE32" s="1174"/>
      <c r="AF32" s="1174"/>
      <c r="AG32" s="1174"/>
      <c r="AH32" s="1174"/>
      <c r="AI32" s="1192"/>
      <c r="AJ32" s="1192"/>
      <c r="AK32" s="104"/>
    </row>
    <row r="33" spans="1:37" ht="18.75" x14ac:dyDescent="0.25">
      <c r="A33" s="1171"/>
      <c r="B33" s="1168"/>
      <c r="C33" s="1180"/>
      <c r="D33" s="1180"/>
      <c r="E33" s="118" t="s">
        <v>893</v>
      </c>
      <c r="F33" s="118" t="s">
        <v>1265</v>
      </c>
      <c r="G33" s="118" t="s">
        <v>1267</v>
      </c>
      <c r="H33" s="118" t="s">
        <v>1313</v>
      </c>
      <c r="I33" s="118" t="s">
        <v>1295</v>
      </c>
      <c r="J33" s="118" t="s">
        <v>1322</v>
      </c>
      <c r="K33" s="118" t="s">
        <v>1328</v>
      </c>
      <c r="L33" s="435" t="s">
        <v>1390</v>
      </c>
      <c r="M33" s="55">
        <v>124.6</v>
      </c>
      <c r="N33" s="55">
        <v>40.6</v>
      </c>
      <c r="O33" s="55">
        <v>30.4</v>
      </c>
      <c r="P33" s="55">
        <v>83.9</v>
      </c>
      <c r="Q33" s="55">
        <v>21.9</v>
      </c>
      <c r="R33" s="119">
        <v>380</v>
      </c>
      <c r="S33" s="119">
        <v>380</v>
      </c>
      <c r="T33" s="119">
        <v>380</v>
      </c>
      <c r="U33" s="119">
        <v>380</v>
      </c>
      <c r="V33" s="62">
        <f t="shared" si="0"/>
        <v>24.7</v>
      </c>
      <c r="W33" s="62">
        <f t="shared" si="1"/>
        <v>15.166666666666666</v>
      </c>
      <c r="X33" s="62">
        <f t="shared" si="2"/>
        <v>73.566666666666663</v>
      </c>
      <c r="Y33" s="63">
        <f t="shared" si="3"/>
        <v>45.400000000000006</v>
      </c>
      <c r="Z33" s="1183"/>
      <c r="AA33" s="1174"/>
      <c r="AB33" s="1174"/>
      <c r="AC33" s="1174"/>
      <c r="AD33" s="1174"/>
      <c r="AE33" s="1174"/>
      <c r="AF33" s="1174"/>
      <c r="AG33" s="1174"/>
      <c r="AH33" s="1174"/>
      <c r="AI33" s="1192"/>
      <c r="AJ33" s="1192"/>
      <c r="AK33" s="104"/>
    </row>
    <row r="34" spans="1:37" ht="19.5" thickBot="1" x14ac:dyDescent="0.3">
      <c r="A34" s="1186"/>
      <c r="B34" s="1188"/>
      <c r="C34" s="1180"/>
      <c r="D34" s="1180"/>
      <c r="E34" s="124" t="s">
        <v>1268</v>
      </c>
      <c r="F34" s="124" t="s">
        <v>1305</v>
      </c>
      <c r="G34" s="124" t="s">
        <v>1245</v>
      </c>
      <c r="H34" s="124" t="s">
        <v>1247</v>
      </c>
      <c r="I34" s="124" t="s">
        <v>1319</v>
      </c>
      <c r="J34" s="124" t="s">
        <v>1225</v>
      </c>
      <c r="K34" s="124" t="s">
        <v>1236</v>
      </c>
      <c r="L34" s="124">
        <v>0.4</v>
      </c>
      <c r="M34" s="57">
        <v>10.9</v>
      </c>
      <c r="N34" s="57">
        <v>0.3</v>
      </c>
      <c r="O34" s="57">
        <v>7.7</v>
      </c>
      <c r="P34" s="57">
        <v>9.9</v>
      </c>
      <c r="Q34" s="57">
        <v>0.3</v>
      </c>
      <c r="R34" s="123">
        <v>380</v>
      </c>
      <c r="S34" s="123">
        <v>380</v>
      </c>
      <c r="T34" s="123">
        <v>380</v>
      </c>
      <c r="U34" s="123">
        <v>380</v>
      </c>
      <c r="V34" s="65">
        <f t="shared" ref="V34:V35" si="19">IF(AND(F34=0,G34=0,H34=0),0,IF(AND(F34=0,G34=0),H34,IF(AND(F34=0,H34=0),G34,IF(AND(G34=0,H34=0),F34,IF(F34=0,(G34+H34)/2,IF(G34=0,(F34+H34)/2,IF(H34=0,(F34+G34)/2,(F34+G34+H34)/3)))))))</f>
        <v>1.2233333333333334</v>
      </c>
      <c r="W34" s="65">
        <f t="shared" ref="W34:W35" si="20">IF(AND(I34=0,J34=0,K34=0),0,IF(AND(I34=0,J34=0),K34,IF(AND(I34=0,K34=0),J34,IF(AND(J34=0,K34=0),I34,IF(I34=0,(J34+K34)/2,IF(J34=0,(I34+K34)/2,IF(K34=0,(I34+J34)/2,(I34+J34+K34)/3)))))))</f>
        <v>4.72</v>
      </c>
      <c r="X34" s="65">
        <f t="shared" ref="X34:X35" si="21">IF(AND(L34=0,M34=0,N34=0),0,IF(AND(L34=0,M34=0),N34,IF(AND(L34=0,N34=0),M34,IF(AND(M34=0,N34=0),L34,IF(L34=0,(M34+N34)/2,IF(M34=0,(L34+N34)/2,IF(N34=0,(L34+M34)/2,(L34+M34+N34)/3)))))))</f>
        <v>3.8666666666666671</v>
      </c>
      <c r="Y34" s="344">
        <f t="shared" ref="Y34:Y35" si="22">IF(AND(O34=0,P34=0,Q34=0),0,IF(AND(O34=0,P34=0),Q34,IF(AND(O34=0,Q34=0),P34,IF(AND(P34=0,Q34=0),O34,IF(O34=0,(P34+Q34)/2,IF(P34=0,(O34+Q34)/2,IF(Q34=0,(O34+P34)/2,(O34+P34+Q34)/3)))))))</f>
        <v>5.9666666666666677</v>
      </c>
      <c r="Z34" s="1164"/>
      <c r="AA34" s="1166"/>
      <c r="AB34" s="1166"/>
      <c r="AC34" s="1166"/>
      <c r="AD34" s="1166"/>
      <c r="AE34" s="1166"/>
      <c r="AF34" s="1166"/>
      <c r="AG34" s="1166"/>
      <c r="AH34" s="1166"/>
      <c r="AI34" s="1190"/>
      <c r="AJ34" s="1190"/>
      <c r="AK34" s="104"/>
    </row>
    <row r="35" spans="1:37" ht="19.5" thickBot="1" x14ac:dyDescent="0.3">
      <c r="A35" s="1186"/>
      <c r="B35" s="1188"/>
      <c r="C35" s="1180"/>
      <c r="D35" s="1180"/>
      <c r="E35" s="118" t="s">
        <v>894</v>
      </c>
      <c r="F35" s="118" t="s">
        <v>989</v>
      </c>
      <c r="G35" s="118" t="s">
        <v>1310</v>
      </c>
      <c r="H35" s="118" t="s">
        <v>1314</v>
      </c>
      <c r="I35" s="118" t="s">
        <v>1298</v>
      </c>
      <c r="J35" s="118" t="s">
        <v>1323</v>
      </c>
      <c r="K35" s="118" t="s">
        <v>1327</v>
      </c>
      <c r="L35" s="118">
        <v>14.2</v>
      </c>
      <c r="M35" s="118">
        <v>14.6</v>
      </c>
      <c r="N35" s="118">
        <v>32.700000000000003</v>
      </c>
      <c r="O35" s="118">
        <v>40</v>
      </c>
      <c r="P35" s="118">
        <v>23</v>
      </c>
      <c r="Q35" s="118">
        <v>29</v>
      </c>
      <c r="R35" s="118">
        <v>380</v>
      </c>
      <c r="S35" s="118">
        <v>380</v>
      </c>
      <c r="T35" s="118">
        <v>380</v>
      </c>
      <c r="U35" s="118">
        <v>380</v>
      </c>
      <c r="V35" s="65">
        <f t="shared" si="19"/>
        <v>11.233333333333334</v>
      </c>
      <c r="W35" s="65">
        <f t="shared" si="20"/>
        <v>13.15</v>
      </c>
      <c r="X35" s="65">
        <f t="shared" si="21"/>
        <v>20.5</v>
      </c>
      <c r="Y35" s="426">
        <f t="shared" si="22"/>
        <v>30.666666666666668</v>
      </c>
      <c r="Z35" s="1164"/>
      <c r="AA35" s="1166"/>
      <c r="AB35" s="1166"/>
      <c r="AC35" s="1166"/>
      <c r="AD35" s="1166"/>
      <c r="AE35" s="1166"/>
      <c r="AF35" s="1166"/>
      <c r="AG35" s="1166"/>
      <c r="AH35" s="1166"/>
      <c r="AI35" s="1190"/>
      <c r="AJ35" s="1190"/>
      <c r="AK35" s="104"/>
    </row>
    <row r="36" spans="1:37" ht="19.5" thickBot="1" x14ac:dyDescent="0.3">
      <c r="A36" s="1186"/>
      <c r="B36" s="1188"/>
      <c r="C36" s="1180"/>
      <c r="D36" s="1180"/>
      <c r="E36" s="124" t="s">
        <v>1269</v>
      </c>
      <c r="F36" s="124" t="s">
        <v>1306</v>
      </c>
      <c r="G36" s="124" t="s">
        <v>1309</v>
      </c>
      <c r="H36" s="124" t="s">
        <v>1315</v>
      </c>
      <c r="I36" s="124" t="s">
        <v>1318</v>
      </c>
      <c r="J36" s="124" t="s">
        <v>1324</v>
      </c>
      <c r="K36" s="124" t="s">
        <v>1327</v>
      </c>
      <c r="L36" s="57">
        <v>8.6999999999999993</v>
      </c>
      <c r="M36" s="57">
        <v>6.2</v>
      </c>
      <c r="N36" s="57">
        <v>14</v>
      </c>
      <c r="O36" s="57">
        <v>24.6</v>
      </c>
      <c r="P36" s="57">
        <v>12.9</v>
      </c>
      <c r="Q36" s="57">
        <v>14.5</v>
      </c>
      <c r="R36" s="123"/>
      <c r="S36" s="123"/>
      <c r="T36" s="123"/>
      <c r="U36" s="123"/>
      <c r="V36" s="65"/>
      <c r="W36" s="65"/>
      <c r="X36" s="65"/>
      <c r="Y36" s="776"/>
      <c r="Z36" s="1164"/>
      <c r="AA36" s="1166"/>
      <c r="AB36" s="1166"/>
      <c r="AC36" s="1166"/>
      <c r="AD36" s="1166"/>
      <c r="AE36" s="1166"/>
      <c r="AF36" s="1166"/>
      <c r="AG36" s="1166"/>
      <c r="AH36" s="1166"/>
      <c r="AI36" s="1190"/>
      <c r="AJ36" s="1190"/>
      <c r="AK36" s="104"/>
    </row>
    <row r="37" spans="1:37" ht="32.25" thickBot="1" x14ac:dyDescent="0.3">
      <c r="A37" s="1172"/>
      <c r="B37" s="1169"/>
      <c r="C37" s="1181"/>
      <c r="D37" s="1181"/>
      <c r="E37" s="118" t="s">
        <v>1270</v>
      </c>
      <c r="F37" s="118" t="s">
        <v>1307</v>
      </c>
      <c r="G37" s="118" t="s">
        <v>1308</v>
      </c>
      <c r="H37" s="118" t="s">
        <v>1316</v>
      </c>
      <c r="I37" s="118" t="s">
        <v>1317</v>
      </c>
      <c r="J37" s="118" t="s">
        <v>1325</v>
      </c>
      <c r="K37" s="118" t="s">
        <v>1326</v>
      </c>
      <c r="L37" s="118">
        <v>16.8</v>
      </c>
      <c r="M37" s="118">
        <v>16.7</v>
      </c>
      <c r="N37" s="118">
        <v>15.2</v>
      </c>
      <c r="O37" s="118">
        <v>17</v>
      </c>
      <c r="P37" s="118">
        <v>16.5</v>
      </c>
      <c r="Q37" s="118">
        <v>16.3</v>
      </c>
      <c r="R37" s="118">
        <v>380</v>
      </c>
      <c r="S37" s="118">
        <v>380</v>
      </c>
      <c r="T37" s="118">
        <v>380</v>
      </c>
      <c r="U37" s="118">
        <v>380</v>
      </c>
      <c r="V37" s="65">
        <f t="shared" si="0"/>
        <v>16.299999999999997</v>
      </c>
      <c r="W37" s="65">
        <f t="shared" si="1"/>
        <v>17.233333333333331</v>
      </c>
      <c r="X37" s="65">
        <f t="shared" si="2"/>
        <v>16.233333333333334</v>
      </c>
      <c r="Y37" s="66">
        <f t="shared" si="3"/>
        <v>16.599999999999998</v>
      </c>
      <c r="Z37" s="1184"/>
      <c r="AA37" s="1175"/>
      <c r="AB37" s="1175"/>
      <c r="AC37" s="1175"/>
      <c r="AD37" s="1175"/>
      <c r="AE37" s="1175"/>
      <c r="AF37" s="1175"/>
      <c r="AG37" s="1175"/>
      <c r="AH37" s="1175"/>
      <c r="AI37" s="1193"/>
      <c r="AJ37" s="1193"/>
      <c r="AK37" s="104"/>
    </row>
    <row r="38" spans="1:37" ht="18.75" x14ac:dyDescent="0.25">
      <c r="A38" s="1170">
        <v>7</v>
      </c>
      <c r="B38" s="1167" t="s">
        <v>87</v>
      </c>
      <c r="C38" s="1176">
        <v>250</v>
      </c>
      <c r="D38" s="1179">
        <f>250*0.9</f>
        <v>225</v>
      </c>
      <c r="E38" s="114" t="s">
        <v>1230</v>
      </c>
      <c r="F38" s="430" t="s">
        <v>1233</v>
      </c>
      <c r="G38" s="430" t="s">
        <v>1234</v>
      </c>
      <c r="H38" s="430" t="s">
        <v>1237</v>
      </c>
      <c r="I38" s="430" t="s">
        <v>1239</v>
      </c>
      <c r="J38" s="430" t="s">
        <v>1241</v>
      </c>
      <c r="K38" s="430" t="s">
        <v>1243</v>
      </c>
      <c r="L38" s="76"/>
      <c r="M38" s="76"/>
      <c r="N38" s="76"/>
      <c r="O38" s="76"/>
      <c r="P38" s="76"/>
      <c r="Q38" s="76"/>
      <c r="R38" s="430">
        <v>380</v>
      </c>
      <c r="S38" s="430">
        <v>380</v>
      </c>
      <c r="T38" s="430">
        <v>380</v>
      </c>
      <c r="U38" s="430">
        <v>380</v>
      </c>
      <c r="V38" s="84">
        <f t="shared" si="0"/>
        <v>2.9733333333333332</v>
      </c>
      <c r="W38" s="84">
        <f t="shared" si="1"/>
        <v>3.4466666666666668</v>
      </c>
      <c r="X38" s="84">
        <f t="shared" si="2"/>
        <v>0</v>
      </c>
      <c r="Y38" s="85">
        <f t="shared" si="3"/>
        <v>0</v>
      </c>
      <c r="Z38" s="1182">
        <f>SUM(V38:V40)</f>
        <v>6.82</v>
      </c>
      <c r="AA38" s="1173">
        <f>SUM(W38:W40)</f>
        <v>11.393333333333334</v>
      </c>
      <c r="AB38" s="1173">
        <f>SUM(X38:X40)</f>
        <v>0</v>
      </c>
      <c r="AC38" s="1173">
        <f>SUM(Y38:Y40)</f>
        <v>0</v>
      </c>
      <c r="AD38" s="1173">
        <f t="shared" ref="AD38" si="23">Z38*0.38*0.9*SQRT(3)</f>
        <v>4.0399045856059521</v>
      </c>
      <c r="AE38" s="1173">
        <f t="shared" si="17"/>
        <v>6.7489706127082814</v>
      </c>
      <c r="AF38" s="1173">
        <f t="shared" si="17"/>
        <v>0</v>
      </c>
      <c r="AG38" s="1173">
        <f t="shared" si="17"/>
        <v>0</v>
      </c>
      <c r="AH38" s="1173">
        <f>MAX(Z38:AC40)</f>
        <v>11.393333333333334</v>
      </c>
      <c r="AI38" s="1191">
        <f t="shared" ref="AI38" si="24">AH38*0.38*0.9*SQRT(3)</f>
        <v>6.7489706127082814</v>
      </c>
      <c r="AJ38" s="1191">
        <f>D38-AI38</f>
        <v>218.25102938729171</v>
      </c>
      <c r="AK38" s="104"/>
    </row>
    <row r="39" spans="1:37" ht="18.75" x14ac:dyDescent="0.25">
      <c r="A39" s="1171"/>
      <c r="B39" s="1168"/>
      <c r="C39" s="1177"/>
      <c r="D39" s="1180"/>
      <c r="E39" s="116" t="s">
        <v>1231</v>
      </c>
      <c r="F39" s="431" t="s">
        <v>1236</v>
      </c>
      <c r="G39" s="431" t="s">
        <v>1235</v>
      </c>
      <c r="H39" s="431" t="s">
        <v>1238</v>
      </c>
      <c r="I39" s="431" t="s">
        <v>1240</v>
      </c>
      <c r="J39" s="431" t="s">
        <v>1242</v>
      </c>
      <c r="K39" s="431" t="s">
        <v>1244</v>
      </c>
      <c r="L39" s="51"/>
      <c r="M39" s="51"/>
      <c r="N39" s="51"/>
      <c r="O39" s="51"/>
      <c r="P39" s="51"/>
      <c r="Q39" s="51"/>
      <c r="R39" s="117">
        <v>380</v>
      </c>
      <c r="S39" s="117">
        <v>380</v>
      </c>
      <c r="T39" s="117">
        <v>380</v>
      </c>
      <c r="U39" s="117">
        <v>380</v>
      </c>
      <c r="V39" s="62">
        <f t="shared" si="0"/>
        <v>3.7433333333333336</v>
      </c>
      <c r="W39" s="62">
        <f t="shared" si="1"/>
        <v>7.7833333333333341</v>
      </c>
      <c r="X39" s="62">
        <f t="shared" si="2"/>
        <v>0</v>
      </c>
      <c r="Y39" s="63">
        <f t="shared" si="3"/>
        <v>0</v>
      </c>
      <c r="Z39" s="1183"/>
      <c r="AA39" s="1174"/>
      <c r="AB39" s="1174"/>
      <c r="AC39" s="1174"/>
      <c r="AD39" s="1174"/>
      <c r="AE39" s="1174"/>
      <c r="AF39" s="1174"/>
      <c r="AG39" s="1174"/>
      <c r="AH39" s="1174"/>
      <c r="AI39" s="1192"/>
      <c r="AJ39" s="1192"/>
      <c r="AK39" s="104"/>
    </row>
    <row r="40" spans="1:37" ht="19.5" thickBot="1" x14ac:dyDescent="0.3">
      <c r="A40" s="1172"/>
      <c r="B40" s="1169"/>
      <c r="C40" s="1178"/>
      <c r="D40" s="1181"/>
      <c r="E40" s="120" t="s">
        <v>1232</v>
      </c>
      <c r="F40" s="87">
        <v>0.04</v>
      </c>
      <c r="G40" s="87">
        <v>0.23</v>
      </c>
      <c r="H40" s="87">
        <v>0.04</v>
      </c>
      <c r="I40" s="87">
        <v>0.17</v>
      </c>
      <c r="J40" s="87">
        <v>0.21</v>
      </c>
      <c r="K40" s="87">
        <v>0.11</v>
      </c>
      <c r="L40" s="87"/>
      <c r="M40" s="87"/>
      <c r="N40" s="87"/>
      <c r="O40" s="87"/>
      <c r="P40" s="87"/>
      <c r="Q40" s="87"/>
      <c r="R40" s="121"/>
      <c r="S40" s="121"/>
      <c r="T40" s="121"/>
      <c r="U40" s="121"/>
      <c r="V40" s="65">
        <f t="shared" si="0"/>
        <v>0.10333333333333333</v>
      </c>
      <c r="W40" s="65">
        <f t="shared" si="1"/>
        <v>0.16333333333333333</v>
      </c>
      <c r="X40" s="65">
        <f t="shared" si="2"/>
        <v>0</v>
      </c>
      <c r="Y40" s="66">
        <f t="shared" si="3"/>
        <v>0</v>
      </c>
      <c r="Z40" s="1184"/>
      <c r="AA40" s="1175"/>
      <c r="AB40" s="1175"/>
      <c r="AC40" s="1175"/>
      <c r="AD40" s="1175"/>
      <c r="AE40" s="1175"/>
      <c r="AF40" s="1175"/>
      <c r="AG40" s="1175"/>
      <c r="AH40" s="1175"/>
      <c r="AI40" s="1193"/>
      <c r="AJ40" s="1193"/>
      <c r="AK40" s="104"/>
    </row>
    <row r="41" spans="1:37" ht="18.75" x14ac:dyDescent="0.25">
      <c r="A41" s="1185">
        <v>8</v>
      </c>
      <c r="B41" s="1187" t="s">
        <v>92</v>
      </c>
      <c r="C41" s="1179">
        <v>160</v>
      </c>
      <c r="D41" s="1179">
        <f>160*0.9</f>
        <v>144</v>
      </c>
      <c r="E41" s="125" t="s">
        <v>186</v>
      </c>
      <c r="F41" s="430" t="s">
        <v>912</v>
      </c>
      <c r="G41" s="430" t="s">
        <v>912</v>
      </c>
      <c r="H41" s="430" t="s">
        <v>912</v>
      </c>
      <c r="I41" s="430" t="s">
        <v>912</v>
      </c>
      <c r="J41" s="430" t="s">
        <v>912</v>
      </c>
      <c r="K41" s="430" t="s">
        <v>912</v>
      </c>
      <c r="L41" s="48"/>
      <c r="M41" s="48"/>
      <c r="N41" s="48"/>
      <c r="O41" s="48"/>
      <c r="P41" s="48"/>
      <c r="Q41" s="48"/>
      <c r="R41" s="430">
        <v>380</v>
      </c>
      <c r="S41" s="430">
        <v>380</v>
      </c>
      <c r="T41" s="430">
        <v>380</v>
      </c>
      <c r="U41" s="430">
        <v>380</v>
      </c>
      <c r="V41" s="60">
        <f t="shared" si="0"/>
        <v>0</v>
      </c>
      <c r="W41" s="60">
        <f t="shared" si="1"/>
        <v>0</v>
      </c>
      <c r="X41" s="60">
        <f t="shared" si="2"/>
        <v>0</v>
      </c>
      <c r="Y41" s="61">
        <f t="shared" si="3"/>
        <v>0</v>
      </c>
      <c r="Z41" s="1163">
        <f>SUM(V41:V42)</f>
        <v>0</v>
      </c>
      <c r="AA41" s="1165">
        <f>SUM(W41:W42)</f>
        <v>0</v>
      </c>
      <c r="AB41" s="1165">
        <f>SUM(X41:X42)</f>
        <v>0</v>
      </c>
      <c r="AC41" s="1165">
        <f>SUM(Y41:Y42)</f>
        <v>0</v>
      </c>
      <c r="AD41" s="1165">
        <f t="shared" ref="AD41" si="25">Z41*0.38*0.9*SQRT(3)</f>
        <v>0</v>
      </c>
      <c r="AE41" s="1165">
        <f t="shared" si="17"/>
        <v>0</v>
      </c>
      <c r="AF41" s="1165">
        <f t="shared" si="17"/>
        <v>0</v>
      </c>
      <c r="AG41" s="1165">
        <f t="shared" si="17"/>
        <v>0</v>
      </c>
      <c r="AH41" s="1165">
        <f>MAX(Z41:AC42)</f>
        <v>0</v>
      </c>
      <c r="AI41" s="1189">
        <f t="shared" ref="AI41" si="26">AH41*0.38*0.9*SQRT(3)</f>
        <v>0</v>
      </c>
      <c r="AJ41" s="1189">
        <f>D41-AI41</f>
        <v>144</v>
      </c>
      <c r="AK41" s="104"/>
    </row>
    <row r="42" spans="1:37" ht="19.5" thickBot="1" x14ac:dyDescent="0.3">
      <c r="A42" s="1186"/>
      <c r="B42" s="1188"/>
      <c r="C42" s="1180"/>
      <c r="D42" s="1180"/>
      <c r="E42" s="788"/>
      <c r="F42" s="789"/>
      <c r="G42" s="789"/>
      <c r="H42" s="789"/>
      <c r="I42" s="789"/>
      <c r="J42" s="789"/>
      <c r="K42" s="789"/>
      <c r="L42" s="69"/>
      <c r="M42" s="69"/>
      <c r="N42" s="69"/>
      <c r="O42" s="69"/>
      <c r="P42" s="69"/>
      <c r="Q42" s="69"/>
      <c r="R42" s="790">
        <v>380</v>
      </c>
      <c r="S42" s="790">
        <v>380</v>
      </c>
      <c r="T42" s="790">
        <v>380</v>
      </c>
      <c r="U42" s="790">
        <v>380</v>
      </c>
      <c r="V42" s="91">
        <f t="shared" si="0"/>
        <v>0</v>
      </c>
      <c r="W42" s="91">
        <f t="shared" si="1"/>
        <v>0</v>
      </c>
      <c r="X42" s="91">
        <f t="shared" si="2"/>
        <v>0</v>
      </c>
      <c r="Y42" s="777">
        <f t="shared" si="3"/>
        <v>0</v>
      </c>
      <c r="Z42" s="1164"/>
      <c r="AA42" s="1166"/>
      <c r="AB42" s="1166"/>
      <c r="AC42" s="1166"/>
      <c r="AD42" s="1166"/>
      <c r="AE42" s="1166"/>
      <c r="AF42" s="1166"/>
      <c r="AG42" s="1166"/>
      <c r="AH42" s="1166"/>
      <c r="AI42" s="1190"/>
      <c r="AJ42" s="1190"/>
      <c r="AK42" s="104"/>
    </row>
    <row r="43" spans="1:37" ht="18.75" x14ac:dyDescent="0.25">
      <c r="A43" s="1170">
        <v>9</v>
      </c>
      <c r="B43" s="1167" t="s">
        <v>187</v>
      </c>
      <c r="C43" s="1167">
        <v>100</v>
      </c>
      <c r="D43" s="1167">
        <f>100*0.9</f>
        <v>90</v>
      </c>
      <c r="E43" s="114" t="s">
        <v>1271</v>
      </c>
      <c r="F43" s="430" t="s">
        <v>1330</v>
      </c>
      <c r="G43" s="430" t="s">
        <v>1331</v>
      </c>
      <c r="H43" s="430" t="s">
        <v>1332</v>
      </c>
      <c r="I43" s="430" t="s">
        <v>1333</v>
      </c>
      <c r="J43" s="430" t="s">
        <v>1190</v>
      </c>
      <c r="K43" s="430" t="s">
        <v>1334</v>
      </c>
      <c r="L43" s="76">
        <v>39</v>
      </c>
      <c r="M43" s="76">
        <v>5.5</v>
      </c>
      <c r="N43" s="76">
        <v>2.1</v>
      </c>
      <c r="O43" s="76">
        <v>50</v>
      </c>
      <c r="P43" s="76">
        <v>24.8</v>
      </c>
      <c r="Q43" s="76">
        <v>3.9</v>
      </c>
      <c r="R43" s="430">
        <v>380</v>
      </c>
      <c r="S43" s="430">
        <v>380</v>
      </c>
      <c r="T43" s="430">
        <v>380</v>
      </c>
      <c r="U43" s="430">
        <v>380</v>
      </c>
      <c r="V43" s="84">
        <f t="shared" si="0"/>
        <v>10.256666666666668</v>
      </c>
      <c r="W43" s="84">
        <f t="shared" si="1"/>
        <v>12.106666666666667</v>
      </c>
      <c r="X43" s="84">
        <f t="shared" si="2"/>
        <v>15.533333333333333</v>
      </c>
      <c r="Y43" s="774">
        <f t="shared" si="3"/>
        <v>26.233333333333334</v>
      </c>
      <c r="Z43" s="1160">
        <f>SUM(V43:V46)</f>
        <v>45.046666666666674</v>
      </c>
      <c r="AA43" s="1160">
        <f>SUM(W43:W46)</f>
        <v>55.040000000000006</v>
      </c>
      <c r="AB43" s="1160">
        <f>SUM(X43:X46)</f>
        <v>60.666666666666664</v>
      </c>
      <c r="AC43" s="1160">
        <f>SUM(Y43:Y46)</f>
        <v>73.400000000000006</v>
      </c>
      <c r="AD43" s="1160">
        <f>Z43*0.38*0.9*SQRT(3)</f>
        <v>26.683905459373825</v>
      </c>
      <c r="AE43" s="1160">
        <f>AA43*0.38*0.9*SQRT(3)</f>
        <v>32.603570145418125</v>
      </c>
      <c r="AF43" s="1160">
        <f>AB43*0.38*0.9*SQRT(3)</f>
        <v>35.936590155439063</v>
      </c>
      <c r="AG43" s="1160">
        <f t="shared" si="17"/>
        <v>43.479325012240011</v>
      </c>
      <c r="AH43" s="1160">
        <f>MAX(Z43:AC45)</f>
        <v>73.400000000000006</v>
      </c>
      <c r="AI43" s="1160">
        <f t="shared" ref="AI43" si="27">AH43*0.38*0.9*SQRT(3)</f>
        <v>43.479325012240011</v>
      </c>
      <c r="AJ43" s="1160">
        <f>D43-AI43</f>
        <v>46.520674987759989</v>
      </c>
      <c r="AK43" s="104"/>
    </row>
    <row r="44" spans="1:37" ht="18.75" x14ac:dyDescent="0.25">
      <c r="A44" s="1171"/>
      <c r="B44" s="1168"/>
      <c r="C44" s="1168"/>
      <c r="D44" s="1168"/>
      <c r="E44" s="116" t="s">
        <v>1272</v>
      </c>
      <c r="F44" s="431" t="s">
        <v>1335</v>
      </c>
      <c r="G44" s="431" t="s">
        <v>1337</v>
      </c>
      <c r="H44" s="431" t="s">
        <v>1338</v>
      </c>
      <c r="I44" s="431" t="s">
        <v>1340</v>
      </c>
      <c r="J44" s="431" t="s">
        <v>1341</v>
      </c>
      <c r="K44" s="431" t="s">
        <v>1344</v>
      </c>
      <c r="L44" s="51">
        <v>2.7</v>
      </c>
      <c r="M44" s="51">
        <v>11.5</v>
      </c>
      <c r="N44" s="51">
        <v>57</v>
      </c>
      <c r="O44" s="51">
        <v>3.9</v>
      </c>
      <c r="P44" s="51">
        <v>26.8</v>
      </c>
      <c r="Q44" s="51">
        <v>42</v>
      </c>
      <c r="R44" s="117">
        <v>380</v>
      </c>
      <c r="S44" s="117">
        <v>380</v>
      </c>
      <c r="T44" s="117">
        <v>380</v>
      </c>
      <c r="U44" s="117">
        <v>380</v>
      </c>
      <c r="V44" s="62">
        <f t="shared" si="0"/>
        <v>4.6900000000000004</v>
      </c>
      <c r="W44" s="62">
        <f t="shared" si="1"/>
        <v>11.566666666666668</v>
      </c>
      <c r="X44" s="62">
        <f t="shared" si="2"/>
        <v>23.733333333333334</v>
      </c>
      <c r="Y44" s="775">
        <f t="shared" si="3"/>
        <v>24.233333333333334</v>
      </c>
      <c r="Z44" s="1161"/>
      <c r="AA44" s="1161"/>
      <c r="AB44" s="1161"/>
      <c r="AC44" s="1161"/>
      <c r="AD44" s="1161"/>
      <c r="AE44" s="1161"/>
      <c r="AF44" s="1161"/>
      <c r="AG44" s="1161"/>
      <c r="AH44" s="1161"/>
      <c r="AI44" s="1161"/>
      <c r="AJ44" s="1161"/>
      <c r="AK44" s="104"/>
    </row>
    <row r="45" spans="1:37" ht="18.75" x14ac:dyDescent="0.25">
      <c r="A45" s="1171"/>
      <c r="B45" s="1168"/>
      <c r="C45" s="1168"/>
      <c r="D45" s="1168"/>
      <c r="E45" s="118" t="s">
        <v>1273</v>
      </c>
      <c r="F45" s="432" t="s">
        <v>1336</v>
      </c>
      <c r="G45" s="432" t="s">
        <v>1283</v>
      </c>
      <c r="H45" s="432" t="s">
        <v>1252</v>
      </c>
      <c r="I45" s="432" t="s">
        <v>1339</v>
      </c>
      <c r="J45" s="432" t="s">
        <v>1342</v>
      </c>
      <c r="K45" s="432" t="s">
        <v>1343</v>
      </c>
      <c r="L45" s="55">
        <v>22.7</v>
      </c>
      <c r="M45" s="55">
        <v>5</v>
      </c>
      <c r="N45" s="55">
        <v>20.100000000000001</v>
      </c>
      <c r="O45" s="55">
        <v>17.8</v>
      </c>
      <c r="P45" s="55">
        <v>7</v>
      </c>
      <c r="Q45" s="55">
        <v>27.5</v>
      </c>
      <c r="R45" s="119">
        <v>380</v>
      </c>
      <c r="S45" s="119">
        <v>380</v>
      </c>
      <c r="T45" s="119">
        <v>380</v>
      </c>
      <c r="U45" s="119">
        <v>380</v>
      </c>
      <c r="V45" s="62">
        <f t="shared" si="0"/>
        <v>17.533333333333335</v>
      </c>
      <c r="W45" s="62">
        <f t="shared" si="1"/>
        <v>19.533333333333335</v>
      </c>
      <c r="X45" s="62">
        <f t="shared" si="2"/>
        <v>15.933333333333332</v>
      </c>
      <c r="Y45" s="775">
        <f t="shared" si="3"/>
        <v>17.433333333333334</v>
      </c>
      <c r="Z45" s="1161"/>
      <c r="AA45" s="1161"/>
      <c r="AB45" s="1161"/>
      <c r="AC45" s="1161"/>
      <c r="AD45" s="1161"/>
      <c r="AE45" s="1161"/>
      <c r="AF45" s="1161"/>
      <c r="AG45" s="1161"/>
      <c r="AH45" s="1161"/>
      <c r="AI45" s="1161"/>
      <c r="AJ45" s="1161"/>
      <c r="AK45" s="104"/>
    </row>
    <row r="46" spans="1:37" ht="19.5" thickBot="1" x14ac:dyDescent="0.3">
      <c r="A46" s="1172"/>
      <c r="B46" s="1169"/>
      <c r="C46" s="1169"/>
      <c r="D46" s="1169"/>
      <c r="E46" s="124" t="s">
        <v>1274</v>
      </c>
      <c r="F46" s="124">
        <v>0.7</v>
      </c>
      <c r="G46" s="124">
        <v>19.3</v>
      </c>
      <c r="H46" s="124">
        <v>17.7</v>
      </c>
      <c r="I46" s="124">
        <v>7.6</v>
      </c>
      <c r="J46" s="124">
        <v>11.1</v>
      </c>
      <c r="K46" s="124">
        <v>16.8</v>
      </c>
      <c r="L46" s="124">
        <v>3</v>
      </c>
      <c r="M46" s="124">
        <v>7.3</v>
      </c>
      <c r="N46" s="124">
        <v>6.1</v>
      </c>
      <c r="O46" s="124">
        <v>3.4</v>
      </c>
      <c r="P46" s="124">
        <v>6.3</v>
      </c>
      <c r="Q46" s="124">
        <v>6.8</v>
      </c>
      <c r="R46" s="124"/>
      <c r="S46" s="124"/>
      <c r="T46" s="124"/>
      <c r="U46" s="124"/>
      <c r="V46" s="65">
        <f t="shared" ref="V46:V47" si="28">IF(AND(F46=0,G46=0,H46=0),0,IF(AND(F46=0,G46=0),H46,IF(AND(F46=0,H46=0),G46,IF(AND(G46=0,H46=0),F46,IF(F46=0,(G46+H46)/2,IF(G46=0,(F46+H46)/2,IF(H46=0,(F46+G46)/2,(F46+G46+H46)/3)))))))</f>
        <v>12.566666666666668</v>
      </c>
      <c r="W46" s="65">
        <f t="shared" ref="W46:W47" si="29">IF(AND(I46=0,J46=0,K46=0),0,IF(AND(I46=0,J46=0),K46,IF(AND(I46=0,K46=0),J46,IF(AND(J46=0,K46=0),I46,IF(I46=0,(J46+K46)/2,IF(J46=0,(I46+K46)/2,IF(K46=0,(I46+J46)/2,(I46+J46+K46)/3)))))))</f>
        <v>11.833333333333334</v>
      </c>
      <c r="X46" s="65">
        <f t="shared" ref="X46:X47" si="30">IF(AND(L46=0,M46=0,N46=0),0,IF(AND(L46=0,M46=0),N46,IF(AND(L46=0,N46=0),M46,IF(AND(M46=0,N46=0),L46,IF(L46=0,(M46+N46)/2,IF(M46=0,(L46+N46)/2,IF(N46=0,(L46+M46)/2,(L46+M46+N46)/3)))))))</f>
        <v>5.4666666666666659</v>
      </c>
      <c r="Y46" s="65">
        <f t="shared" ref="Y46:Y47" si="31">IF(AND(O46=0,P46=0,Q46=0),0,IF(AND(O46=0,P46=0),Q46,IF(AND(O46=0,Q46=0),P46,IF(AND(P46=0,Q46=0),O46,IF(O46=0,(P46+Q46)/2,IF(P46=0,(O46+Q46)/2,IF(Q46=0,(O46+P46)/2,(O46+P46+Q46)/3)))))))</f>
        <v>5.5</v>
      </c>
      <c r="Z46" s="1162"/>
      <c r="AA46" s="1162"/>
      <c r="AB46" s="1162"/>
      <c r="AC46" s="1162"/>
      <c r="AD46" s="1162"/>
      <c r="AE46" s="1162"/>
      <c r="AF46" s="1162"/>
      <c r="AG46" s="1162"/>
      <c r="AH46" s="1162"/>
      <c r="AI46" s="1162"/>
      <c r="AJ46" s="1162"/>
      <c r="AK46" s="104"/>
    </row>
    <row r="47" spans="1:37" ht="18.75" x14ac:dyDescent="0.25">
      <c r="A47" s="792"/>
      <c r="B47" s="793" t="s">
        <v>24</v>
      </c>
      <c r="C47" s="793">
        <v>250</v>
      </c>
      <c r="D47" s="793">
        <f>250*0.9</f>
        <v>225</v>
      </c>
      <c r="E47" s="125" t="s">
        <v>1345</v>
      </c>
      <c r="F47" s="125">
        <v>0</v>
      </c>
      <c r="G47" s="125">
        <v>0</v>
      </c>
      <c r="H47" s="125">
        <v>0</v>
      </c>
      <c r="I47" s="125">
        <v>0</v>
      </c>
      <c r="J47" s="125">
        <v>0</v>
      </c>
      <c r="K47" s="125">
        <v>0</v>
      </c>
      <c r="L47" s="125"/>
      <c r="M47" s="125"/>
      <c r="N47" s="125"/>
      <c r="O47" s="125"/>
      <c r="P47" s="125"/>
      <c r="Q47" s="125"/>
      <c r="R47" s="125"/>
      <c r="S47" s="125"/>
      <c r="T47" s="125"/>
      <c r="U47" s="125"/>
      <c r="V47" s="60">
        <f t="shared" si="28"/>
        <v>0</v>
      </c>
      <c r="W47" s="60">
        <f t="shared" si="29"/>
        <v>0</v>
      </c>
      <c r="X47" s="60">
        <f t="shared" si="30"/>
        <v>0</v>
      </c>
      <c r="Y47" s="60">
        <f t="shared" si="31"/>
        <v>0</v>
      </c>
      <c r="Z47" s="60">
        <f>SUM(V47:V50)</f>
        <v>0</v>
      </c>
      <c r="AA47" s="60">
        <f>SUM(W47:W50)</f>
        <v>0</v>
      </c>
      <c r="AB47" s="60">
        <f>SUM(X47:X50)</f>
        <v>0</v>
      </c>
      <c r="AC47" s="60">
        <f>SUM(Y47:Y50)</f>
        <v>0</v>
      </c>
      <c r="AD47" s="60">
        <f>Z47*0.38*0.9*SQRT(3)</f>
        <v>0</v>
      </c>
      <c r="AE47" s="60">
        <f>AA47*0.38*0.9*SQRT(3)</f>
        <v>0</v>
      </c>
      <c r="AF47" s="60">
        <f>AB47*0.38*0.9*SQRT(3)</f>
        <v>0</v>
      </c>
      <c r="AG47" s="60">
        <f t="shared" ref="AG47" si="32">AC47*0.38*0.9*SQRT(3)</f>
        <v>0</v>
      </c>
      <c r="AH47" s="60">
        <f>MAX(Z47:AC49)</f>
        <v>0</v>
      </c>
      <c r="AI47" s="60">
        <f t="shared" ref="AI47" si="33">AH47*0.38*0.9*SQRT(3)</f>
        <v>0</v>
      </c>
      <c r="AJ47" s="60">
        <f>D47-AI47</f>
        <v>225</v>
      </c>
      <c r="AK47" s="791"/>
    </row>
    <row r="48" spans="1:37" ht="15.75" x14ac:dyDescent="0.25">
      <c r="A48" s="791"/>
      <c r="B48" s="791"/>
      <c r="C48" s="791"/>
      <c r="D48" s="791"/>
      <c r="E48" s="791"/>
      <c r="F48" s="791"/>
      <c r="G48" s="791"/>
      <c r="H48" s="791"/>
      <c r="I48" s="791"/>
      <c r="J48" s="791"/>
      <c r="K48" s="791"/>
      <c r="L48" s="791"/>
      <c r="M48" s="791"/>
      <c r="N48" s="791"/>
      <c r="O48" s="791"/>
      <c r="P48" s="791"/>
      <c r="Q48" s="791"/>
      <c r="R48" s="791"/>
      <c r="S48" s="791"/>
      <c r="T48" s="791"/>
      <c r="U48" s="791"/>
      <c r="V48" s="791"/>
      <c r="W48" s="791"/>
      <c r="X48" s="791"/>
      <c r="Y48" s="791"/>
      <c r="Z48" s="791"/>
      <c r="AA48" s="791"/>
      <c r="AB48" s="791"/>
      <c r="AC48" s="791"/>
      <c r="AD48" s="791"/>
      <c r="AE48" s="791"/>
      <c r="AF48" s="791"/>
      <c r="AG48" s="791"/>
      <c r="AH48" s="791"/>
      <c r="AI48" s="791"/>
      <c r="AJ48" s="791"/>
      <c r="AK48" s="791"/>
    </row>
    <row r="49" spans="1:37" ht="15.75" x14ac:dyDescent="0.25">
      <c r="A49" s="791"/>
      <c r="B49" s="791"/>
      <c r="C49" s="791"/>
      <c r="D49" s="791"/>
      <c r="E49" s="791"/>
      <c r="F49" s="791"/>
      <c r="G49" s="791"/>
      <c r="H49" s="791"/>
      <c r="I49" s="791"/>
      <c r="J49" s="791"/>
      <c r="K49" s="791"/>
      <c r="L49" s="791"/>
      <c r="M49" s="791"/>
      <c r="N49" s="791"/>
      <c r="O49" s="791"/>
      <c r="P49" s="791"/>
      <c r="Q49" s="791"/>
      <c r="R49" s="791"/>
      <c r="S49" s="791"/>
      <c r="T49" s="791"/>
      <c r="U49" s="791"/>
      <c r="V49" s="791"/>
      <c r="W49" s="791"/>
      <c r="X49" s="791"/>
      <c r="Y49" s="791"/>
      <c r="Z49" s="791"/>
      <c r="AA49" s="791"/>
      <c r="AB49" s="791"/>
      <c r="AC49" s="791"/>
      <c r="AD49" s="791"/>
      <c r="AE49" s="791"/>
      <c r="AF49" s="791"/>
      <c r="AG49" s="791"/>
      <c r="AH49" s="791"/>
      <c r="AI49" s="791"/>
      <c r="AJ49" s="791"/>
      <c r="AK49" s="791"/>
    </row>
    <row r="50" spans="1:37" ht="15.75" x14ac:dyDescent="0.25">
      <c r="A50" s="72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  <c r="AC50" s="72"/>
      <c r="AD50" s="72"/>
      <c r="AE50" s="72"/>
      <c r="AF50" s="72"/>
      <c r="AG50" s="72"/>
      <c r="AH50" s="72"/>
      <c r="AI50" s="72"/>
      <c r="AJ50" s="72"/>
      <c r="AK50" s="72"/>
    </row>
    <row r="51" spans="1:37" ht="15.75" x14ac:dyDescent="0.25">
      <c r="A51" s="72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  <c r="AC51" s="72"/>
      <c r="AD51" s="72"/>
      <c r="AE51" s="72"/>
      <c r="AF51" s="72"/>
      <c r="AG51" s="72"/>
      <c r="AH51" s="72"/>
      <c r="AI51" s="72"/>
      <c r="AJ51" s="72"/>
      <c r="AK51" s="72"/>
    </row>
  </sheetData>
  <sheetProtection formatCells="0" formatColumns="0" formatRows="0" insertRows="0"/>
  <mergeCells count="165">
    <mergeCell ref="A8:A11"/>
    <mergeCell ref="B8:B11"/>
    <mergeCell ref="C8:C11"/>
    <mergeCell ref="D8:D11"/>
    <mergeCell ref="E8:E11"/>
    <mergeCell ref="F8:Q8"/>
    <mergeCell ref="R8:U9"/>
    <mergeCell ref="AD8:AG9"/>
    <mergeCell ref="AH8:AH11"/>
    <mergeCell ref="AA12:AA17"/>
    <mergeCell ref="AI18:AI20"/>
    <mergeCell ref="AJ18:AJ20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Z8:AC9"/>
    <mergeCell ref="AB21:AB23"/>
    <mergeCell ref="AC21:AC23"/>
    <mergeCell ref="AC18:AC20"/>
    <mergeCell ref="AH12:AH17"/>
    <mergeCell ref="AI12:AI17"/>
    <mergeCell ref="AJ12:AJ17"/>
    <mergeCell ref="A18:A20"/>
    <mergeCell ref="B18:B20"/>
    <mergeCell ref="C18:C20"/>
    <mergeCell ref="D18:D20"/>
    <mergeCell ref="Z18:Z20"/>
    <mergeCell ref="AA18:AA20"/>
    <mergeCell ref="AB18:AB20"/>
    <mergeCell ref="AB12:AB17"/>
    <mergeCell ref="AC12:AC17"/>
    <mergeCell ref="AD12:AD17"/>
    <mergeCell ref="AE12:AE17"/>
    <mergeCell ref="AF12:AF17"/>
    <mergeCell ref="AG12:AG17"/>
    <mergeCell ref="A12:A17"/>
    <mergeCell ref="B12:B17"/>
    <mergeCell ref="C12:C17"/>
    <mergeCell ref="D12:D17"/>
    <mergeCell ref="Z12:Z17"/>
    <mergeCell ref="AD18:AD20"/>
    <mergeCell ref="AE18:AE20"/>
    <mergeCell ref="AF18:AF20"/>
    <mergeCell ref="AG18:AG20"/>
    <mergeCell ref="AH18:AH20"/>
    <mergeCell ref="AE24:AE27"/>
    <mergeCell ref="AF24:AF27"/>
    <mergeCell ref="AG24:AG27"/>
    <mergeCell ref="AH24:AH27"/>
    <mergeCell ref="AI24:AI27"/>
    <mergeCell ref="AJ24:AJ27"/>
    <mergeCell ref="AJ21:AJ23"/>
    <mergeCell ref="A24:A27"/>
    <mergeCell ref="B24:B27"/>
    <mergeCell ref="C24:C27"/>
    <mergeCell ref="D24:D27"/>
    <mergeCell ref="Z24:Z27"/>
    <mergeCell ref="AA24:AA27"/>
    <mergeCell ref="AB24:AB27"/>
    <mergeCell ref="AC24:AC27"/>
    <mergeCell ref="AD24:AD27"/>
    <mergeCell ref="AD21:AD23"/>
    <mergeCell ref="AE21:AE23"/>
    <mergeCell ref="AF21:AF23"/>
    <mergeCell ref="AG21:AG23"/>
    <mergeCell ref="AH21:AH23"/>
    <mergeCell ref="AI21:AI23"/>
    <mergeCell ref="A21:A23"/>
    <mergeCell ref="B21:B23"/>
    <mergeCell ref="C21:C23"/>
    <mergeCell ref="D21:D23"/>
    <mergeCell ref="Z21:Z23"/>
    <mergeCell ref="AA21:AA23"/>
    <mergeCell ref="AH28:AH30"/>
    <mergeCell ref="AI28:AI30"/>
    <mergeCell ref="AJ28:AJ30"/>
    <mergeCell ref="A31:A37"/>
    <mergeCell ref="B31:B37"/>
    <mergeCell ref="C31:C37"/>
    <mergeCell ref="D31:D37"/>
    <mergeCell ref="Z31:Z37"/>
    <mergeCell ref="AA31:AA37"/>
    <mergeCell ref="AB31:AB37"/>
    <mergeCell ref="AB28:AB30"/>
    <mergeCell ref="AC28:AC30"/>
    <mergeCell ref="AD28:AD30"/>
    <mergeCell ref="AE28:AE30"/>
    <mergeCell ref="AF28:AF30"/>
    <mergeCell ref="AG28:AG30"/>
    <mergeCell ref="A28:A30"/>
    <mergeCell ref="B28:B30"/>
    <mergeCell ref="C28:C30"/>
    <mergeCell ref="D28:D30"/>
    <mergeCell ref="Z28:Z30"/>
    <mergeCell ref="AA28:AA30"/>
    <mergeCell ref="AI31:AI37"/>
    <mergeCell ref="AJ31:AJ37"/>
    <mergeCell ref="AG31:AG37"/>
    <mergeCell ref="AH31:AH37"/>
    <mergeCell ref="AH41:AH42"/>
    <mergeCell ref="AI41:AI42"/>
    <mergeCell ref="AJ41:AJ42"/>
    <mergeCell ref="AJ38:AJ40"/>
    <mergeCell ref="AD38:AD40"/>
    <mergeCell ref="AE38:AE40"/>
    <mergeCell ref="AF38:AF40"/>
    <mergeCell ref="AG38:AG40"/>
    <mergeCell ref="AH38:AH40"/>
    <mergeCell ref="AI38:AI40"/>
    <mergeCell ref="AG41:AG42"/>
    <mergeCell ref="B43:B46"/>
    <mergeCell ref="A43:A46"/>
    <mergeCell ref="C43:C46"/>
    <mergeCell ref="D43:D46"/>
    <mergeCell ref="Z43:Z46"/>
    <mergeCell ref="AA43:AA46"/>
    <mergeCell ref="AD31:AD37"/>
    <mergeCell ref="AE31:AE37"/>
    <mergeCell ref="AF31:AF37"/>
    <mergeCell ref="A38:A40"/>
    <mergeCell ref="B38:B40"/>
    <mergeCell ref="C38:C40"/>
    <mergeCell ref="D38:D40"/>
    <mergeCell ref="Z38:Z40"/>
    <mergeCell ref="AA38:AA40"/>
    <mergeCell ref="AB38:AB40"/>
    <mergeCell ref="AC38:AC40"/>
    <mergeCell ref="AC31:AC37"/>
    <mergeCell ref="AE41:AE42"/>
    <mergeCell ref="AF41:AF42"/>
    <mergeCell ref="A41:A42"/>
    <mergeCell ref="B41:B42"/>
    <mergeCell ref="C41:C42"/>
    <mergeCell ref="D41:D42"/>
    <mergeCell ref="AF43:AF46"/>
    <mergeCell ref="AG43:AG46"/>
    <mergeCell ref="AH43:AH46"/>
    <mergeCell ref="AI43:AI46"/>
    <mergeCell ref="AJ43:AJ46"/>
    <mergeCell ref="Z41:Z42"/>
    <mergeCell ref="AA41:AA42"/>
    <mergeCell ref="AB41:AB42"/>
    <mergeCell ref="AC41:AC42"/>
    <mergeCell ref="AD41:AD42"/>
    <mergeCell ref="AB43:AB46"/>
    <mergeCell ref="AC43:AC46"/>
    <mergeCell ref="AD43:AD46"/>
    <mergeCell ref="AE43:AE46"/>
  </mergeCells>
  <pageMargins left="0.7" right="0.7" top="0.75" bottom="0.75" header="0.3" footer="0.3"/>
  <pageSetup paperSize="9" scale="92" orientation="portrait" r:id="rId1"/>
  <rowBreaks count="1" manualBreakCount="1">
    <brk id="42" max="35" man="1"/>
  </rowBreaks>
  <colBreaks count="1" manualBreakCount="1">
    <brk id="11" max="1048575" man="1"/>
  </col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K76"/>
  <sheetViews>
    <sheetView view="pageBreakPreview" topLeftCell="A40" zoomScale="80" zoomScaleNormal="80" zoomScaleSheetLayoutView="80" workbookViewId="0">
      <selection activeCell="L73" sqref="L73:Q73"/>
    </sheetView>
  </sheetViews>
  <sheetFormatPr defaultColWidth="9.140625" defaultRowHeight="15" x14ac:dyDescent="0.25"/>
  <cols>
    <col min="1" max="1" width="8" style="38" customWidth="1"/>
    <col min="2" max="2" width="20.42578125" style="38" customWidth="1"/>
    <col min="3" max="4" width="22.5703125" style="38" customWidth="1"/>
    <col min="5" max="5" width="25.140625" style="38" customWidth="1"/>
    <col min="6" max="17" width="9.140625" style="38"/>
    <col min="18" max="34" width="10.7109375" style="38" customWidth="1"/>
    <col min="35" max="35" width="11.28515625" style="38" customWidth="1"/>
    <col min="36" max="36" width="12" style="38" customWidth="1"/>
    <col min="37" max="37" width="12.140625" style="38" customWidth="1"/>
    <col min="38" max="16384" width="9.140625" style="38"/>
  </cols>
  <sheetData>
    <row r="1" spans="1:37" x14ac:dyDescent="0.2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  <c r="V1" s="37"/>
    </row>
    <row r="2" spans="1:37" x14ac:dyDescent="0.25">
      <c r="A2" s="36"/>
      <c r="B2" s="1448" t="s">
        <v>127</v>
      </c>
      <c r="C2" s="1449"/>
      <c r="D2" s="1449"/>
      <c r="E2" s="1449"/>
      <c r="F2" s="1449"/>
      <c r="G2" s="1449"/>
      <c r="H2" s="1449"/>
      <c r="I2" s="1449"/>
      <c r="J2" s="1449"/>
      <c r="K2" s="1449"/>
      <c r="L2" s="1449"/>
      <c r="M2" s="1449"/>
      <c r="N2" s="1449"/>
      <c r="O2" s="1449"/>
      <c r="P2" s="1449"/>
      <c r="Q2" s="1450"/>
      <c r="R2" s="36"/>
      <c r="S2" s="36"/>
      <c r="T2" s="36"/>
      <c r="U2" s="37"/>
      <c r="V2" s="37"/>
    </row>
    <row r="3" spans="1:37" x14ac:dyDescent="0.25">
      <c r="A3" s="36"/>
      <c r="B3" s="1451"/>
      <c r="C3" s="1452"/>
      <c r="D3" s="1452"/>
      <c r="E3" s="1452"/>
      <c r="F3" s="1452"/>
      <c r="G3" s="1452"/>
      <c r="H3" s="1452"/>
      <c r="I3" s="1452"/>
      <c r="J3" s="1452"/>
      <c r="K3" s="1452"/>
      <c r="L3" s="1452"/>
      <c r="M3" s="1452"/>
      <c r="N3" s="1452"/>
      <c r="O3" s="1452"/>
      <c r="P3" s="1452"/>
      <c r="Q3" s="1453"/>
      <c r="R3" s="36"/>
      <c r="S3" s="36"/>
      <c r="T3" s="36"/>
      <c r="U3" s="37"/>
      <c r="V3" s="37"/>
    </row>
    <row r="4" spans="1:37" ht="20.25" x14ac:dyDescent="0.25">
      <c r="A4" s="36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6"/>
      <c r="S4" s="36"/>
      <c r="T4" s="36"/>
      <c r="U4" s="37"/>
      <c r="V4" s="37"/>
    </row>
    <row r="5" spans="1:37" ht="20.25" x14ac:dyDescent="0.25">
      <c r="A5" s="36"/>
      <c r="B5" s="39"/>
      <c r="C5" s="39"/>
      <c r="D5" s="39"/>
      <c r="E5" s="39"/>
      <c r="F5" s="1454"/>
      <c r="G5" s="1454"/>
      <c r="H5" s="1454"/>
      <c r="I5" s="1454"/>
      <c r="J5" s="1454"/>
      <c r="K5" s="1454"/>
      <c r="L5" s="1454"/>
      <c r="M5" s="1454"/>
      <c r="N5" s="1454"/>
      <c r="O5" s="1454"/>
      <c r="P5" s="1454"/>
      <c r="Q5" s="1454"/>
      <c r="R5" s="1454"/>
      <c r="S5" s="1454"/>
      <c r="T5" s="1454"/>
      <c r="U5" s="1454"/>
      <c r="V5" s="1455" t="s">
        <v>1</v>
      </c>
      <c r="W5" s="1455"/>
      <c r="X5" s="1455"/>
      <c r="Y5" s="1455"/>
      <c r="Z5" s="1455"/>
      <c r="AA5" s="1455"/>
      <c r="AB5" s="1455"/>
      <c r="AC5" s="1455"/>
      <c r="AD5" s="1455"/>
      <c r="AE5" s="1455"/>
      <c r="AF5" s="1455"/>
      <c r="AG5" s="1455"/>
      <c r="AH5" s="1455"/>
    </row>
    <row r="6" spans="1:37" ht="30" customHeight="1" x14ac:dyDescent="0.25">
      <c r="A6" s="36"/>
      <c r="B6" s="39"/>
      <c r="C6" s="39"/>
      <c r="D6" s="39"/>
      <c r="E6" s="39"/>
      <c r="F6" s="1454"/>
      <c r="G6" s="1454"/>
      <c r="H6" s="1454"/>
      <c r="I6" s="1454"/>
      <c r="J6" s="1454"/>
      <c r="K6" s="1454"/>
      <c r="L6" s="1454"/>
      <c r="M6" s="1454"/>
      <c r="N6" s="1454"/>
      <c r="O6" s="1454"/>
      <c r="P6" s="1454"/>
      <c r="Q6" s="1454"/>
      <c r="R6" s="1454"/>
      <c r="S6" s="1454"/>
      <c r="T6" s="1454"/>
      <c r="U6" s="1454"/>
      <c r="V6" s="1455"/>
      <c r="W6" s="1455"/>
      <c r="X6" s="1455"/>
      <c r="Y6" s="1455"/>
      <c r="Z6" s="1455"/>
      <c r="AA6" s="1455"/>
      <c r="AB6" s="1455"/>
      <c r="AC6" s="1455"/>
      <c r="AD6" s="1455"/>
      <c r="AE6" s="1455"/>
      <c r="AF6" s="1455"/>
      <c r="AG6" s="1455"/>
      <c r="AH6" s="1455"/>
    </row>
    <row r="7" spans="1:37" ht="15.75" thickBot="1" x14ac:dyDescent="0.3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7"/>
      <c r="V7" s="37"/>
    </row>
    <row r="8" spans="1:37" ht="31.5" customHeight="1" thickBot="1" x14ac:dyDescent="0.3">
      <c r="A8" s="1470" t="s">
        <v>2</v>
      </c>
      <c r="B8" s="1473" t="s">
        <v>3</v>
      </c>
      <c r="C8" s="1476" t="s">
        <v>4</v>
      </c>
      <c r="D8" s="1476" t="s">
        <v>5</v>
      </c>
      <c r="E8" s="1473" t="s">
        <v>6</v>
      </c>
      <c r="F8" s="1456" t="s">
        <v>7</v>
      </c>
      <c r="G8" s="1458"/>
      <c r="H8" s="1458"/>
      <c r="I8" s="1458"/>
      <c r="J8" s="1458"/>
      <c r="K8" s="1458"/>
      <c r="L8" s="1458"/>
      <c r="M8" s="1458"/>
      <c r="N8" s="1458"/>
      <c r="O8" s="1458"/>
      <c r="P8" s="1458"/>
      <c r="Q8" s="1457"/>
      <c r="R8" s="1480" t="s">
        <v>8</v>
      </c>
      <c r="S8" s="1481"/>
      <c r="T8" s="1481"/>
      <c r="U8" s="1482"/>
      <c r="V8" s="1462" t="s">
        <v>9</v>
      </c>
      <c r="W8" s="1463"/>
      <c r="X8" s="1463"/>
      <c r="Y8" s="1464"/>
      <c r="Z8" s="1462" t="s">
        <v>10</v>
      </c>
      <c r="AA8" s="1463"/>
      <c r="AB8" s="1463"/>
      <c r="AC8" s="1464"/>
      <c r="AD8" s="1462" t="s">
        <v>11</v>
      </c>
      <c r="AE8" s="1463"/>
      <c r="AF8" s="1463"/>
      <c r="AG8" s="1464"/>
      <c r="AH8" s="1440" t="s">
        <v>12</v>
      </c>
      <c r="AI8" s="1443" t="s">
        <v>13</v>
      </c>
      <c r="AJ8" s="1443" t="s">
        <v>14</v>
      </c>
      <c r="AK8" s="1443" t="s">
        <v>128</v>
      </c>
    </row>
    <row r="9" spans="1:37" ht="33" customHeight="1" thickBot="1" x14ac:dyDescent="0.3">
      <c r="A9" s="1471"/>
      <c r="B9" s="1474"/>
      <c r="C9" s="1477"/>
      <c r="D9" s="1477"/>
      <c r="E9" s="1474"/>
      <c r="F9" s="1456" t="s">
        <v>15</v>
      </c>
      <c r="G9" s="1458"/>
      <c r="H9" s="1458"/>
      <c r="I9" s="1458"/>
      <c r="J9" s="1458"/>
      <c r="K9" s="1457"/>
      <c r="L9" s="1456" t="s">
        <v>16</v>
      </c>
      <c r="M9" s="1458"/>
      <c r="N9" s="1458"/>
      <c r="O9" s="1458"/>
      <c r="P9" s="1458"/>
      <c r="Q9" s="1457"/>
      <c r="R9" s="1483"/>
      <c r="S9" s="1484"/>
      <c r="T9" s="1484"/>
      <c r="U9" s="1485"/>
      <c r="V9" s="1465"/>
      <c r="W9" s="1466"/>
      <c r="X9" s="1466"/>
      <c r="Y9" s="1467"/>
      <c r="Z9" s="1465"/>
      <c r="AA9" s="1466"/>
      <c r="AB9" s="1466"/>
      <c r="AC9" s="1467"/>
      <c r="AD9" s="1465"/>
      <c r="AE9" s="1466"/>
      <c r="AF9" s="1466"/>
      <c r="AG9" s="1467"/>
      <c r="AH9" s="1441"/>
      <c r="AI9" s="1444"/>
      <c r="AJ9" s="1444"/>
      <c r="AK9" s="1444"/>
    </row>
    <row r="10" spans="1:37" ht="16.5" thickBot="1" x14ac:dyDescent="0.3">
      <c r="A10" s="1471"/>
      <c r="B10" s="1474"/>
      <c r="C10" s="1477"/>
      <c r="D10" s="1477"/>
      <c r="E10" s="1474"/>
      <c r="F10" s="1459">
        <v>1000.4166666666666</v>
      </c>
      <c r="G10" s="1460"/>
      <c r="H10" s="1461"/>
      <c r="I10" s="1459">
        <v>1000.7916666666666</v>
      </c>
      <c r="J10" s="1460"/>
      <c r="K10" s="1461"/>
      <c r="L10" s="1459">
        <v>1000.4166666666666</v>
      </c>
      <c r="M10" s="1460"/>
      <c r="N10" s="1461"/>
      <c r="O10" s="1459">
        <v>1000.7916666666666</v>
      </c>
      <c r="P10" s="1460"/>
      <c r="Q10" s="1461"/>
      <c r="R10" s="1456" t="s">
        <v>15</v>
      </c>
      <c r="S10" s="1457"/>
      <c r="T10" s="1456" t="s">
        <v>16</v>
      </c>
      <c r="U10" s="1457"/>
      <c r="V10" s="1446" t="s">
        <v>15</v>
      </c>
      <c r="W10" s="1447"/>
      <c r="X10" s="1446" t="s">
        <v>16</v>
      </c>
      <c r="Y10" s="1447"/>
      <c r="Z10" s="1446" t="s">
        <v>15</v>
      </c>
      <c r="AA10" s="1447"/>
      <c r="AB10" s="1446" t="s">
        <v>16</v>
      </c>
      <c r="AC10" s="1447"/>
      <c r="AD10" s="1446" t="s">
        <v>15</v>
      </c>
      <c r="AE10" s="1447"/>
      <c r="AF10" s="1446" t="s">
        <v>16</v>
      </c>
      <c r="AG10" s="1447"/>
      <c r="AH10" s="1441"/>
      <c r="AI10" s="1444"/>
      <c r="AJ10" s="1444"/>
      <c r="AK10" s="1444"/>
    </row>
    <row r="11" spans="1:37" ht="16.5" thickBot="1" x14ac:dyDescent="0.3">
      <c r="A11" s="1472"/>
      <c r="B11" s="1475"/>
      <c r="C11" s="1478"/>
      <c r="D11" s="1478"/>
      <c r="E11" s="1475"/>
      <c r="F11" s="40" t="s">
        <v>17</v>
      </c>
      <c r="G11" s="41" t="s">
        <v>18</v>
      </c>
      <c r="H11" s="42" t="s">
        <v>19</v>
      </c>
      <c r="I11" s="40" t="s">
        <v>17</v>
      </c>
      <c r="J11" s="41" t="s">
        <v>18</v>
      </c>
      <c r="K11" s="42" t="s">
        <v>19</v>
      </c>
      <c r="L11" s="40" t="s">
        <v>17</v>
      </c>
      <c r="M11" s="41" t="s">
        <v>18</v>
      </c>
      <c r="N11" s="42" t="s">
        <v>19</v>
      </c>
      <c r="O11" s="40" t="s">
        <v>17</v>
      </c>
      <c r="P11" s="41" t="s">
        <v>18</v>
      </c>
      <c r="Q11" s="42" t="s">
        <v>19</v>
      </c>
      <c r="R11" s="43">
        <v>1000.4166666666666</v>
      </c>
      <c r="S11" s="43">
        <v>1000.7916666666666</v>
      </c>
      <c r="T11" s="43">
        <v>1000.4166666666666</v>
      </c>
      <c r="U11" s="43">
        <v>1000.7916666666666</v>
      </c>
      <c r="V11" s="44">
        <v>1000.4166666666666</v>
      </c>
      <c r="W11" s="44">
        <v>1000.7916666666666</v>
      </c>
      <c r="X11" s="45">
        <v>1000.4166666666666</v>
      </c>
      <c r="Y11" s="46">
        <v>1000.7916666666666</v>
      </c>
      <c r="Z11" s="44">
        <v>1000.4166666666666</v>
      </c>
      <c r="AA11" s="44">
        <v>1000.7916666666666</v>
      </c>
      <c r="AB11" s="44">
        <v>1000.4166666666666</v>
      </c>
      <c r="AC11" s="44">
        <v>1000.7916666666666</v>
      </c>
      <c r="AD11" s="44">
        <v>1000.4166666666666</v>
      </c>
      <c r="AE11" s="44">
        <v>1000.7916666666666</v>
      </c>
      <c r="AF11" s="44">
        <v>1000.4166666666666</v>
      </c>
      <c r="AG11" s="47">
        <v>1000.7916666666666</v>
      </c>
      <c r="AH11" s="1442"/>
      <c r="AI11" s="1445"/>
      <c r="AJ11" s="1445"/>
      <c r="AK11" s="1445"/>
    </row>
    <row r="12" spans="1:37" ht="19.5" thickBot="1" x14ac:dyDescent="0.3">
      <c r="A12" s="1437">
        <v>1</v>
      </c>
      <c r="B12" s="1438" t="s">
        <v>24</v>
      </c>
      <c r="C12" s="1438" t="s">
        <v>88</v>
      </c>
      <c r="D12" s="1389">
        <f>100*0.9</f>
        <v>90</v>
      </c>
      <c r="E12" s="76" t="s">
        <v>129</v>
      </c>
      <c r="F12" s="441">
        <v>15</v>
      </c>
      <c r="G12" s="441">
        <v>35</v>
      </c>
      <c r="H12" s="441">
        <v>18</v>
      </c>
      <c r="I12" s="441">
        <v>28</v>
      </c>
      <c r="J12" s="441">
        <v>16</v>
      </c>
      <c r="K12" s="441">
        <v>32</v>
      </c>
      <c r="L12" s="76">
        <v>42</v>
      </c>
      <c r="M12" s="76">
        <v>37</v>
      </c>
      <c r="N12" s="76">
        <v>22</v>
      </c>
      <c r="O12" s="76">
        <v>25</v>
      </c>
      <c r="P12" s="76">
        <v>21</v>
      </c>
      <c r="Q12" s="76">
        <v>36</v>
      </c>
      <c r="R12" s="77">
        <v>236</v>
      </c>
      <c r="S12" s="77">
        <v>236</v>
      </c>
      <c r="T12" s="77"/>
      <c r="U12" s="77"/>
      <c r="V12" s="84">
        <f>IF(AND(F12=0,G12=0,H12=0),0,IF(AND(F12=0,G12=0),H12,IF(AND(F12=0,H12=0),G12,IF(AND(G12=0,H12=0),F12,IF(F12=0,(G12+H12)/2,IF(G12=0,(F12+H12)/2,IF(H12=0,(F12+G12)/2,(F12+G12+H12)/3)))))))</f>
        <v>22.666666666666668</v>
      </c>
      <c r="W12" s="84">
        <f>IF(AND(I12=0,J12=0,K12=0),0,IF(AND(I12=0,J12=0),K12,IF(AND(I12=0,K12=0),J12,IF(AND(J12=0,K12=0),I12,IF(I12=0,(J12+K12)/2,IF(J12=0,(I12+K12)/2,IF(K12=0,(I12+J12)/2,(I12+J12+K12)/3)))))))</f>
        <v>25.333333333333332</v>
      </c>
      <c r="X12" s="84">
        <f>IF(AND(L12=0,M12=0,N12=0),0,IF(AND(L12=0,M12=0),N12,IF(AND(L12=0,N12=0),M12,IF(AND(M12=0,N12=0),L12,IF(L12=0,(M12+N12)/2,IF(M12=0,(L12+N12)/2,IF(N12=0,(L12+M12)/2,(L12+M12+N12)/3)))))))</f>
        <v>33.666666666666664</v>
      </c>
      <c r="Y12" s="85">
        <f t="shared" ref="Y12:Y37" si="0">IF(AND(O12=0,P12=0,Q12=0),0,IF(AND(O12=0,P12=0),Q12,IF(AND(O12=0,Q12=0),P12,IF(AND(P12=0,Q12=0),O12,IF(O12=0,(P12+Q12)/2,IF(P12=0,(O12+Q12)/2,IF(Q12=0,(O12+P12)/2,(O12+P12+Q12)/3)))))))</f>
        <v>27.333333333333332</v>
      </c>
      <c r="Z12" s="1182">
        <f>SUM(V12:V16)</f>
        <v>54.666666666666664</v>
      </c>
      <c r="AA12" s="1173">
        <f>SUM(W12:W16)</f>
        <v>46</v>
      </c>
      <c r="AB12" s="1173">
        <f>SUM(X12:X16)</f>
        <v>74.333333333333329</v>
      </c>
      <c r="AC12" s="1173">
        <f>SUM(Y12:Y16)</f>
        <v>60.666666666666664</v>
      </c>
      <c r="AD12" s="1173">
        <f>Z12*0.38*0.9*SQRT(3)</f>
        <v>32.382421898307733</v>
      </c>
      <c r="AE12" s="1173">
        <f t="shared" ref="AE12:AG12" si="1">AA12*0.38*0.9*SQRT(3)</f>
        <v>27.248623304673579</v>
      </c>
      <c r="AF12" s="1173">
        <f t="shared" si="1"/>
        <v>44.032195630015998</v>
      </c>
      <c r="AG12" s="1173">
        <f t="shared" si="1"/>
        <v>35.936590155439063</v>
      </c>
      <c r="AH12" s="1173">
        <f>MAX(Z12:AC16)</f>
        <v>74.333333333333329</v>
      </c>
      <c r="AI12" s="1712">
        <f>AH12*0.38*0.9*SQRT(3)</f>
        <v>44.032195630015998</v>
      </c>
      <c r="AJ12" s="1712">
        <f>D12-AI12</f>
        <v>45.967804369984002</v>
      </c>
      <c r="AK12" s="1712">
        <f>(D12-AJ12)/D12*100</f>
        <v>48.924661811128885</v>
      </c>
    </row>
    <row r="13" spans="1:37" ht="19.5" thickBot="1" x14ac:dyDescent="0.3">
      <c r="A13" s="1432"/>
      <c r="B13" s="1435"/>
      <c r="C13" s="1435"/>
      <c r="D13" s="1420"/>
      <c r="E13" s="51" t="s">
        <v>130</v>
      </c>
      <c r="F13" s="420">
        <v>12</v>
      </c>
      <c r="G13" s="420">
        <v>18</v>
      </c>
      <c r="H13" s="420">
        <v>22</v>
      </c>
      <c r="I13" s="420">
        <v>10</v>
      </c>
      <c r="J13" s="420">
        <v>12</v>
      </c>
      <c r="K13" s="420">
        <v>19</v>
      </c>
      <c r="L13" s="51">
        <v>20</v>
      </c>
      <c r="M13" s="51">
        <v>24</v>
      </c>
      <c r="N13" s="51">
        <v>40</v>
      </c>
      <c r="O13" s="51">
        <v>20</v>
      </c>
      <c r="P13" s="51">
        <v>8</v>
      </c>
      <c r="Q13" s="51">
        <v>41</v>
      </c>
      <c r="R13" s="52">
        <v>236</v>
      </c>
      <c r="S13" s="52">
        <v>236</v>
      </c>
      <c r="T13" s="77"/>
      <c r="U13" s="77"/>
      <c r="V13" s="62">
        <f>IF(AND(F13=0,G13=0,H13=0),0,IF(AND(F13=0,G13=0),H13,IF(AND(F13=0,H13=0),G13,IF(AND(G13=0,H13=0),F13,IF(F13=0,(G13+H13)/2,IF(G13=0,(F13+H13)/2,IF(H13=0,(F13+G13)/2,(F13+G13+H13)/3)))))))</f>
        <v>17.333333333333332</v>
      </c>
      <c r="W13" s="62">
        <f>IF(AND(I13=0,J13=0,K13=0),0,IF(AND(I13=0,J13=0),K13,IF(AND(I13=0,K13=0),J13,IF(AND(J13=0,K13=0),I13,IF(I13=0,(J13+K13)/2,IF(J13=0,(I13+K13)/2,IF(K13=0,(I13+J13)/2,(I13+J13+K13)/3)))))))</f>
        <v>13.666666666666666</v>
      </c>
      <c r="X13" s="62">
        <f>IF(AND(L13=0,M13=0,N13=0),0,IF(AND(L13=0,M13=0),N13,IF(AND(L13=0,N13=0),M13,IF(AND(M13=0,N13=0),L13,IF(L13=0,(M13+N13)/2,IF(M13=0,(L13+N13)/2,IF(N13=0,(L13+M13)/2,(L13+M13+N13)/3)))))))</f>
        <v>28</v>
      </c>
      <c r="Y13" s="63">
        <f t="shared" si="0"/>
        <v>23</v>
      </c>
      <c r="Z13" s="1183"/>
      <c r="AA13" s="1174"/>
      <c r="AB13" s="1174"/>
      <c r="AC13" s="1174"/>
      <c r="AD13" s="1174"/>
      <c r="AE13" s="1174"/>
      <c r="AF13" s="1174"/>
      <c r="AG13" s="1174"/>
      <c r="AH13" s="1174"/>
      <c r="AI13" s="1713"/>
      <c r="AJ13" s="1713"/>
      <c r="AK13" s="1713"/>
    </row>
    <row r="14" spans="1:37" ht="19.5" thickBot="1" x14ac:dyDescent="0.3">
      <c r="A14" s="1432"/>
      <c r="B14" s="1435"/>
      <c r="C14" s="1435"/>
      <c r="D14" s="1420"/>
      <c r="E14" s="55" t="s">
        <v>131</v>
      </c>
      <c r="F14" s="447">
        <v>7</v>
      </c>
      <c r="G14" s="447">
        <v>4</v>
      </c>
      <c r="H14" s="447">
        <v>6</v>
      </c>
      <c r="I14" s="447">
        <v>8</v>
      </c>
      <c r="J14" s="447">
        <v>4</v>
      </c>
      <c r="K14" s="447">
        <v>9</v>
      </c>
      <c r="L14" s="55">
        <v>12</v>
      </c>
      <c r="M14" s="55">
        <v>13</v>
      </c>
      <c r="N14" s="55">
        <v>13</v>
      </c>
      <c r="O14" s="55">
        <v>9</v>
      </c>
      <c r="P14" s="55">
        <v>11</v>
      </c>
      <c r="Q14" s="55">
        <v>11</v>
      </c>
      <c r="R14" s="56">
        <v>236</v>
      </c>
      <c r="S14" s="56">
        <v>236</v>
      </c>
      <c r="T14" s="77"/>
      <c r="U14" s="77"/>
      <c r="V14" s="62">
        <f>IF(AND(F14=0,G14=0,H14=0),0,IF(AND(F14=0,G14=0),H14,IF(AND(F14=0,H14=0),G14,IF(AND(G14=0,H14=0),F14,IF(F14=0,(G14+H14)/2,IF(G14=0,(F14+H14)/2,IF(H14=0,(F14+G14)/2,(F14+G14+H14)/3)))))))</f>
        <v>5.666666666666667</v>
      </c>
      <c r="W14" s="62">
        <f>IF(AND(I14=0,J14=0,K14=0),0,IF(AND(I14=0,J14=0),K14,IF(AND(I14=0,K14=0),J14,IF(AND(J14=0,K14=0),I14,IF(I14=0,(J14+K14)/2,IF(J14=0,(I14+K14)/2,IF(K14=0,(I14+J14)/2,(I14+J14+K14)/3)))))))</f>
        <v>7</v>
      </c>
      <c r="X14" s="62">
        <f>IF(AND(L14=0,M14=0,N14=0),0,IF(AND(L14=0,M14=0),N14,IF(AND(L14=0,N14=0),M14,IF(AND(M14=0,N14=0),L14,IF(L14=0,(M14+N14)/2,IF(M14=0,(L14+N14)/2,IF(N14=0,(L14+M14)/2,(L14+M14+N14)/3)))))))</f>
        <v>12.666666666666666</v>
      </c>
      <c r="Y14" s="63">
        <f t="shared" si="0"/>
        <v>10.333333333333334</v>
      </c>
      <c r="Z14" s="1183"/>
      <c r="AA14" s="1174"/>
      <c r="AB14" s="1174"/>
      <c r="AC14" s="1174"/>
      <c r="AD14" s="1174"/>
      <c r="AE14" s="1174"/>
      <c r="AF14" s="1174"/>
      <c r="AG14" s="1174"/>
      <c r="AH14" s="1174"/>
      <c r="AI14" s="1713"/>
      <c r="AJ14" s="1713"/>
      <c r="AK14" s="1713"/>
    </row>
    <row r="15" spans="1:37" ht="19.5" thickBot="1" x14ac:dyDescent="0.3">
      <c r="A15" s="1432"/>
      <c r="B15" s="1435"/>
      <c r="C15" s="1435"/>
      <c r="D15" s="1420"/>
      <c r="E15" s="51" t="s">
        <v>132</v>
      </c>
      <c r="F15" s="420">
        <v>0</v>
      </c>
      <c r="G15" s="420">
        <v>0</v>
      </c>
      <c r="H15" s="420">
        <v>9</v>
      </c>
      <c r="I15" s="420">
        <v>0</v>
      </c>
      <c r="J15" s="420">
        <v>0</v>
      </c>
      <c r="K15" s="420">
        <v>0</v>
      </c>
      <c r="L15" s="51">
        <v>0</v>
      </c>
      <c r="M15" s="51">
        <v>0</v>
      </c>
      <c r="N15" s="51">
        <v>0</v>
      </c>
      <c r="O15" s="51">
        <v>0</v>
      </c>
      <c r="P15" s="51">
        <v>0</v>
      </c>
      <c r="Q15" s="51">
        <v>0</v>
      </c>
      <c r="R15" s="52">
        <v>236</v>
      </c>
      <c r="S15" s="52">
        <v>236</v>
      </c>
      <c r="T15" s="86"/>
      <c r="U15" s="86"/>
      <c r="V15" s="62">
        <f>IF(AND(F15=0,G15=0,H15=0),0,IF(AND(F15=0,G15=0),H15,IF(AND(F15=0,H15=0),G15,IF(AND(G15=0,H15=0),F15,IF(F15=0,(G15+H15)/2,IF(G15=0,(F15+H15)/2,IF(H15=0,(F15+G15)/2,(F15+G15+H15)/3)))))))</f>
        <v>9</v>
      </c>
      <c r="W15" s="62">
        <f>IF(AND(I15=0,J15=0,K15=0),0,IF(AND(I15=0,J15=0),K15,IF(AND(I15=0,K15=0),J15,IF(AND(J15=0,K15=0),I15,IF(I15=0,(J15+K15)/2,IF(J15=0,(I15+K15)/2,IF(K15=0,(I15+J15)/2,(I15+J15+K15)/3)))))))</f>
        <v>0</v>
      </c>
      <c r="X15" s="62">
        <f>IF(AND(L15=0,M15=0,N15=0),0,IF(AND(L15=0,M15=0),N15,IF(AND(L15=0,N15=0),M15,IF(AND(M15=0,N15=0),L15,IF(L15=0,(M15+N15)/2,IF(M15=0,(L15+N15)/2,IF(N15=0,(L15+M15)/2,(L15+M15+N15)/3)))))))</f>
        <v>0</v>
      </c>
      <c r="Y15" s="63">
        <f t="shared" si="0"/>
        <v>0</v>
      </c>
      <c r="Z15" s="1183"/>
      <c r="AA15" s="1174"/>
      <c r="AB15" s="1174"/>
      <c r="AC15" s="1174"/>
      <c r="AD15" s="1174"/>
      <c r="AE15" s="1174"/>
      <c r="AF15" s="1174"/>
      <c r="AG15" s="1174"/>
      <c r="AH15" s="1174"/>
      <c r="AI15" s="1713"/>
      <c r="AJ15" s="1713"/>
      <c r="AK15" s="1713"/>
    </row>
    <row r="16" spans="1:37" ht="19.5" thickBot="1" x14ac:dyDescent="0.3">
      <c r="A16" s="1433"/>
      <c r="B16" s="1436"/>
      <c r="C16" s="1436"/>
      <c r="D16" s="1390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8">
        <v>236</v>
      </c>
      <c r="S16" s="88">
        <v>236</v>
      </c>
      <c r="T16" s="89"/>
      <c r="U16" s="89"/>
      <c r="V16" s="65">
        <f>IF(AND(F16=0,G16=0,H16=0),0,IF(AND(F16=0,G16=0),H16,IF(AND(F16=0,H16=0),G16,IF(AND(G16=0,H16=0),F16,IF(F16=0,(G16+H16)/2,IF(G16=0,(F16+H16)/2,IF(H16=0,(F16+G16)/2,(F16+G16+H16)/3)))))))</f>
        <v>0</v>
      </c>
      <c r="W16" s="65">
        <f>IF(AND(I16=0,J16=0,K16=0),0,IF(AND(I16=0,J16=0),K16,IF(AND(I16=0,K16=0),J16,IF(AND(J16=0,K16=0),I16,IF(I16=0,(J16+K16)/2,IF(J16=0,(I16+K16)/2,IF(K16=0,(I16+J16)/2,(I16+J16+K16)/3)))))))</f>
        <v>0</v>
      </c>
      <c r="X16" s="65">
        <f>IF(AND(L16=0,M16=0,N16=0),0,IF(AND(L16=0,M16=0),N16,IF(AND(L16=0,N16=0),M16,IF(AND(M16=0,N16=0),L16,IF(L16=0,(M16+N16)/2,IF(M16=0,(L16+N16)/2,IF(N16=0,(L16+M16)/2,(L16+M16+N16)/3)))))))</f>
        <v>0</v>
      </c>
      <c r="Y16" s="66">
        <f t="shared" si="0"/>
        <v>0</v>
      </c>
      <c r="Z16" s="1184"/>
      <c r="AA16" s="1175"/>
      <c r="AB16" s="1175"/>
      <c r="AC16" s="1175"/>
      <c r="AD16" s="1175"/>
      <c r="AE16" s="1175"/>
      <c r="AF16" s="1175"/>
      <c r="AG16" s="1175"/>
      <c r="AH16" s="1175"/>
      <c r="AI16" s="1714"/>
      <c r="AJ16" s="1714"/>
      <c r="AK16" s="1714"/>
    </row>
    <row r="17" spans="1:37" ht="19.5" thickBot="1" x14ac:dyDescent="0.3">
      <c r="A17" s="1437">
        <v>2</v>
      </c>
      <c r="B17" s="1438" t="s">
        <v>28</v>
      </c>
      <c r="C17" s="1389" t="s">
        <v>99</v>
      </c>
      <c r="D17" s="1389">
        <f>250*0.9</f>
        <v>225</v>
      </c>
      <c r="E17" s="76" t="s">
        <v>133</v>
      </c>
      <c r="F17" s="465">
        <v>0</v>
      </c>
      <c r="G17" s="465">
        <v>0</v>
      </c>
      <c r="H17" s="465">
        <v>0</v>
      </c>
      <c r="I17" s="420">
        <v>0</v>
      </c>
      <c r="J17" s="420">
        <v>0</v>
      </c>
      <c r="K17" s="420">
        <v>0</v>
      </c>
      <c r="L17" s="51">
        <v>0</v>
      </c>
      <c r="M17" s="51">
        <v>0</v>
      </c>
      <c r="N17" s="51">
        <v>0</v>
      </c>
      <c r="O17" s="82">
        <v>0</v>
      </c>
      <c r="P17" s="82">
        <v>0</v>
      </c>
      <c r="Q17" s="82">
        <v>0</v>
      </c>
      <c r="R17" s="90">
        <v>236</v>
      </c>
      <c r="S17" s="90">
        <v>236</v>
      </c>
      <c r="T17" s="76"/>
      <c r="U17" s="76"/>
      <c r="V17" s="84">
        <f t="shared" ref="V17:W33" si="2">IF(AND(F17=0,G17=0,H17=0),0,IF(AND(F17=0,G17=0),H17,IF(AND(F17=0,H17=0),G17,IF(AND(G17=0,H17=0),F17,IF(F17=0,(G17+H17)/2,IF(G17=0,(F17+H17)/2,IF(H17=0,(F17+G17)/2,(F17+G17+H17)/3)))))))</f>
        <v>0</v>
      </c>
      <c r="W17" s="84">
        <f t="shared" ref="W17:W37" si="3">IF(AND(I17=0,J17=0,K17=0),0,IF(AND(I17=0,J17=0),K17,IF(AND(I17=0,K17=0),J17,IF(AND(J17=0,K17=0),I17,IF(I17=0,(J17+K17)/2,IF(J17=0,(I17+K17)/2,IF(K17=0,(I17+J17)/2,(I17+J17+K17)/3)))))))</f>
        <v>0</v>
      </c>
      <c r="X17" s="84">
        <f t="shared" ref="X17:X37" si="4">IF(AND(L17=0,M17=0,N17=0),0,IF(AND(L17=0,M17=0),N17,IF(AND(L17=0,N17=0),M17,IF(AND(M17=0,N17=0),L17,IF(L17=0,(M17+N17)/2,IF(M17=0,(L17+N17)/2,IF(N17=0,(L17+M17)/2,(L17+M17+N17)/3)))))))</f>
        <v>0</v>
      </c>
      <c r="Y17" s="85">
        <f t="shared" si="0"/>
        <v>0</v>
      </c>
      <c r="Z17" s="1182">
        <f>SUM(V17:V19)</f>
        <v>3</v>
      </c>
      <c r="AA17" s="1173">
        <f>SUM(W17:W19)</f>
        <v>0</v>
      </c>
      <c r="AB17" s="1173">
        <f>SUM(X17:X19)</f>
        <v>0</v>
      </c>
      <c r="AC17" s="1173">
        <f>SUM(Y17:Y19)</f>
        <v>0</v>
      </c>
      <c r="AD17" s="1173">
        <f t="shared" ref="AD17:AG25" si="5">Z17*0.38*0.9*SQRT(3)</f>
        <v>1.7770841285656684</v>
      </c>
      <c r="AE17" s="1173">
        <f t="shared" si="5"/>
        <v>0</v>
      </c>
      <c r="AF17" s="1173">
        <f t="shared" si="5"/>
        <v>0</v>
      </c>
      <c r="AG17" s="1173">
        <f t="shared" si="5"/>
        <v>0</v>
      </c>
      <c r="AH17" s="1173">
        <f>MAX(Z17:AC19)</f>
        <v>3</v>
      </c>
      <c r="AI17" s="1712">
        <f t="shared" ref="AI17" si="6">AH17*0.38*0.9*SQRT(3)</f>
        <v>1.7770841285656684</v>
      </c>
      <c r="AJ17" s="1712">
        <f>D17-AI17</f>
        <v>223.22291587143434</v>
      </c>
      <c r="AK17" s="1712">
        <f>(D17-AJ17)/D17*100</f>
        <v>0.78981516825140519</v>
      </c>
    </row>
    <row r="18" spans="1:37" ht="19.5" thickBot="1" x14ac:dyDescent="0.3">
      <c r="A18" s="1432"/>
      <c r="B18" s="1435"/>
      <c r="C18" s="1420"/>
      <c r="D18" s="1420"/>
      <c r="E18" s="51" t="s">
        <v>134</v>
      </c>
      <c r="F18" s="420">
        <v>0</v>
      </c>
      <c r="G18" s="420">
        <v>0</v>
      </c>
      <c r="H18" s="420">
        <v>0</v>
      </c>
      <c r="I18" s="420">
        <v>0</v>
      </c>
      <c r="J18" s="420">
        <v>0</v>
      </c>
      <c r="K18" s="420">
        <v>0</v>
      </c>
      <c r="L18" s="51">
        <v>0</v>
      </c>
      <c r="M18" s="51">
        <v>0</v>
      </c>
      <c r="N18" s="51">
        <v>0</v>
      </c>
      <c r="O18" s="51">
        <v>0</v>
      </c>
      <c r="P18" s="51">
        <v>0</v>
      </c>
      <c r="Q18" s="51">
        <v>0</v>
      </c>
      <c r="R18" s="51">
        <v>236</v>
      </c>
      <c r="S18" s="51">
        <v>236</v>
      </c>
      <c r="T18" s="76"/>
      <c r="U18" s="76"/>
      <c r="V18" s="62">
        <f t="shared" si="2"/>
        <v>0</v>
      </c>
      <c r="W18" s="62">
        <f t="shared" si="3"/>
        <v>0</v>
      </c>
      <c r="X18" s="62">
        <f t="shared" si="4"/>
        <v>0</v>
      </c>
      <c r="Y18" s="63">
        <f t="shared" si="0"/>
        <v>0</v>
      </c>
      <c r="Z18" s="1183"/>
      <c r="AA18" s="1174"/>
      <c r="AB18" s="1174"/>
      <c r="AC18" s="1174"/>
      <c r="AD18" s="1174"/>
      <c r="AE18" s="1174"/>
      <c r="AF18" s="1174"/>
      <c r="AG18" s="1174"/>
      <c r="AH18" s="1174"/>
      <c r="AI18" s="1713"/>
      <c r="AJ18" s="1713"/>
      <c r="AK18" s="1713"/>
    </row>
    <row r="19" spans="1:37" ht="32.25" thickBot="1" x14ac:dyDescent="0.3">
      <c r="A19" s="1433"/>
      <c r="B19" s="1436"/>
      <c r="C19" s="1390"/>
      <c r="D19" s="1390"/>
      <c r="E19" s="87" t="s">
        <v>135</v>
      </c>
      <c r="F19" s="464">
        <v>3</v>
      </c>
      <c r="G19" s="464">
        <v>0</v>
      </c>
      <c r="H19" s="464">
        <v>0</v>
      </c>
      <c r="I19" s="464">
        <v>0</v>
      </c>
      <c r="J19" s="464">
        <v>0</v>
      </c>
      <c r="K19" s="464">
        <v>9</v>
      </c>
      <c r="L19" s="87">
        <v>0</v>
      </c>
      <c r="M19" s="87">
        <v>0</v>
      </c>
      <c r="N19" s="87">
        <v>0</v>
      </c>
      <c r="O19" s="87">
        <v>0</v>
      </c>
      <c r="P19" s="87">
        <v>0</v>
      </c>
      <c r="Q19" s="87">
        <v>0</v>
      </c>
      <c r="R19" s="87">
        <v>236</v>
      </c>
      <c r="S19" s="87">
        <v>236</v>
      </c>
      <c r="T19" s="76"/>
      <c r="U19" s="76"/>
      <c r="V19" s="65">
        <f t="shared" si="2"/>
        <v>3</v>
      </c>
      <c r="W19" s="65">
        <f t="shared" si="2"/>
        <v>0</v>
      </c>
      <c r="X19" s="65">
        <f t="shared" si="4"/>
        <v>0</v>
      </c>
      <c r="Y19" s="66">
        <f t="shared" si="0"/>
        <v>0</v>
      </c>
      <c r="Z19" s="1184"/>
      <c r="AA19" s="1175"/>
      <c r="AB19" s="1175"/>
      <c r="AC19" s="1175"/>
      <c r="AD19" s="1175"/>
      <c r="AE19" s="1175"/>
      <c r="AF19" s="1175"/>
      <c r="AG19" s="1175"/>
      <c r="AH19" s="1175"/>
      <c r="AI19" s="1714"/>
      <c r="AJ19" s="1714"/>
      <c r="AK19" s="1714"/>
    </row>
    <row r="20" spans="1:37" ht="19.5" thickBot="1" x14ac:dyDescent="0.3">
      <c r="A20" s="1491">
        <v>3</v>
      </c>
      <c r="B20" s="1492" t="s">
        <v>136</v>
      </c>
      <c r="C20" s="1403" t="s">
        <v>83</v>
      </c>
      <c r="D20" s="1403">
        <f>160*0.9</f>
        <v>144</v>
      </c>
      <c r="E20" s="76" t="s">
        <v>137</v>
      </c>
      <c r="F20" s="441">
        <v>3</v>
      </c>
      <c r="G20" s="441">
        <v>0</v>
      </c>
      <c r="H20" s="441">
        <v>1</v>
      </c>
      <c r="I20" s="441">
        <v>0</v>
      </c>
      <c r="J20" s="441">
        <v>0</v>
      </c>
      <c r="K20" s="441">
        <v>9</v>
      </c>
      <c r="L20" s="76">
        <v>2</v>
      </c>
      <c r="M20" s="76">
        <v>1</v>
      </c>
      <c r="N20" s="76">
        <v>2</v>
      </c>
      <c r="O20" s="76">
        <v>8</v>
      </c>
      <c r="P20" s="76">
        <v>8</v>
      </c>
      <c r="Q20" s="76">
        <v>5</v>
      </c>
      <c r="R20" s="48">
        <v>236</v>
      </c>
      <c r="S20" s="48">
        <v>236</v>
      </c>
      <c r="T20" s="76"/>
      <c r="U20" s="76"/>
      <c r="V20" s="84">
        <f t="shared" si="2"/>
        <v>2</v>
      </c>
      <c r="W20" s="84">
        <f t="shared" si="3"/>
        <v>9</v>
      </c>
      <c r="X20" s="84">
        <f t="shared" si="4"/>
        <v>1.6666666666666667</v>
      </c>
      <c r="Y20" s="85">
        <f t="shared" si="0"/>
        <v>7</v>
      </c>
      <c r="Z20" s="1182">
        <f>SUM(V20:V24)</f>
        <v>9.35</v>
      </c>
      <c r="AA20" s="1173">
        <f>SUM(W20:W24)</f>
        <v>36</v>
      </c>
      <c r="AB20" s="1173">
        <f>SUM(X20:X24)</f>
        <v>144</v>
      </c>
      <c r="AC20" s="1173">
        <f>SUM(Y20:Y24)</f>
        <v>159.66666666666669</v>
      </c>
      <c r="AD20" s="1173">
        <f t="shared" ref="AD20" si="7">Z20*0.38*0.9*SQRT(3)</f>
        <v>5.5385788673629985</v>
      </c>
      <c r="AE20" s="1173">
        <f t="shared" si="5"/>
        <v>21.325009542788013</v>
      </c>
      <c r="AF20" s="1173">
        <f t="shared" si="5"/>
        <v>85.300038171152053</v>
      </c>
      <c r="AG20" s="1173">
        <f t="shared" si="5"/>
        <v>94.580366398106122</v>
      </c>
      <c r="AH20" s="1173">
        <f>MAX(Z20:AC24)</f>
        <v>159.66666666666669</v>
      </c>
      <c r="AI20" s="1712">
        <f t="shared" ref="AI20" si="8">AH20*0.38*0.9*SQRT(3)</f>
        <v>94.580366398106122</v>
      </c>
      <c r="AJ20" s="1712">
        <f>D20-AI20</f>
        <v>49.419633601893878</v>
      </c>
      <c r="AK20" s="1712">
        <f>(D20-AJ20)/D20*100</f>
        <v>65.680809998684808</v>
      </c>
    </row>
    <row r="21" spans="1:37" ht="19.5" thickBot="1" x14ac:dyDescent="0.3">
      <c r="A21" s="1414"/>
      <c r="B21" s="1423"/>
      <c r="C21" s="1404"/>
      <c r="D21" s="1404"/>
      <c r="E21" s="69" t="s">
        <v>138</v>
      </c>
      <c r="F21" s="420">
        <v>0</v>
      </c>
      <c r="G21" s="420">
        <v>0</v>
      </c>
      <c r="H21" s="420">
        <v>0</v>
      </c>
      <c r="I21" s="420">
        <v>0</v>
      </c>
      <c r="J21" s="420">
        <v>0</v>
      </c>
      <c r="K21" s="420">
        <v>0</v>
      </c>
      <c r="L21" s="51">
        <v>0</v>
      </c>
      <c r="M21" s="51">
        <v>0</v>
      </c>
      <c r="N21" s="51">
        <v>0</v>
      </c>
      <c r="O21" s="51">
        <v>0</v>
      </c>
      <c r="P21" s="51">
        <v>0</v>
      </c>
      <c r="Q21" s="51">
        <v>0</v>
      </c>
      <c r="R21" s="51">
        <v>236</v>
      </c>
      <c r="S21" s="51">
        <v>236</v>
      </c>
      <c r="T21" s="76"/>
      <c r="U21" s="76"/>
      <c r="V21" s="62">
        <f t="shared" si="2"/>
        <v>0</v>
      </c>
      <c r="W21" s="62">
        <f t="shared" si="3"/>
        <v>0</v>
      </c>
      <c r="X21" s="62">
        <f t="shared" si="4"/>
        <v>0</v>
      </c>
      <c r="Y21" s="63">
        <f t="shared" si="0"/>
        <v>0</v>
      </c>
      <c r="Z21" s="1183"/>
      <c r="AA21" s="1174"/>
      <c r="AB21" s="1174"/>
      <c r="AC21" s="1174"/>
      <c r="AD21" s="1174"/>
      <c r="AE21" s="1174"/>
      <c r="AF21" s="1174"/>
      <c r="AG21" s="1174"/>
      <c r="AH21" s="1174"/>
      <c r="AI21" s="1713"/>
      <c r="AJ21" s="1713"/>
      <c r="AK21" s="1713"/>
    </row>
    <row r="22" spans="1:37" ht="19.5" thickBot="1" x14ac:dyDescent="0.3">
      <c r="A22" s="1430"/>
      <c r="B22" s="1468"/>
      <c r="C22" s="1404"/>
      <c r="D22" s="1404"/>
      <c r="E22" s="51" t="s">
        <v>139</v>
      </c>
      <c r="F22" s="462">
        <v>6</v>
      </c>
      <c r="G22" s="462">
        <v>0</v>
      </c>
      <c r="H22" s="462">
        <v>0</v>
      </c>
      <c r="I22" s="462">
        <v>4</v>
      </c>
      <c r="J22" s="462">
        <v>0</v>
      </c>
      <c r="K22" s="462">
        <v>0</v>
      </c>
      <c r="L22" s="69">
        <v>30</v>
      </c>
      <c r="M22" s="69">
        <v>30</v>
      </c>
      <c r="N22" s="69">
        <v>30</v>
      </c>
      <c r="O22" s="69">
        <v>32</v>
      </c>
      <c r="P22" s="69">
        <v>32</v>
      </c>
      <c r="Q22" s="69">
        <v>32</v>
      </c>
      <c r="R22" s="51">
        <v>236</v>
      </c>
      <c r="S22" s="51">
        <v>236</v>
      </c>
      <c r="T22" s="76"/>
      <c r="U22" s="76"/>
      <c r="V22" s="91">
        <f t="shared" si="2"/>
        <v>6</v>
      </c>
      <c r="W22" s="91">
        <f t="shared" si="3"/>
        <v>4</v>
      </c>
      <c r="X22" s="91">
        <f t="shared" si="4"/>
        <v>30</v>
      </c>
      <c r="Y22" s="92">
        <f t="shared" si="0"/>
        <v>32</v>
      </c>
      <c r="Z22" s="1164"/>
      <c r="AA22" s="1166"/>
      <c r="AB22" s="1166"/>
      <c r="AC22" s="1166"/>
      <c r="AD22" s="1166"/>
      <c r="AE22" s="1166"/>
      <c r="AF22" s="1166"/>
      <c r="AG22" s="1166"/>
      <c r="AH22" s="1166"/>
      <c r="AI22" s="2095"/>
      <c r="AJ22" s="2095"/>
      <c r="AK22" s="2095"/>
    </row>
    <row r="23" spans="1:37" ht="19.5" thickBot="1" x14ac:dyDescent="0.3">
      <c r="A23" s="1430"/>
      <c r="B23" s="1468"/>
      <c r="C23" s="1404"/>
      <c r="D23" s="1404"/>
      <c r="E23" s="51" t="s">
        <v>140</v>
      </c>
      <c r="F23" s="462">
        <v>1.7</v>
      </c>
      <c r="G23" s="462">
        <v>0</v>
      </c>
      <c r="H23" s="462">
        <v>1</v>
      </c>
      <c r="I23" s="462">
        <v>20</v>
      </c>
      <c r="J23" s="462">
        <v>29</v>
      </c>
      <c r="K23" s="462">
        <v>20</v>
      </c>
      <c r="L23" s="69">
        <v>61</v>
      </c>
      <c r="M23" s="69">
        <v>60</v>
      </c>
      <c r="N23" s="69">
        <v>78</v>
      </c>
      <c r="O23" s="69">
        <v>72</v>
      </c>
      <c r="P23" s="69">
        <v>68</v>
      </c>
      <c r="Q23" s="69">
        <v>72</v>
      </c>
      <c r="R23" s="51">
        <v>236</v>
      </c>
      <c r="S23" s="51">
        <v>236</v>
      </c>
      <c r="T23" s="76"/>
      <c r="U23" s="76"/>
      <c r="V23" s="91">
        <f t="shared" si="2"/>
        <v>1.35</v>
      </c>
      <c r="W23" s="91">
        <f t="shared" si="3"/>
        <v>23</v>
      </c>
      <c r="X23" s="91">
        <f t="shared" si="4"/>
        <v>66.333333333333329</v>
      </c>
      <c r="Y23" s="92">
        <f t="shared" si="0"/>
        <v>70.666666666666671</v>
      </c>
      <c r="Z23" s="1164"/>
      <c r="AA23" s="1166"/>
      <c r="AB23" s="1166"/>
      <c r="AC23" s="1166"/>
      <c r="AD23" s="1166"/>
      <c r="AE23" s="1166"/>
      <c r="AF23" s="1166"/>
      <c r="AG23" s="1166"/>
      <c r="AH23" s="1166"/>
      <c r="AI23" s="2095"/>
      <c r="AJ23" s="2095"/>
      <c r="AK23" s="2095"/>
    </row>
    <row r="24" spans="1:37" ht="32.25" thickBot="1" x14ac:dyDescent="0.3">
      <c r="A24" s="1430"/>
      <c r="B24" s="1468"/>
      <c r="C24" s="1404"/>
      <c r="D24" s="1404"/>
      <c r="E24" s="69" t="s">
        <v>141</v>
      </c>
      <c r="F24" s="462">
        <v>0</v>
      </c>
      <c r="G24" s="462">
        <v>0</v>
      </c>
      <c r="H24" s="462">
        <v>0</v>
      </c>
      <c r="I24" s="462">
        <v>0</v>
      </c>
      <c r="J24" s="462">
        <v>0</v>
      </c>
      <c r="K24" s="462">
        <v>0</v>
      </c>
      <c r="L24" s="69">
        <v>54</v>
      </c>
      <c r="M24" s="69">
        <v>42</v>
      </c>
      <c r="N24" s="69">
        <v>42</v>
      </c>
      <c r="O24" s="69">
        <v>51</v>
      </c>
      <c r="P24" s="69">
        <v>51</v>
      </c>
      <c r="Q24" s="69">
        <v>48</v>
      </c>
      <c r="R24" s="57">
        <v>236</v>
      </c>
      <c r="S24" s="57">
        <v>236</v>
      </c>
      <c r="T24" s="76"/>
      <c r="U24" s="76"/>
      <c r="V24" s="91">
        <f t="shared" si="2"/>
        <v>0</v>
      </c>
      <c r="W24" s="91">
        <f t="shared" si="3"/>
        <v>0</v>
      </c>
      <c r="X24" s="91">
        <f t="shared" si="4"/>
        <v>46</v>
      </c>
      <c r="Y24" s="92">
        <f t="shared" si="0"/>
        <v>50</v>
      </c>
      <c r="Z24" s="1164"/>
      <c r="AA24" s="1166"/>
      <c r="AB24" s="1166"/>
      <c r="AC24" s="1166"/>
      <c r="AD24" s="1166"/>
      <c r="AE24" s="1166"/>
      <c r="AF24" s="1166"/>
      <c r="AG24" s="1166"/>
      <c r="AH24" s="1166"/>
      <c r="AI24" s="2095"/>
      <c r="AJ24" s="2095"/>
      <c r="AK24" s="2095"/>
    </row>
    <row r="25" spans="1:37" ht="19.5" thickBot="1" x14ac:dyDescent="0.3">
      <c r="A25" s="1491">
        <v>4</v>
      </c>
      <c r="B25" s="1492" t="s">
        <v>70</v>
      </c>
      <c r="C25" s="1403" t="s">
        <v>99</v>
      </c>
      <c r="D25" s="1403">
        <f>250*0.9</f>
        <v>225</v>
      </c>
      <c r="E25" s="76" t="s">
        <v>142</v>
      </c>
      <c r="F25" s="441">
        <v>22</v>
      </c>
      <c r="G25" s="441">
        <v>12</v>
      </c>
      <c r="H25" s="441">
        <v>18</v>
      </c>
      <c r="I25" s="441">
        <v>13</v>
      </c>
      <c r="J25" s="441">
        <v>24</v>
      </c>
      <c r="K25" s="441">
        <v>12</v>
      </c>
      <c r="L25" s="76">
        <v>42</v>
      </c>
      <c r="M25" s="76">
        <v>34</v>
      </c>
      <c r="N25" s="76">
        <v>68</v>
      </c>
      <c r="O25" s="76">
        <v>33</v>
      </c>
      <c r="P25" s="76">
        <v>12</v>
      </c>
      <c r="Q25" s="76">
        <v>18</v>
      </c>
      <c r="R25" s="48">
        <v>235</v>
      </c>
      <c r="S25" s="48">
        <v>235</v>
      </c>
      <c r="T25" s="76"/>
      <c r="U25" s="76"/>
      <c r="V25" s="84">
        <f t="shared" si="2"/>
        <v>17.333333333333332</v>
      </c>
      <c r="W25" s="84">
        <f t="shared" si="3"/>
        <v>16.333333333333332</v>
      </c>
      <c r="X25" s="84">
        <f t="shared" si="4"/>
        <v>48</v>
      </c>
      <c r="Y25" s="85">
        <f t="shared" si="0"/>
        <v>21</v>
      </c>
      <c r="Z25" s="1182">
        <f>SUM(V25:V28)</f>
        <v>58</v>
      </c>
      <c r="AA25" s="1173">
        <f>SUM(W25:W28)</f>
        <v>65.666666666666671</v>
      </c>
      <c r="AB25" s="1173">
        <f>SUM(X25:X28)</f>
        <v>120.66666666666667</v>
      </c>
      <c r="AC25" s="1173">
        <f>SUM(Y25:Y28)</f>
        <v>148</v>
      </c>
      <c r="AD25" s="1173">
        <f t="shared" ref="AD25" si="9">Z25*0.38*0.9*SQRT(3)</f>
        <v>34.356959818936247</v>
      </c>
      <c r="AE25" s="1173">
        <f t="shared" si="5"/>
        <v>38.898397036381844</v>
      </c>
      <c r="AF25" s="1173">
        <f t="shared" si="5"/>
        <v>71.478272726752436</v>
      </c>
      <c r="AG25" s="1173">
        <f t="shared" si="5"/>
        <v>87.669483675906292</v>
      </c>
      <c r="AH25" s="1173">
        <f>MAX(Z25:AC28)</f>
        <v>148</v>
      </c>
      <c r="AI25" s="1712">
        <f t="shared" ref="AI25" si="10">AH25*0.38*0.9*SQRT(3)</f>
        <v>87.669483675906292</v>
      </c>
      <c r="AJ25" s="1712">
        <f>D25-AI25</f>
        <v>137.33051632409371</v>
      </c>
      <c r="AK25" s="1712">
        <f>(D25-AJ25)/D25*100</f>
        <v>38.964214967069466</v>
      </c>
    </row>
    <row r="26" spans="1:37" ht="19.5" thickBot="1" x14ac:dyDescent="0.3">
      <c r="A26" s="1414"/>
      <c r="B26" s="1423"/>
      <c r="C26" s="1404"/>
      <c r="D26" s="1404"/>
      <c r="E26" s="51" t="s">
        <v>143</v>
      </c>
      <c r="F26" s="420">
        <v>22</v>
      </c>
      <c r="G26" s="420">
        <v>26</v>
      </c>
      <c r="H26" s="420">
        <v>19</v>
      </c>
      <c r="I26" s="420">
        <v>28</v>
      </c>
      <c r="J26" s="420">
        <v>32</v>
      </c>
      <c r="K26" s="420">
        <v>20</v>
      </c>
      <c r="L26" s="51">
        <v>34</v>
      </c>
      <c r="M26" s="51">
        <v>40</v>
      </c>
      <c r="N26" s="51">
        <v>55</v>
      </c>
      <c r="O26" s="51">
        <v>51</v>
      </c>
      <c r="P26" s="51">
        <v>66</v>
      </c>
      <c r="Q26" s="51">
        <v>71</v>
      </c>
      <c r="R26" s="51">
        <v>235</v>
      </c>
      <c r="S26" s="51">
        <v>235</v>
      </c>
      <c r="T26" s="76"/>
      <c r="U26" s="76"/>
      <c r="V26" s="62">
        <f t="shared" si="2"/>
        <v>22.333333333333332</v>
      </c>
      <c r="W26" s="62">
        <f t="shared" si="3"/>
        <v>26.666666666666668</v>
      </c>
      <c r="X26" s="62">
        <f t="shared" si="4"/>
        <v>43</v>
      </c>
      <c r="Y26" s="63">
        <f t="shared" si="0"/>
        <v>62.666666666666664</v>
      </c>
      <c r="Z26" s="1183"/>
      <c r="AA26" s="1174"/>
      <c r="AB26" s="1174"/>
      <c r="AC26" s="1174"/>
      <c r="AD26" s="1174"/>
      <c r="AE26" s="1174"/>
      <c r="AF26" s="1174"/>
      <c r="AG26" s="1174"/>
      <c r="AH26" s="1174"/>
      <c r="AI26" s="1713"/>
      <c r="AJ26" s="1713"/>
      <c r="AK26" s="1713"/>
    </row>
    <row r="27" spans="1:37" ht="19.5" thickBot="1" x14ac:dyDescent="0.3">
      <c r="A27" s="1414"/>
      <c r="B27" s="1423"/>
      <c r="C27" s="1404"/>
      <c r="D27" s="1404"/>
      <c r="E27" s="55" t="s">
        <v>144</v>
      </c>
      <c r="F27" s="447">
        <v>19</v>
      </c>
      <c r="G27" s="447">
        <v>24</v>
      </c>
      <c r="H27" s="447">
        <v>12</v>
      </c>
      <c r="I27" s="447">
        <v>26</v>
      </c>
      <c r="J27" s="447">
        <v>25</v>
      </c>
      <c r="K27" s="447">
        <v>17</v>
      </c>
      <c r="L27" s="55">
        <v>22</v>
      </c>
      <c r="M27" s="55">
        <v>42</v>
      </c>
      <c r="N27" s="55">
        <v>25</v>
      </c>
      <c r="O27" s="55">
        <v>64</v>
      </c>
      <c r="P27" s="55">
        <v>58</v>
      </c>
      <c r="Q27" s="55">
        <v>71</v>
      </c>
      <c r="R27" s="55">
        <v>235</v>
      </c>
      <c r="S27" s="55">
        <v>235</v>
      </c>
      <c r="T27" s="93"/>
      <c r="U27" s="76"/>
      <c r="V27" s="62">
        <f t="shared" si="2"/>
        <v>18.333333333333332</v>
      </c>
      <c r="W27" s="62">
        <f t="shared" si="3"/>
        <v>22.666666666666668</v>
      </c>
      <c r="X27" s="62">
        <f t="shared" si="4"/>
        <v>29.666666666666668</v>
      </c>
      <c r="Y27" s="63">
        <f t="shared" si="0"/>
        <v>64.333333333333329</v>
      </c>
      <c r="Z27" s="1183"/>
      <c r="AA27" s="1174"/>
      <c r="AB27" s="1174"/>
      <c r="AC27" s="1174"/>
      <c r="AD27" s="1174"/>
      <c r="AE27" s="1174"/>
      <c r="AF27" s="1174"/>
      <c r="AG27" s="1174"/>
      <c r="AH27" s="1174"/>
      <c r="AI27" s="1713"/>
      <c r="AJ27" s="1713"/>
      <c r="AK27" s="1713"/>
    </row>
    <row r="28" spans="1:37" ht="19.5" thickBot="1" x14ac:dyDescent="0.3">
      <c r="A28" s="1415"/>
      <c r="B28" s="1424"/>
      <c r="C28" s="1405"/>
      <c r="D28" s="1405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>
        <v>235</v>
      </c>
      <c r="S28" s="57">
        <v>235</v>
      </c>
      <c r="T28" s="89"/>
      <c r="U28" s="76"/>
      <c r="V28" s="65">
        <f t="shared" si="2"/>
        <v>0</v>
      </c>
      <c r="W28" s="65">
        <f t="shared" si="3"/>
        <v>0</v>
      </c>
      <c r="X28" s="65">
        <f t="shared" si="4"/>
        <v>0</v>
      </c>
      <c r="Y28" s="66">
        <f t="shared" si="0"/>
        <v>0</v>
      </c>
      <c r="Z28" s="1184"/>
      <c r="AA28" s="1175"/>
      <c r="AB28" s="1175"/>
      <c r="AC28" s="1175"/>
      <c r="AD28" s="1175"/>
      <c r="AE28" s="1175"/>
      <c r="AF28" s="1175"/>
      <c r="AG28" s="1175"/>
      <c r="AH28" s="1175"/>
      <c r="AI28" s="1714"/>
      <c r="AJ28" s="1714"/>
      <c r="AK28" s="1714"/>
    </row>
    <row r="29" spans="1:37" ht="19.5" thickBot="1" x14ac:dyDescent="0.3">
      <c r="A29" s="1491">
        <v>5</v>
      </c>
      <c r="B29" s="1492" t="s">
        <v>145</v>
      </c>
      <c r="C29" s="1403" t="s">
        <v>146</v>
      </c>
      <c r="D29" s="1403">
        <f>315*0.9</f>
        <v>283.5</v>
      </c>
      <c r="E29" s="76" t="s">
        <v>147</v>
      </c>
      <c r="F29" s="441">
        <v>30</v>
      </c>
      <c r="G29" s="441">
        <v>34</v>
      </c>
      <c r="H29" s="441">
        <v>28</v>
      </c>
      <c r="I29" s="441">
        <v>18</v>
      </c>
      <c r="J29" s="441">
        <v>30</v>
      </c>
      <c r="K29" s="441">
        <v>27</v>
      </c>
      <c r="L29" s="76">
        <v>123</v>
      </c>
      <c r="M29" s="76">
        <v>110</v>
      </c>
      <c r="N29" s="76">
        <v>85</v>
      </c>
      <c r="O29" s="76">
        <v>88</v>
      </c>
      <c r="P29" s="76">
        <v>76</v>
      </c>
      <c r="Q29" s="76">
        <v>82</v>
      </c>
      <c r="R29" s="48">
        <v>240</v>
      </c>
      <c r="S29" s="48">
        <v>240</v>
      </c>
      <c r="T29" s="76"/>
      <c r="U29" s="76"/>
      <c r="V29" s="84">
        <f t="shared" si="2"/>
        <v>30.666666666666668</v>
      </c>
      <c r="W29" s="84">
        <f t="shared" si="3"/>
        <v>25</v>
      </c>
      <c r="X29" s="84">
        <f t="shared" si="4"/>
        <v>106</v>
      </c>
      <c r="Y29" s="85">
        <f t="shared" si="0"/>
        <v>82</v>
      </c>
      <c r="Z29" s="1182">
        <f>SUM(V29:V33)</f>
        <v>70.166666666666671</v>
      </c>
      <c r="AA29" s="1173">
        <f>SUM(W29:W33)</f>
        <v>65.833333333333329</v>
      </c>
      <c r="AB29" s="1173">
        <f>SUM(X29:X33)</f>
        <v>205.33333333333334</v>
      </c>
      <c r="AC29" s="1173">
        <f>SUM(Y29:Y33)</f>
        <v>158.99999999999997</v>
      </c>
      <c r="AD29" s="1173">
        <f t="shared" ref="AD29:AG29" si="11">Z29*0.38*0.9*SQRT(3)</f>
        <v>41.564023229230344</v>
      </c>
      <c r="AE29" s="1173">
        <f t="shared" si="11"/>
        <v>38.997123932413274</v>
      </c>
      <c r="AF29" s="1173">
        <f t="shared" si="11"/>
        <v>121.63153591071683</v>
      </c>
      <c r="AG29" s="1173">
        <f t="shared" si="11"/>
        <v>94.185458813980389</v>
      </c>
      <c r="AH29" s="1173">
        <f>MAX(Z29:AC33)</f>
        <v>205.33333333333334</v>
      </c>
      <c r="AI29" s="1712">
        <f t="shared" ref="AI29" si="12">AH29*0.38*0.9*SQRT(3)</f>
        <v>121.63153591071683</v>
      </c>
      <c r="AJ29" s="1712">
        <f>D29-AI29</f>
        <v>161.86846408928318</v>
      </c>
      <c r="AK29" s="1712">
        <f>(D29-AJ29)/D29*100</f>
        <v>42.903540003780179</v>
      </c>
    </row>
    <row r="30" spans="1:37" ht="19.5" thickBot="1" x14ac:dyDescent="0.3">
      <c r="A30" s="1414"/>
      <c r="B30" s="1423"/>
      <c r="C30" s="1404"/>
      <c r="D30" s="1404"/>
      <c r="E30" s="51" t="s">
        <v>148</v>
      </c>
      <c r="F30" s="420">
        <v>36</v>
      </c>
      <c r="G30" s="420">
        <v>26</v>
      </c>
      <c r="H30" s="420">
        <v>31</v>
      </c>
      <c r="I30" s="420">
        <v>26</v>
      </c>
      <c r="J30" s="420">
        <v>14</v>
      </c>
      <c r="K30" s="420">
        <v>45</v>
      </c>
      <c r="L30" s="51">
        <v>80</v>
      </c>
      <c r="M30" s="51">
        <v>48</v>
      </c>
      <c r="N30" s="51">
        <v>73</v>
      </c>
      <c r="O30" s="51">
        <v>34</v>
      </c>
      <c r="P30" s="51">
        <v>38</v>
      </c>
      <c r="Q30" s="51">
        <v>41</v>
      </c>
      <c r="R30" s="51">
        <v>240</v>
      </c>
      <c r="S30" s="51">
        <v>240</v>
      </c>
      <c r="T30" s="76"/>
      <c r="U30" s="76"/>
      <c r="V30" s="62">
        <f t="shared" si="2"/>
        <v>31</v>
      </c>
      <c r="W30" s="62">
        <f t="shared" si="3"/>
        <v>28.333333333333332</v>
      </c>
      <c r="X30" s="62">
        <f t="shared" si="4"/>
        <v>67</v>
      </c>
      <c r="Y30" s="63">
        <f t="shared" si="0"/>
        <v>37.666666666666664</v>
      </c>
      <c r="Z30" s="1183"/>
      <c r="AA30" s="1174"/>
      <c r="AB30" s="1174"/>
      <c r="AC30" s="1174"/>
      <c r="AD30" s="1174"/>
      <c r="AE30" s="1174"/>
      <c r="AF30" s="1174"/>
      <c r="AG30" s="1174"/>
      <c r="AH30" s="1174"/>
      <c r="AI30" s="1713"/>
      <c r="AJ30" s="1713"/>
      <c r="AK30" s="1713"/>
    </row>
    <row r="31" spans="1:37" ht="19.5" thickBot="1" x14ac:dyDescent="0.3">
      <c r="A31" s="1414"/>
      <c r="B31" s="1423"/>
      <c r="C31" s="1404"/>
      <c r="D31" s="1404"/>
      <c r="E31" s="55" t="s">
        <v>149</v>
      </c>
      <c r="F31" s="447">
        <v>0</v>
      </c>
      <c r="G31" s="447">
        <v>1</v>
      </c>
      <c r="H31" s="447">
        <v>16</v>
      </c>
      <c r="I31" s="447">
        <v>0</v>
      </c>
      <c r="J31" s="447">
        <v>8</v>
      </c>
      <c r="K31" s="447">
        <v>17</v>
      </c>
      <c r="L31" s="55">
        <v>40</v>
      </c>
      <c r="M31" s="55">
        <v>35</v>
      </c>
      <c r="N31" s="55">
        <v>22</v>
      </c>
      <c r="O31" s="55">
        <v>26</v>
      </c>
      <c r="P31" s="55">
        <v>46</v>
      </c>
      <c r="Q31" s="55">
        <v>32</v>
      </c>
      <c r="R31" s="55">
        <v>240</v>
      </c>
      <c r="S31" s="55">
        <v>240</v>
      </c>
      <c r="T31" s="76"/>
      <c r="U31" s="76"/>
      <c r="V31" s="62">
        <f t="shared" si="2"/>
        <v>8.5</v>
      </c>
      <c r="W31" s="62">
        <f t="shared" si="3"/>
        <v>12.5</v>
      </c>
      <c r="X31" s="62">
        <f t="shared" si="4"/>
        <v>32.333333333333336</v>
      </c>
      <c r="Y31" s="63">
        <f t="shared" si="0"/>
        <v>34.666666666666664</v>
      </c>
      <c r="Z31" s="1183"/>
      <c r="AA31" s="1174"/>
      <c r="AB31" s="1174"/>
      <c r="AC31" s="1174"/>
      <c r="AD31" s="1174"/>
      <c r="AE31" s="1174"/>
      <c r="AF31" s="1174"/>
      <c r="AG31" s="1174"/>
      <c r="AH31" s="1174"/>
      <c r="AI31" s="1713"/>
      <c r="AJ31" s="1713"/>
      <c r="AK31" s="1713"/>
    </row>
    <row r="32" spans="1:37" ht="19.5" thickBot="1" x14ac:dyDescent="0.3">
      <c r="A32" s="1414"/>
      <c r="B32" s="1423"/>
      <c r="C32" s="1404"/>
      <c r="D32" s="1404"/>
      <c r="E32" s="55" t="s">
        <v>150</v>
      </c>
      <c r="F32" s="447">
        <v>0</v>
      </c>
      <c r="G32" s="447">
        <v>0</v>
      </c>
      <c r="H32" s="447">
        <v>0</v>
      </c>
      <c r="I32" s="447">
        <v>0</v>
      </c>
      <c r="J32" s="447">
        <v>0</v>
      </c>
      <c r="K32" s="447">
        <v>0</v>
      </c>
      <c r="L32" s="55">
        <v>0</v>
      </c>
      <c r="M32" s="55">
        <v>0</v>
      </c>
      <c r="N32" s="55">
        <v>0</v>
      </c>
      <c r="O32" s="55">
        <v>0</v>
      </c>
      <c r="P32" s="55">
        <v>0</v>
      </c>
      <c r="Q32" s="55">
        <v>0</v>
      </c>
      <c r="R32" s="55">
        <v>240</v>
      </c>
      <c r="S32" s="55">
        <v>240</v>
      </c>
      <c r="T32" s="76"/>
      <c r="U32" s="76"/>
      <c r="V32" s="62">
        <f t="shared" si="2"/>
        <v>0</v>
      </c>
      <c r="W32" s="62">
        <f t="shared" si="3"/>
        <v>0</v>
      </c>
      <c r="X32" s="62">
        <f>IF(AND(L32=0,M32=0,N32=0),0,IF(AND(L32=0,M32=0),N32,IF(AND(L32=0,N32=0),M32,IF(AND(M32=0,N32=0),L32,IF(L32=0,(M32+N32)/2,IF(M32=0,(L32+N32)/2,IF(N32=0,(L32+M32)/2,(L32+M32+N32)/3)))))))</f>
        <v>0</v>
      </c>
      <c r="Y32" s="63">
        <f t="shared" si="0"/>
        <v>0</v>
      </c>
      <c r="Z32" s="1183"/>
      <c r="AA32" s="1174"/>
      <c r="AB32" s="1174"/>
      <c r="AC32" s="1174"/>
      <c r="AD32" s="1174"/>
      <c r="AE32" s="1174"/>
      <c r="AF32" s="1174"/>
      <c r="AG32" s="1174"/>
      <c r="AH32" s="1174"/>
      <c r="AI32" s="1713"/>
      <c r="AJ32" s="1713"/>
      <c r="AK32" s="1713"/>
    </row>
    <row r="33" spans="1:37" ht="19.5" thickBot="1" x14ac:dyDescent="0.3">
      <c r="A33" s="1415"/>
      <c r="B33" s="1424"/>
      <c r="C33" s="1405"/>
      <c r="D33" s="1405"/>
      <c r="E33" s="57" t="s">
        <v>151</v>
      </c>
      <c r="F33" s="421">
        <v>0</v>
      </c>
      <c r="G33" s="421">
        <v>0</v>
      </c>
      <c r="H33" s="421">
        <v>0</v>
      </c>
      <c r="I33" s="421">
        <v>0</v>
      </c>
      <c r="J33" s="421">
        <v>0</v>
      </c>
      <c r="K33" s="421">
        <v>0</v>
      </c>
      <c r="L33" s="57">
        <v>0</v>
      </c>
      <c r="M33" s="57">
        <v>0</v>
      </c>
      <c r="N33" s="57">
        <v>0</v>
      </c>
      <c r="O33" s="57">
        <v>4</v>
      </c>
      <c r="P33" s="57">
        <v>6</v>
      </c>
      <c r="Q33" s="57">
        <v>4</v>
      </c>
      <c r="R33" s="57">
        <v>240</v>
      </c>
      <c r="S33" s="57">
        <v>240</v>
      </c>
      <c r="T33" s="76"/>
      <c r="U33" s="76"/>
      <c r="V33" s="65">
        <f t="shared" si="2"/>
        <v>0</v>
      </c>
      <c r="W33" s="65">
        <f t="shared" si="3"/>
        <v>0</v>
      </c>
      <c r="X33" s="65">
        <f t="shared" si="4"/>
        <v>0</v>
      </c>
      <c r="Y33" s="66">
        <f t="shared" si="0"/>
        <v>4.666666666666667</v>
      </c>
      <c r="Z33" s="1184"/>
      <c r="AA33" s="1175"/>
      <c r="AB33" s="1175"/>
      <c r="AC33" s="1175"/>
      <c r="AD33" s="1175"/>
      <c r="AE33" s="1175"/>
      <c r="AF33" s="1175"/>
      <c r="AG33" s="1175"/>
      <c r="AH33" s="1175"/>
      <c r="AI33" s="1714"/>
      <c r="AJ33" s="1714"/>
      <c r="AK33" s="1714"/>
    </row>
    <row r="34" spans="1:37" ht="19.5" thickBot="1" x14ac:dyDescent="0.3">
      <c r="A34" s="1491">
        <v>6</v>
      </c>
      <c r="B34" s="1492" t="s">
        <v>82</v>
      </c>
      <c r="C34" s="1403" t="s">
        <v>83</v>
      </c>
      <c r="D34" s="1403">
        <f>160*0.9</f>
        <v>144</v>
      </c>
      <c r="E34" s="76" t="s">
        <v>152</v>
      </c>
      <c r="F34" s="441">
        <v>28</v>
      </c>
      <c r="G34" s="441">
        <v>37</v>
      </c>
      <c r="H34" s="441">
        <v>20</v>
      </c>
      <c r="I34" s="441">
        <v>21</v>
      </c>
      <c r="J34" s="441">
        <v>25</v>
      </c>
      <c r="K34" s="441">
        <v>18</v>
      </c>
      <c r="L34" s="76">
        <v>50</v>
      </c>
      <c r="M34" s="76">
        <v>50</v>
      </c>
      <c r="N34" s="76">
        <v>56</v>
      </c>
      <c r="O34" s="76">
        <v>64</v>
      </c>
      <c r="P34" s="76">
        <v>62</v>
      </c>
      <c r="Q34" s="76">
        <v>70</v>
      </c>
      <c r="R34" s="48">
        <v>235</v>
      </c>
      <c r="S34" s="48">
        <v>235</v>
      </c>
      <c r="T34" s="76"/>
      <c r="U34" s="76"/>
      <c r="V34" s="84">
        <f t="shared" ref="V34:V37" si="13">IF(AND(F34=0,G34=0,H34=0),0,IF(AND(F34=0,G34=0),H34,IF(AND(F34=0,H34=0),G34,IF(AND(G34=0,H34=0),F34,IF(F34=0,(G34+H34)/2,IF(G34=0,(F34+H34)/2,IF(H34=0,(F34+G34)/2,(F34+G34+H34)/3)))))))</f>
        <v>28.333333333333332</v>
      </c>
      <c r="W34" s="84">
        <f t="shared" si="3"/>
        <v>21.333333333333332</v>
      </c>
      <c r="X34" s="84">
        <f t="shared" si="4"/>
        <v>52</v>
      </c>
      <c r="Y34" s="85">
        <f t="shared" si="0"/>
        <v>65.333333333333329</v>
      </c>
      <c r="Z34" s="1182">
        <f>SUM(V34:V37)</f>
        <v>109.66666666666667</v>
      </c>
      <c r="AA34" s="1173">
        <f>SUM(W34:W37)</f>
        <v>125.66666666666669</v>
      </c>
      <c r="AB34" s="1173">
        <f>SUM(X34:X37)</f>
        <v>170.66666666666669</v>
      </c>
      <c r="AC34" s="1173">
        <f>SUM(Y34:Y37)</f>
        <v>184.33333333333331</v>
      </c>
      <c r="AD34" s="1173">
        <f t="shared" ref="AD34:AG34" si="14">Z34*0.38*0.9*SQRT(3)</f>
        <v>64.962297588678325</v>
      </c>
      <c r="AE34" s="1173">
        <f t="shared" si="14"/>
        <v>74.440079607695225</v>
      </c>
      <c r="AF34" s="1173">
        <f t="shared" si="14"/>
        <v>101.09634153618023</v>
      </c>
      <c r="AG34" s="1173">
        <f t="shared" si="14"/>
        <v>109.19194701075716</v>
      </c>
      <c r="AH34" s="1173">
        <f>MAX(Z34:AC37)</f>
        <v>184.33333333333331</v>
      </c>
      <c r="AI34" s="1712">
        <f t="shared" ref="AI34" si="15">AH34*0.38*0.9*SQRT(3)</f>
        <v>109.19194701075716</v>
      </c>
      <c r="AJ34" s="2106">
        <f>D34-AI34</f>
        <v>34.808052989242839</v>
      </c>
      <c r="AK34" s="1712">
        <f>(D34-AJ34)/D34*100</f>
        <v>75.827740979692464</v>
      </c>
    </row>
    <row r="35" spans="1:37" ht="19.5" thickBot="1" x14ac:dyDescent="0.3">
      <c r="A35" s="1414"/>
      <c r="B35" s="1423"/>
      <c r="C35" s="1404"/>
      <c r="D35" s="1404"/>
      <c r="E35" s="51" t="s">
        <v>153</v>
      </c>
      <c r="F35" s="420">
        <v>26</v>
      </c>
      <c r="G35" s="420">
        <v>32</v>
      </c>
      <c r="H35" s="420">
        <v>27</v>
      </c>
      <c r="I35" s="420">
        <v>26</v>
      </c>
      <c r="J35" s="420">
        <v>33</v>
      </c>
      <c r="K35" s="420">
        <v>53</v>
      </c>
      <c r="L35" s="51">
        <v>61</v>
      </c>
      <c r="M35" s="51">
        <v>40</v>
      </c>
      <c r="N35" s="51">
        <v>52</v>
      </c>
      <c r="O35" s="51">
        <v>52</v>
      </c>
      <c r="P35" s="51">
        <v>52</v>
      </c>
      <c r="Q35" s="51">
        <v>68</v>
      </c>
      <c r="R35" s="51">
        <v>235</v>
      </c>
      <c r="S35" s="51">
        <v>235</v>
      </c>
      <c r="T35" s="76"/>
      <c r="U35" s="76"/>
      <c r="V35" s="62">
        <f t="shared" si="13"/>
        <v>28.333333333333332</v>
      </c>
      <c r="W35" s="62">
        <f t="shared" si="3"/>
        <v>37.333333333333336</v>
      </c>
      <c r="X35" s="62">
        <f t="shared" si="4"/>
        <v>51</v>
      </c>
      <c r="Y35" s="63">
        <f t="shared" si="0"/>
        <v>57.333333333333336</v>
      </c>
      <c r="Z35" s="1183"/>
      <c r="AA35" s="1174"/>
      <c r="AB35" s="1174"/>
      <c r="AC35" s="1174"/>
      <c r="AD35" s="1174"/>
      <c r="AE35" s="1174"/>
      <c r="AF35" s="1174"/>
      <c r="AG35" s="1174"/>
      <c r="AH35" s="1174"/>
      <c r="AI35" s="1713"/>
      <c r="AJ35" s="2107"/>
      <c r="AK35" s="1713"/>
    </row>
    <row r="36" spans="1:37" ht="19.5" thickBot="1" x14ac:dyDescent="0.3">
      <c r="A36" s="1414"/>
      <c r="B36" s="1423"/>
      <c r="C36" s="1404"/>
      <c r="D36" s="1404"/>
      <c r="E36" s="55" t="s">
        <v>154</v>
      </c>
      <c r="F36" s="447">
        <v>25</v>
      </c>
      <c r="G36" s="447">
        <v>22</v>
      </c>
      <c r="H36" s="447">
        <v>38</v>
      </c>
      <c r="I36" s="447">
        <v>30</v>
      </c>
      <c r="J36" s="447">
        <v>44</v>
      </c>
      <c r="K36" s="447">
        <v>27</v>
      </c>
      <c r="L36" s="55">
        <v>42</v>
      </c>
      <c r="M36" s="55">
        <v>43</v>
      </c>
      <c r="N36" s="55">
        <v>33</v>
      </c>
      <c r="O36" s="55">
        <v>26</v>
      </c>
      <c r="P36" s="55">
        <v>46</v>
      </c>
      <c r="Q36" s="55">
        <v>32</v>
      </c>
      <c r="R36" s="55">
        <v>235</v>
      </c>
      <c r="S36" s="55">
        <v>235</v>
      </c>
      <c r="T36" s="76"/>
      <c r="U36" s="93"/>
      <c r="V36" s="62">
        <f t="shared" si="13"/>
        <v>28.333333333333332</v>
      </c>
      <c r="W36" s="62">
        <f t="shared" si="3"/>
        <v>33.666666666666664</v>
      </c>
      <c r="X36" s="62">
        <f t="shared" si="4"/>
        <v>39.333333333333336</v>
      </c>
      <c r="Y36" s="63">
        <f t="shared" si="0"/>
        <v>34.666666666666664</v>
      </c>
      <c r="Z36" s="1183"/>
      <c r="AA36" s="1174"/>
      <c r="AB36" s="1174"/>
      <c r="AC36" s="1174"/>
      <c r="AD36" s="1174"/>
      <c r="AE36" s="1174"/>
      <c r="AF36" s="1174"/>
      <c r="AG36" s="1174"/>
      <c r="AH36" s="1174"/>
      <c r="AI36" s="1713"/>
      <c r="AJ36" s="2107"/>
      <c r="AK36" s="1713"/>
    </row>
    <row r="37" spans="1:37" ht="19.5" thickBot="1" x14ac:dyDescent="0.3">
      <c r="A37" s="1415"/>
      <c r="B37" s="1424"/>
      <c r="C37" s="1405"/>
      <c r="D37" s="1405"/>
      <c r="E37" s="57" t="s">
        <v>155</v>
      </c>
      <c r="F37" s="421">
        <v>25</v>
      </c>
      <c r="G37" s="421">
        <v>24</v>
      </c>
      <c r="H37" s="421">
        <v>25</v>
      </c>
      <c r="I37" s="421">
        <v>20</v>
      </c>
      <c r="J37" s="421">
        <v>29</v>
      </c>
      <c r="K37" s="421">
        <v>51</v>
      </c>
      <c r="L37" s="57">
        <v>22</v>
      </c>
      <c r="M37" s="57">
        <v>35</v>
      </c>
      <c r="N37" s="57">
        <v>28</v>
      </c>
      <c r="O37" s="57">
        <v>26</v>
      </c>
      <c r="P37" s="57">
        <v>14</v>
      </c>
      <c r="Q37" s="57">
        <v>41</v>
      </c>
      <c r="R37" s="57">
        <v>235</v>
      </c>
      <c r="S37" s="57">
        <v>235</v>
      </c>
      <c r="T37" s="93"/>
      <c r="U37" s="89"/>
      <c r="V37" s="65">
        <f t="shared" si="13"/>
        <v>24.666666666666668</v>
      </c>
      <c r="W37" s="65">
        <f t="shared" si="3"/>
        <v>33.333333333333336</v>
      </c>
      <c r="X37" s="65">
        <f t="shared" si="4"/>
        <v>28.333333333333332</v>
      </c>
      <c r="Y37" s="66">
        <f t="shared" si="0"/>
        <v>27</v>
      </c>
      <c r="Z37" s="1184"/>
      <c r="AA37" s="1175"/>
      <c r="AB37" s="1175"/>
      <c r="AC37" s="1175"/>
      <c r="AD37" s="1175"/>
      <c r="AE37" s="1175"/>
      <c r="AF37" s="1175"/>
      <c r="AG37" s="1175"/>
      <c r="AH37" s="1175"/>
      <c r="AI37" s="1714"/>
      <c r="AJ37" s="2108"/>
      <c r="AK37" s="1714"/>
    </row>
    <row r="38" spans="1:37" x14ac:dyDescent="0.25">
      <c r="A38" s="94"/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6">
        <f>SUM(AF12:AF37)</f>
        <v>423.53838397481752</v>
      </c>
      <c r="AG38" s="96">
        <f>SUM(AG12:AG37)</f>
        <v>421.56384605418907</v>
      </c>
      <c r="AH38" s="95"/>
    </row>
    <row r="39" spans="1:37" ht="15.75" thickBot="1" x14ac:dyDescent="0.3">
      <c r="A39" s="94"/>
      <c r="B39" s="95"/>
      <c r="C39" s="95"/>
      <c r="D39" s="95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</row>
    <row r="40" spans="1:37" ht="18.75" x14ac:dyDescent="0.25">
      <c r="A40" s="1491">
        <v>7</v>
      </c>
      <c r="B40" s="1492" t="s">
        <v>156</v>
      </c>
      <c r="C40" s="1403" t="s">
        <v>157</v>
      </c>
      <c r="D40" s="1403"/>
      <c r="E40" s="76" t="s">
        <v>158</v>
      </c>
      <c r="F40" s="441">
        <v>10</v>
      </c>
      <c r="G40" s="441">
        <v>0</v>
      </c>
      <c r="H40" s="441">
        <v>10</v>
      </c>
      <c r="I40" s="441">
        <v>8</v>
      </c>
      <c r="J40" s="441"/>
      <c r="K40" s="441">
        <v>8</v>
      </c>
      <c r="L40" s="76">
        <v>19</v>
      </c>
      <c r="M40" s="76">
        <v>19</v>
      </c>
      <c r="N40" s="76">
        <v>19</v>
      </c>
      <c r="O40" s="76">
        <v>10</v>
      </c>
      <c r="P40" s="76">
        <v>11</v>
      </c>
      <c r="Q40" s="76">
        <v>11</v>
      </c>
      <c r="R40" s="76">
        <v>6.3</v>
      </c>
      <c r="S40" s="76">
        <v>6.3</v>
      </c>
      <c r="T40" s="76"/>
      <c r="U40" s="76"/>
      <c r="V40" s="84">
        <f t="shared" ref="V40:V42" si="16">IF(AND(F40=0,G40=0,H40=0),0,IF(AND(F40=0,G40=0),H40,IF(AND(F40=0,H40=0),G40,IF(AND(G40=0,H40=0),F40,IF(F40=0,(G40+H40)/2,IF(G40=0,(F40+H40)/2,IF(H40=0,(F40+G40)/2,(F40+G40+H40)/3)))))))</f>
        <v>10</v>
      </c>
      <c r="W40" s="84">
        <f t="shared" ref="W40:W42" si="17">IF(AND(I40=0,J40=0,K40=0),0,IF(AND(I40=0,J40=0),K40,IF(AND(I40=0,K40=0),J40,IF(AND(J40=0,K40=0),I40,IF(I40=0,(J40+K40)/2,IF(J40=0,(I40+K40)/2,IF(K40=0,(I40+J40)/2,(I40+J40+K40)/3)))))))</f>
        <v>8</v>
      </c>
      <c r="X40" s="84">
        <f t="shared" ref="X40:X42" si="18">IF(AND(L40=0,M40=0,N40=0),0,IF(AND(L40=0,M40=0),N40,IF(AND(L40=0,N40=0),M40,IF(AND(M40=0,N40=0),L40,IF(L40=0,(M40+N40)/2,IF(M40=0,(L40+N40)/2,IF(N40=0,(L40+M40)/2,(L40+M40+N40)/3)))))))</f>
        <v>19</v>
      </c>
      <c r="Y40" s="85">
        <f t="shared" ref="Y40:Y42" si="19">IF(AND(O40=0,P40=0,Q40=0),0,IF(AND(O40=0,P40=0),Q40,IF(AND(O40=0,Q40=0),P40,IF(AND(P40=0,Q40=0),O40,IF(O40=0,(P40+Q40)/2,IF(P40=0,(O40+Q40)/2,IF(Q40=0,(O40+P40)/2,(O40+P40+Q40)/3)))))))</f>
        <v>10.666666666666666</v>
      </c>
      <c r="Z40" s="1182">
        <f>SUM(V40:V42)</f>
        <v>29</v>
      </c>
      <c r="AA40" s="2098">
        <f>SUM(W40:W42)</f>
        <v>27.5</v>
      </c>
      <c r="AB40" s="2100">
        <f>SUM(X40:X42)</f>
        <v>42</v>
      </c>
      <c r="AC40" s="1182">
        <f>SUM(Y40:Y42)</f>
        <v>33</v>
      </c>
      <c r="AD40" s="1182">
        <f t="shared" ref="AD40" si="20">Z40*0.38*0.9*SQRT(3)</f>
        <v>17.178479909468123</v>
      </c>
      <c r="AE40" s="1182">
        <f t="shared" ref="AE40" si="21">AA40*0.38*0.9*SQRT(3)</f>
        <v>16.289937845185289</v>
      </c>
      <c r="AF40" s="1182">
        <f t="shared" ref="AF40" si="22">AB40*0.38*0.9*SQRT(3)</f>
        <v>24.879177799919354</v>
      </c>
      <c r="AG40" s="1182">
        <f t="shared" ref="AG40" si="23">AC40*0.38*0.9*SQRT(3)</f>
        <v>19.547925414222352</v>
      </c>
      <c r="AH40" s="1182">
        <f>MAX(Z40:AC43)</f>
        <v>42</v>
      </c>
      <c r="AI40" s="1182">
        <f t="shared" ref="AI40" si="24">AH40*0.38*0.9*SQRT(3)</f>
        <v>24.879177799919354</v>
      </c>
      <c r="AJ40" s="1182">
        <f>D40-AI40</f>
        <v>-24.879177799919354</v>
      </c>
      <c r="AK40" s="2103" t="e">
        <f>(D40-AJ40)/D40*100</f>
        <v>#DIV/0!</v>
      </c>
    </row>
    <row r="41" spans="1:37" ht="18.75" x14ac:dyDescent="0.25">
      <c r="A41" s="1414"/>
      <c r="B41" s="1423"/>
      <c r="C41" s="1404"/>
      <c r="D41" s="1404"/>
      <c r="E41" s="51" t="s">
        <v>159</v>
      </c>
      <c r="F41" s="420">
        <v>8</v>
      </c>
      <c r="G41" s="420"/>
      <c r="H41" s="420">
        <v>8</v>
      </c>
      <c r="I41" s="420">
        <v>9</v>
      </c>
      <c r="J41" s="420"/>
      <c r="K41" s="420">
        <v>9</v>
      </c>
      <c r="L41" s="51">
        <v>8</v>
      </c>
      <c r="M41" s="51">
        <v>9</v>
      </c>
      <c r="N41" s="51">
        <v>9</v>
      </c>
      <c r="O41" s="51">
        <v>10</v>
      </c>
      <c r="P41" s="51">
        <v>10</v>
      </c>
      <c r="Q41" s="51">
        <v>10</v>
      </c>
      <c r="R41" s="52">
        <v>6.3</v>
      </c>
      <c r="S41" s="52">
        <v>6.3</v>
      </c>
      <c r="T41" s="52"/>
      <c r="U41" s="52"/>
      <c r="V41" s="62">
        <f t="shared" si="16"/>
        <v>8</v>
      </c>
      <c r="W41" s="62">
        <f t="shared" si="17"/>
        <v>9</v>
      </c>
      <c r="X41" s="62">
        <f t="shared" si="18"/>
        <v>8.6666666666666661</v>
      </c>
      <c r="Y41" s="63">
        <f t="shared" si="19"/>
        <v>10</v>
      </c>
      <c r="Z41" s="1183"/>
      <c r="AA41" s="2099"/>
      <c r="AB41" s="2101"/>
      <c r="AC41" s="1183"/>
      <c r="AD41" s="1183"/>
      <c r="AE41" s="1183"/>
      <c r="AF41" s="1183"/>
      <c r="AG41" s="1183"/>
      <c r="AH41" s="1183"/>
      <c r="AI41" s="1183"/>
      <c r="AJ41" s="1183"/>
      <c r="AK41" s="2104"/>
    </row>
    <row r="42" spans="1:37" ht="19.5" thickBot="1" x14ac:dyDescent="0.3">
      <c r="A42" s="1415"/>
      <c r="B42" s="1424"/>
      <c r="C42" s="1405"/>
      <c r="D42" s="1405"/>
      <c r="E42" s="87" t="s">
        <v>160</v>
      </c>
      <c r="F42" s="464">
        <v>11</v>
      </c>
      <c r="G42" s="464"/>
      <c r="H42" s="464">
        <v>11</v>
      </c>
      <c r="I42" s="464">
        <v>10</v>
      </c>
      <c r="J42" s="464"/>
      <c r="K42" s="464">
        <v>11</v>
      </c>
      <c r="L42" s="87">
        <v>14</v>
      </c>
      <c r="M42" s="87">
        <v>15</v>
      </c>
      <c r="N42" s="87">
        <v>14</v>
      </c>
      <c r="O42" s="87">
        <v>12</v>
      </c>
      <c r="P42" s="87">
        <v>12</v>
      </c>
      <c r="Q42" s="87">
        <v>13</v>
      </c>
      <c r="R42" s="88">
        <v>6.3</v>
      </c>
      <c r="S42" s="88">
        <v>6.3</v>
      </c>
      <c r="T42" s="88"/>
      <c r="U42" s="88"/>
      <c r="V42" s="65">
        <f t="shared" si="16"/>
        <v>11</v>
      </c>
      <c r="W42" s="65">
        <f t="shared" si="17"/>
        <v>10.5</v>
      </c>
      <c r="X42" s="65">
        <f t="shared" si="18"/>
        <v>14.333333333333334</v>
      </c>
      <c r="Y42" s="66">
        <f t="shared" si="19"/>
        <v>12.333333333333334</v>
      </c>
      <c r="Z42" s="1183"/>
      <c r="AA42" s="2099"/>
      <c r="AB42" s="2102"/>
      <c r="AC42" s="1184"/>
      <c r="AD42" s="1184"/>
      <c r="AE42" s="1184"/>
      <c r="AF42" s="1184"/>
      <c r="AG42" s="1184"/>
      <c r="AH42" s="1184"/>
      <c r="AI42" s="1184"/>
      <c r="AJ42" s="1184"/>
      <c r="AK42" s="2105"/>
    </row>
    <row r="44" spans="1:37" x14ac:dyDescent="0.25">
      <c r="A44" s="1448" t="s">
        <v>161</v>
      </c>
      <c r="B44" s="1449"/>
      <c r="C44" s="1449"/>
      <c r="D44" s="1449"/>
      <c r="E44" s="1449"/>
      <c r="F44" s="1449"/>
      <c r="G44" s="1449"/>
      <c r="H44" s="1449"/>
      <c r="I44" s="1449"/>
      <c r="J44" s="1449"/>
      <c r="K44" s="1449"/>
      <c r="L44" s="1449"/>
      <c r="M44" s="1449"/>
      <c r="N44" s="1449"/>
      <c r="O44" s="1449"/>
      <c r="P44" s="1450"/>
    </row>
    <row r="45" spans="1:37" ht="15.75" thickBot="1" x14ac:dyDescent="0.3">
      <c r="A45" s="1451"/>
      <c r="B45" s="1452"/>
      <c r="C45" s="1452"/>
      <c r="D45" s="1452"/>
      <c r="E45" s="1452"/>
      <c r="F45" s="1452"/>
      <c r="G45" s="1452"/>
      <c r="H45" s="1452"/>
      <c r="I45" s="1452"/>
      <c r="J45" s="1452"/>
      <c r="K45" s="1452"/>
      <c r="L45" s="1452"/>
      <c r="M45" s="1452"/>
      <c r="N45" s="1452"/>
      <c r="O45" s="1452"/>
      <c r="P45" s="1453"/>
    </row>
    <row r="46" spans="1:37" ht="16.5" customHeight="1" thickBot="1" x14ac:dyDescent="0.3">
      <c r="A46" s="1470" t="s">
        <v>2</v>
      </c>
      <c r="B46" s="1473" t="s">
        <v>3</v>
      </c>
      <c r="C46" s="1476" t="s">
        <v>4</v>
      </c>
      <c r="D46" s="1476" t="s">
        <v>5</v>
      </c>
      <c r="E46" s="1473" t="s">
        <v>6</v>
      </c>
      <c r="F46" s="1456" t="s">
        <v>7</v>
      </c>
      <c r="G46" s="1458"/>
      <c r="H46" s="1458"/>
      <c r="I46" s="1458"/>
      <c r="J46" s="1458"/>
      <c r="K46" s="1458"/>
      <c r="L46" s="1458"/>
      <c r="M46" s="1458"/>
      <c r="N46" s="1458"/>
      <c r="O46" s="1458"/>
      <c r="P46" s="1458"/>
      <c r="Q46" s="1457"/>
      <c r="R46" s="1480" t="s">
        <v>8</v>
      </c>
      <c r="S46" s="1481"/>
      <c r="T46" s="1481"/>
      <c r="U46" s="1482"/>
      <c r="V46" s="1462" t="s">
        <v>9</v>
      </c>
      <c r="W46" s="1463"/>
      <c r="X46" s="1463"/>
      <c r="Y46" s="1464"/>
      <c r="Z46" s="1462" t="s">
        <v>10</v>
      </c>
      <c r="AA46" s="1463"/>
      <c r="AB46" s="1463"/>
      <c r="AC46" s="1464"/>
      <c r="AD46" s="1462" t="s">
        <v>11</v>
      </c>
      <c r="AE46" s="1463"/>
      <c r="AF46" s="1463"/>
      <c r="AG46" s="1464"/>
      <c r="AH46" s="1440" t="s">
        <v>12</v>
      </c>
      <c r="AI46" s="1443" t="s">
        <v>13</v>
      </c>
      <c r="AJ46" s="1443" t="s">
        <v>14</v>
      </c>
      <c r="AK46" s="1443" t="s">
        <v>162</v>
      </c>
    </row>
    <row r="47" spans="1:37" ht="16.5" thickBot="1" x14ac:dyDescent="0.3">
      <c r="A47" s="1471"/>
      <c r="B47" s="1474"/>
      <c r="C47" s="1477"/>
      <c r="D47" s="1477"/>
      <c r="E47" s="1474"/>
      <c r="F47" s="1456" t="s">
        <v>15</v>
      </c>
      <c r="G47" s="1458"/>
      <c r="H47" s="1458"/>
      <c r="I47" s="1458"/>
      <c r="J47" s="1458"/>
      <c r="K47" s="1457"/>
      <c r="L47" s="1456" t="s">
        <v>16</v>
      </c>
      <c r="M47" s="1458"/>
      <c r="N47" s="1458"/>
      <c r="O47" s="1458"/>
      <c r="P47" s="1458"/>
      <c r="Q47" s="1457"/>
      <c r="R47" s="1483"/>
      <c r="S47" s="1484"/>
      <c r="T47" s="1484"/>
      <c r="U47" s="1485"/>
      <c r="V47" s="1465"/>
      <c r="W47" s="1466"/>
      <c r="X47" s="1466"/>
      <c r="Y47" s="1467"/>
      <c r="Z47" s="1465"/>
      <c r="AA47" s="1466"/>
      <c r="AB47" s="1466"/>
      <c r="AC47" s="1467"/>
      <c r="AD47" s="1465"/>
      <c r="AE47" s="1466"/>
      <c r="AF47" s="1466"/>
      <c r="AG47" s="1467"/>
      <c r="AH47" s="1441"/>
      <c r="AI47" s="1444"/>
      <c r="AJ47" s="1444"/>
      <c r="AK47" s="1444"/>
    </row>
    <row r="48" spans="1:37" ht="16.5" thickBot="1" x14ac:dyDescent="0.3">
      <c r="A48" s="1471"/>
      <c r="B48" s="1474"/>
      <c r="C48" s="1477"/>
      <c r="D48" s="1477"/>
      <c r="E48" s="1474"/>
      <c r="F48" s="1459">
        <v>1000.4166666666666</v>
      </c>
      <c r="G48" s="1460"/>
      <c r="H48" s="1461"/>
      <c r="I48" s="1459">
        <v>1000.7916666666666</v>
      </c>
      <c r="J48" s="1460"/>
      <c r="K48" s="1461"/>
      <c r="L48" s="1459">
        <v>1000.4166666666666</v>
      </c>
      <c r="M48" s="1460"/>
      <c r="N48" s="1461"/>
      <c r="O48" s="1459">
        <v>1000.7916666666666</v>
      </c>
      <c r="P48" s="1460"/>
      <c r="Q48" s="1461"/>
      <c r="R48" s="1456" t="s">
        <v>15</v>
      </c>
      <c r="S48" s="1457"/>
      <c r="T48" s="1456" t="s">
        <v>16</v>
      </c>
      <c r="U48" s="1457"/>
      <c r="V48" s="1446" t="s">
        <v>15</v>
      </c>
      <c r="W48" s="1447"/>
      <c r="X48" s="1446" t="s">
        <v>16</v>
      </c>
      <c r="Y48" s="1447"/>
      <c r="Z48" s="1446" t="s">
        <v>15</v>
      </c>
      <c r="AA48" s="1447"/>
      <c r="AB48" s="1446" t="s">
        <v>16</v>
      </c>
      <c r="AC48" s="1447"/>
      <c r="AD48" s="1446" t="s">
        <v>15</v>
      </c>
      <c r="AE48" s="1447"/>
      <c r="AF48" s="1446" t="s">
        <v>16</v>
      </c>
      <c r="AG48" s="1447"/>
      <c r="AH48" s="1441"/>
      <c r="AI48" s="1444"/>
      <c r="AJ48" s="1444"/>
      <c r="AK48" s="1444"/>
    </row>
    <row r="49" spans="1:37" ht="16.5" thickBot="1" x14ac:dyDescent="0.3">
      <c r="A49" s="1472"/>
      <c r="B49" s="1475"/>
      <c r="C49" s="1478"/>
      <c r="D49" s="1478"/>
      <c r="E49" s="1475"/>
      <c r="F49" s="40" t="s">
        <v>17</v>
      </c>
      <c r="G49" s="41" t="s">
        <v>18</v>
      </c>
      <c r="H49" s="42" t="s">
        <v>19</v>
      </c>
      <c r="I49" s="40" t="s">
        <v>17</v>
      </c>
      <c r="J49" s="41" t="s">
        <v>18</v>
      </c>
      <c r="K49" s="42" t="s">
        <v>19</v>
      </c>
      <c r="L49" s="40" t="s">
        <v>17</v>
      </c>
      <c r="M49" s="41" t="s">
        <v>18</v>
      </c>
      <c r="N49" s="42" t="s">
        <v>19</v>
      </c>
      <c r="O49" s="40" t="s">
        <v>17</v>
      </c>
      <c r="P49" s="41" t="s">
        <v>18</v>
      </c>
      <c r="Q49" s="42" t="s">
        <v>19</v>
      </c>
      <c r="R49" s="43">
        <v>1000.4166666666666</v>
      </c>
      <c r="S49" s="43">
        <v>1000.7916666666666</v>
      </c>
      <c r="T49" s="43">
        <v>1000.4166666666666</v>
      </c>
      <c r="U49" s="43">
        <v>1000.7916666666666</v>
      </c>
      <c r="V49" s="44">
        <v>1000.4166666666666</v>
      </c>
      <c r="W49" s="44">
        <v>1000.7916666666666</v>
      </c>
      <c r="X49" s="45">
        <v>1000.4166666666666</v>
      </c>
      <c r="Y49" s="46">
        <v>1000.7916666666666</v>
      </c>
      <c r="Z49" s="44">
        <v>1000.4166666666666</v>
      </c>
      <c r="AA49" s="44">
        <v>1000.7916666666666</v>
      </c>
      <c r="AB49" s="44">
        <v>1000.4166666666666</v>
      </c>
      <c r="AC49" s="44">
        <v>1000.7916666666666</v>
      </c>
      <c r="AD49" s="44">
        <v>1000.4166666666666</v>
      </c>
      <c r="AE49" s="44">
        <v>1000.7916666666666</v>
      </c>
      <c r="AF49" s="44">
        <v>1000.4166666666666</v>
      </c>
      <c r="AG49" s="47">
        <v>1000.7916666666666</v>
      </c>
      <c r="AH49" s="1442"/>
      <c r="AI49" s="1445"/>
      <c r="AJ49" s="1445"/>
      <c r="AK49" s="1445"/>
    </row>
    <row r="50" spans="1:37" ht="18.75" x14ac:dyDescent="0.25">
      <c r="A50" s="1437">
        <v>1</v>
      </c>
      <c r="B50" s="1438" t="s">
        <v>20</v>
      </c>
      <c r="C50" s="1438" t="s">
        <v>83</v>
      </c>
      <c r="D50" s="1389">
        <f>160*0.9</f>
        <v>144</v>
      </c>
      <c r="E50" s="76" t="s">
        <v>163</v>
      </c>
      <c r="F50" s="441">
        <v>4.5</v>
      </c>
      <c r="G50" s="441">
        <v>0</v>
      </c>
      <c r="H50" s="441">
        <v>2</v>
      </c>
      <c r="I50" s="441">
        <v>6</v>
      </c>
      <c r="J50" s="441">
        <v>4</v>
      </c>
      <c r="K50" s="441">
        <v>2</v>
      </c>
      <c r="L50" s="76">
        <v>12</v>
      </c>
      <c r="M50" s="76">
        <v>9</v>
      </c>
      <c r="N50" s="76">
        <v>14</v>
      </c>
      <c r="O50" s="76">
        <v>16</v>
      </c>
      <c r="P50" s="76">
        <v>14</v>
      </c>
      <c r="Q50" s="76">
        <v>19</v>
      </c>
      <c r="R50" s="97">
        <v>238</v>
      </c>
      <c r="S50" s="77">
        <v>240</v>
      </c>
      <c r="T50" s="97"/>
      <c r="U50" s="97"/>
      <c r="V50" s="84">
        <f>IF(AND(F50=0,G50=0,H50=0),0,IF(AND(F50=0,G50=0),H50,IF(AND(F50=0,H50=0),G50,IF(AND(G50=0,H50=0),F50,IF(F50=0,(G50+H50)/2,IF(G50=0,(F50+H50)/2,IF(H50=0,(F50+G50)/2,(F50+G50+H50)/3)))))))</f>
        <v>3.25</v>
      </c>
      <c r="W50" s="84">
        <f>IF(AND(I50=0,J50=0,K50=0),0,IF(AND(I50=0,J50=0),K50,IF(AND(I50=0,K50=0),J50,IF(AND(J50=0,K50=0),I50,IF(I50=0,(J50+K50)/2,IF(J50=0,(I50+K50)/2,IF(K50=0,(I50+J50)/2,(I50+J50+K50)/3)))))))</f>
        <v>4</v>
      </c>
      <c r="X50" s="84">
        <f>IF(AND(L50=0,M50=0,N50=0),0,IF(AND(L50=0,M50=0),N50,IF(AND(L50=0,N50=0),M50,IF(AND(M50=0,N50=0),L50,IF(L50=0,(M50+N50)/2,IF(M50=0,(L50+N50)/2,IF(N50=0,(L50+M50)/2,(L50+M50+N50)/3)))))))</f>
        <v>11.666666666666666</v>
      </c>
      <c r="Y50" s="85">
        <f t="shared" ref="Y50:Y64" si="25">IF(AND(O50=0,P50=0,Q50=0),0,IF(AND(O50=0,P50=0),Q50,IF(AND(O50=0,Q50=0),P50,IF(AND(P50=0,Q50=0),O50,IF(O50=0,(P50+Q50)/2,IF(P50=0,(O50+Q50)/2,IF(Q50=0,(O50+P50)/2,(O50+P50+Q50)/3)))))))</f>
        <v>16.333333333333332</v>
      </c>
      <c r="Z50" s="1182">
        <f>SUM(V50:V53)</f>
        <v>25.916666666666668</v>
      </c>
      <c r="AA50" s="1173">
        <f>SUM(W50:W53)</f>
        <v>20.666666666666668</v>
      </c>
      <c r="AB50" s="1173">
        <f>SUM(X50:X53)</f>
        <v>113.66666666666666</v>
      </c>
      <c r="AC50" s="1173">
        <f>SUM(Y50:Y53)</f>
        <v>142.33333333333334</v>
      </c>
      <c r="AD50" s="1173">
        <f>Z50*0.38*0.9*SQRT(3)</f>
        <v>15.352032332886747</v>
      </c>
      <c r="AE50" s="1173">
        <f t="shared" ref="AE50:AG50" si="26">AA50*0.38*0.9*SQRT(3)</f>
        <v>12.242135107896825</v>
      </c>
      <c r="AF50" s="1173">
        <f t="shared" si="26"/>
        <v>67.331743093432522</v>
      </c>
      <c r="AG50" s="1173">
        <f t="shared" si="26"/>
        <v>84.312769210837814</v>
      </c>
      <c r="AH50" s="1173">
        <f>MAX(Z50:AC53)</f>
        <v>142.33333333333334</v>
      </c>
      <c r="AI50" s="1712">
        <f>AH50*0.38*0.9*SQRT(3)</f>
        <v>84.312769210837814</v>
      </c>
      <c r="AJ50" s="1712">
        <f>D50-AI50</f>
        <v>59.687230789162186</v>
      </c>
      <c r="AK50" s="1712">
        <f>(D50-AJ50)/D50*100</f>
        <v>58.550534174192926</v>
      </c>
    </row>
    <row r="51" spans="1:37" ht="18.75" x14ac:dyDescent="0.25">
      <c r="A51" s="1432"/>
      <c r="B51" s="1435"/>
      <c r="C51" s="1435"/>
      <c r="D51" s="1420"/>
      <c r="E51" s="51" t="s">
        <v>164</v>
      </c>
      <c r="F51" s="420">
        <v>35</v>
      </c>
      <c r="G51" s="420">
        <v>18</v>
      </c>
      <c r="H51" s="420">
        <v>15</v>
      </c>
      <c r="I51" s="420">
        <v>25</v>
      </c>
      <c r="J51" s="420">
        <v>15</v>
      </c>
      <c r="K51" s="420">
        <v>10</v>
      </c>
      <c r="L51" s="51">
        <v>32</v>
      </c>
      <c r="M51" s="51">
        <v>12</v>
      </c>
      <c r="N51" s="51">
        <v>16</v>
      </c>
      <c r="O51" s="51">
        <v>50</v>
      </c>
      <c r="P51" s="51">
        <v>38</v>
      </c>
      <c r="Q51" s="51">
        <v>38</v>
      </c>
      <c r="R51" s="56">
        <v>238</v>
      </c>
      <c r="S51" s="56">
        <v>240</v>
      </c>
      <c r="T51" s="56"/>
      <c r="U51" s="56"/>
      <c r="V51" s="62">
        <f>IF(AND(F51=0,G51=0,H51=0),0,IF(AND(F51=0,G51=0),H51,IF(AND(F51=0,H51=0),G51,IF(AND(G51=0,H51=0),F51,IF(F51=0,(G51+H51)/2,IF(G51=0,(F51+H51)/2,IF(H51=0,(F51+G51)/2,(F51+G51+H51)/3)))))))</f>
        <v>22.666666666666668</v>
      </c>
      <c r="W51" s="62">
        <f>IF(AND(I51=0,J51=0,K51=0),0,IF(AND(I51=0,J51=0),K51,IF(AND(I51=0,K51=0),J51,IF(AND(J51=0,K51=0),I51,IF(I51=0,(J51+K51)/2,IF(J51=0,(I51+K51)/2,IF(K51=0,(I51+J51)/2,(I51+J51+K51)/3)))))))</f>
        <v>16.666666666666668</v>
      </c>
      <c r="X51" s="62">
        <f>IF(AND(L51=0,M51=0,N51=0),0,IF(AND(L51=0,M51=0),N51,IF(AND(L51=0,N51=0),M51,IF(AND(M51=0,N51=0),L51,IF(L51=0,(M51+N51)/2,IF(M51=0,(L51+N51)/2,IF(N51=0,(L51+M51)/2,(L51+M51+N51)/3)))))))</f>
        <v>20</v>
      </c>
      <c r="Y51" s="63">
        <f t="shared" si="25"/>
        <v>42</v>
      </c>
      <c r="Z51" s="1183"/>
      <c r="AA51" s="1174"/>
      <c r="AB51" s="1174"/>
      <c r="AC51" s="1174"/>
      <c r="AD51" s="1174"/>
      <c r="AE51" s="1174"/>
      <c r="AF51" s="1174"/>
      <c r="AG51" s="1174"/>
      <c r="AH51" s="1174"/>
      <c r="AI51" s="1713"/>
      <c r="AJ51" s="1713"/>
      <c r="AK51" s="1713"/>
    </row>
    <row r="52" spans="1:37" ht="18.75" x14ac:dyDescent="0.25">
      <c r="A52" s="1432"/>
      <c r="B52" s="1435"/>
      <c r="C52" s="1435"/>
      <c r="D52" s="1420"/>
      <c r="E52" s="55" t="s">
        <v>165</v>
      </c>
      <c r="F52" s="447">
        <v>0</v>
      </c>
      <c r="G52" s="447">
        <v>0</v>
      </c>
      <c r="H52" s="447">
        <v>0</v>
      </c>
      <c r="I52" s="447">
        <v>0</v>
      </c>
      <c r="J52" s="447">
        <v>0</v>
      </c>
      <c r="K52" s="447">
        <v>0</v>
      </c>
      <c r="L52" s="55">
        <v>0</v>
      </c>
      <c r="M52" s="55">
        <v>0</v>
      </c>
      <c r="N52" s="55">
        <v>0</v>
      </c>
      <c r="O52" s="55">
        <v>5</v>
      </c>
      <c r="P52" s="55">
        <v>1</v>
      </c>
      <c r="Q52" s="55">
        <v>1</v>
      </c>
      <c r="R52" s="56">
        <v>238</v>
      </c>
      <c r="S52" s="56">
        <v>240</v>
      </c>
      <c r="T52" s="67"/>
      <c r="U52" s="67"/>
      <c r="V52" s="62">
        <f>IF(AND(F52=0,G52=0,H52=0),0,IF(AND(F52=0,G52=0),H52,IF(AND(F52=0,H52=0),G52,IF(AND(G52=0,H52=0),F52,IF(F52=0,(G52+H52)/2,IF(G52=0,(F52+H52)/2,IF(H52=0,(F52+G52)/2,(F52+G52+H52)/3)))))))</f>
        <v>0</v>
      </c>
      <c r="W52" s="62">
        <f>IF(AND(I52=0,J52=0,K52=0),0,IF(AND(I52=0,J52=0),K52,IF(AND(I52=0,K52=0),J52,IF(AND(J52=0,K52=0),I52,IF(I52=0,(J52+K52)/2,IF(J52=0,(I52+K52)/2,IF(K52=0,(I52+J52)/2,(I52+J52+K52)/3)))))))</f>
        <v>0</v>
      </c>
      <c r="X52" s="62">
        <f>IF(AND(L52=0,M52=0,N52=0),0,IF(AND(L52=0,M52=0),N52,IF(AND(L52=0,N52=0),M52,IF(AND(M52=0,N52=0),L52,IF(L52=0,(M52+N52)/2,IF(M52=0,(L52+N52)/2,IF(N52=0,(L52+M52)/2,(L52+M52+N52)/3)))))))</f>
        <v>0</v>
      </c>
      <c r="Y52" s="63">
        <f t="shared" si="25"/>
        <v>2.3333333333333335</v>
      </c>
      <c r="Z52" s="1183"/>
      <c r="AA52" s="1174"/>
      <c r="AB52" s="1174"/>
      <c r="AC52" s="1174"/>
      <c r="AD52" s="1174"/>
      <c r="AE52" s="1174"/>
      <c r="AF52" s="1174"/>
      <c r="AG52" s="1174"/>
      <c r="AH52" s="1174"/>
      <c r="AI52" s="1713"/>
      <c r="AJ52" s="1713"/>
      <c r="AK52" s="1713"/>
    </row>
    <row r="53" spans="1:37" ht="19.5" thickBot="1" x14ac:dyDescent="0.3">
      <c r="A53" s="1433"/>
      <c r="B53" s="1436"/>
      <c r="C53" s="1436"/>
      <c r="D53" s="1390"/>
      <c r="E53" s="87" t="s">
        <v>1480</v>
      </c>
      <c r="F53" s="87"/>
      <c r="G53" s="87"/>
      <c r="H53" s="87"/>
      <c r="I53" s="87"/>
      <c r="J53" s="87"/>
      <c r="K53" s="87"/>
      <c r="L53" s="87">
        <v>80</v>
      </c>
      <c r="M53" s="87">
        <v>80</v>
      </c>
      <c r="N53" s="87">
        <v>86</v>
      </c>
      <c r="O53" s="87">
        <v>80</v>
      </c>
      <c r="P53" s="87">
        <v>80</v>
      </c>
      <c r="Q53" s="87">
        <v>85</v>
      </c>
      <c r="R53" s="88">
        <v>238</v>
      </c>
      <c r="S53" s="88">
        <v>240</v>
      </c>
      <c r="T53" s="88"/>
      <c r="U53" s="88"/>
      <c r="V53" s="65">
        <f>IF(AND(F53=0,G53=0,H53=0),0,IF(AND(F53=0,G53=0),H53,IF(AND(F53=0,H53=0),G53,IF(AND(G53=0,H53=0),F53,IF(F53=0,(G53+H53)/2,IF(G53=0,(F53+H53)/2,IF(H53=0,(F53+G53)/2,(F53+G53+H53)/3)))))))</f>
        <v>0</v>
      </c>
      <c r="W53" s="65">
        <f>IF(AND(I53=0,J53=0,K53=0),0,IF(AND(I53=0,J53=0),K53,IF(AND(I53=0,K53=0),J53,IF(AND(J53=0,K53=0),I53,IF(I53=0,(J53+K53)/2,IF(J53=0,(I53+K53)/2,IF(K53=0,(I53+J53)/2,(I53+J53+K53)/3)))))))</f>
        <v>0</v>
      </c>
      <c r="X53" s="65">
        <f>IF(AND(L53=0,M53=0,N53=0),0,IF(AND(L53=0,M53=0),N53,IF(AND(L53=0,N53=0),M53,IF(AND(M53=0,N53=0),L53,IF(L53=0,(M53+N53)/2,IF(M53=0,(L53+N53)/2,IF(N53=0,(L53+M53)/2,(L53+M53+N53)/3)))))))</f>
        <v>82</v>
      </c>
      <c r="Y53" s="66">
        <f t="shared" si="25"/>
        <v>81.666666666666671</v>
      </c>
      <c r="Z53" s="1184"/>
      <c r="AA53" s="1175"/>
      <c r="AB53" s="1175"/>
      <c r="AC53" s="1175"/>
      <c r="AD53" s="1175"/>
      <c r="AE53" s="1175"/>
      <c r="AF53" s="1175"/>
      <c r="AG53" s="1175"/>
      <c r="AH53" s="1175"/>
      <c r="AI53" s="1714"/>
      <c r="AJ53" s="1714"/>
      <c r="AK53" s="1714"/>
    </row>
    <row r="54" spans="1:37" ht="18.75" x14ac:dyDescent="0.25">
      <c r="A54" s="1437">
        <v>2</v>
      </c>
      <c r="B54" s="1438" t="s">
        <v>24</v>
      </c>
      <c r="C54" s="1389" t="s">
        <v>83</v>
      </c>
      <c r="D54" s="1389">
        <f>160*0.9</f>
        <v>144</v>
      </c>
      <c r="E54" s="76" t="s">
        <v>166</v>
      </c>
      <c r="F54" s="441">
        <v>16</v>
      </c>
      <c r="G54" s="441">
        <v>0</v>
      </c>
      <c r="H54" s="441">
        <v>2</v>
      </c>
      <c r="I54" s="441">
        <v>8.5</v>
      </c>
      <c r="J54" s="441">
        <v>2</v>
      </c>
      <c r="K54" s="441">
        <v>3</v>
      </c>
      <c r="L54" s="55">
        <v>21</v>
      </c>
      <c r="M54" s="55">
        <v>8</v>
      </c>
      <c r="N54" s="55">
        <v>11</v>
      </c>
      <c r="O54" s="76">
        <v>9</v>
      </c>
      <c r="P54" s="76">
        <v>7</v>
      </c>
      <c r="Q54" s="76">
        <v>14</v>
      </c>
      <c r="R54" s="48">
        <v>238</v>
      </c>
      <c r="S54" s="48">
        <v>240</v>
      </c>
      <c r="T54" s="48"/>
      <c r="U54" s="48"/>
      <c r="V54" s="84">
        <f t="shared" ref="V54:W64" si="27">IF(AND(F54=0,G54=0,H54=0),0,IF(AND(F54=0,G54=0),H54,IF(AND(F54=0,H54=0),G54,IF(AND(G54=0,H54=0),F54,IF(F54=0,(G54+H54)/2,IF(G54=0,(F54+H54)/2,IF(H54=0,(F54+G54)/2,(F54+G54+H54)/3)))))))</f>
        <v>9</v>
      </c>
      <c r="W54" s="84">
        <f t="shared" ref="W54:W55" si="28">IF(AND(I54=0,J54=0,K54=0),0,IF(AND(I54=0,J54=0),K54,IF(AND(I54=0,K54=0),J54,IF(AND(J54=0,K54=0),I54,IF(I54=0,(J54+K54)/2,IF(J54=0,(I54+K54)/2,IF(K54=0,(I54+J54)/2,(I54+J54+K54)/3)))))))</f>
        <v>4.5</v>
      </c>
      <c r="X54" s="84">
        <f t="shared" ref="X54:X64" si="29">IF(AND(L54=0,M54=0,N54=0),0,IF(AND(L54=0,M54=0),N54,IF(AND(L54=0,N54=0),M54,IF(AND(M54=0,N54=0),L54,IF(L54=0,(M54+N54)/2,IF(M54=0,(L54+N54)/2,IF(N54=0,(L54+M54)/2,(L54+M54+N54)/3)))))))</f>
        <v>13.333333333333334</v>
      </c>
      <c r="Y54" s="85">
        <f t="shared" si="25"/>
        <v>10</v>
      </c>
      <c r="Z54" s="1182">
        <f>SUM(V54:V57)</f>
        <v>88.666666666666657</v>
      </c>
      <c r="AA54" s="1173">
        <f>SUM(W54:W57)</f>
        <v>79.166666666666671</v>
      </c>
      <c r="AB54" s="1173">
        <f>SUM(X54:X57)</f>
        <v>111.33333333333334</v>
      </c>
      <c r="AC54" s="1173">
        <f>SUM(Y54:Y57)</f>
        <v>82</v>
      </c>
      <c r="AD54" s="1173">
        <f t="shared" ref="AD54:AG54" si="30">Z54*0.38*0.9*SQRT(3)</f>
        <v>52.522708688718623</v>
      </c>
      <c r="AE54" s="1173">
        <f t="shared" si="30"/>
        <v>46.895275614927357</v>
      </c>
      <c r="AF54" s="1173">
        <f t="shared" si="30"/>
        <v>65.949566548992578</v>
      </c>
      <c r="AG54" s="1173">
        <f t="shared" si="30"/>
        <v>48.573632847461596</v>
      </c>
      <c r="AH54" s="1173">
        <f>MAX(Z54:AC57)</f>
        <v>111.33333333333334</v>
      </c>
      <c r="AI54" s="1712">
        <f t="shared" ref="AI54" si="31">AH54*0.38*0.9*SQRT(3)</f>
        <v>65.949566548992578</v>
      </c>
      <c r="AJ54" s="1712">
        <f>D54-AI54</f>
        <v>78.050433451007422</v>
      </c>
      <c r="AK54" s="1712">
        <f>(D54-AJ54)/D54*100</f>
        <v>45.798310103467067</v>
      </c>
    </row>
    <row r="55" spans="1:37" ht="18.75" x14ac:dyDescent="0.25">
      <c r="A55" s="1432"/>
      <c r="B55" s="1435"/>
      <c r="C55" s="1420"/>
      <c r="D55" s="1420"/>
      <c r="E55" s="69" t="s">
        <v>167</v>
      </c>
      <c r="F55" s="462">
        <v>22</v>
      </c>
      <c r="G55" s="462">
        <v>10</v>
      </c>
      <c r="H55" s="462">
        <v>41</v>
      </c>
      <c r="I55" s="462">
        <v>20</v>
      </c>
      <c r="J55" s="462">
        <v>8</v>
      </c>
      <c r="K55" s="462">
        <v>2</v>
      </c>
      <c r="L55" s="69">
        <v>48</v>
      </c>
      <c r="M55" s="69">
        <v>41</v>
      </c>
      <c r="N55" s="69">
        <v>50</v>
      </c>
      <c r="O55" s="69">
        <v>34</v>
      </c>
      <c r="P55" s="69">
        <v>26</v>
      </c>
      <c r="Q55" s="69">
        <v>40</v>
      </c>
      <c r="R55" s="55">
        <v>238</v>
      </c>
      <c r="S55" s="55">
        <v>240</v>
      </c>
      <c r="T55" s="55"/>
      <c r="U55" s="55"/>
      <c r="V55" s="91">
        <f t="shared" si="27"/>
        <v>24.333333333333332</v>
      </c>
      <c r="W55" s="91">
        <f t="shared" si="28"/>
        <v>10</v>
      </c>
      <c r="X55" s="91">
        <f t="shared" si="29"/>
        <v>46.333333333333336</v>
      </c>
      <c r="Y55" s="92">
        <f t="shared" si="25"/>
        <v>33.333333333333336</v>
      </c>
      <c r="Z55" s="1183"/>
      <c r="AA55" s="1174"/>
      <c r="AB55" s="1174"/>
      <c r="AC55" s="1174"/>
      <c r="AD55" s="1174"/>
      <c r="AE55" s="1174"/>
      <c r="AF55" s="1174"/>
      <c r="AG55" s="1174"/>
      <c r="AH55" s="1174"/>
      <c r="AI55" s="1713"/>
      <c r="AJ55" s="1713"/>
      <c r="AK55" s="1713"/>
    </row>
    <row r="56" spans="1:37" ht="18.75" x14ac:dyDescent="0.25">
      <c r="A56" s="2096"/>
      <c r="B56" s="2097"/>
      <c r="C56" s="1420"/>
      <c r="D56" s="1420"/>
      <c r="E56" s="55" t="s">
        <v>168</v>
      </c>
      <c r="F56" s="447">
        <v>0</v>
      </c>
      <c r="G56" s="447">
        <v>0</v>
      </c>
      <c r="H56" s="447">
        <v>0</v>
      </c>
      <c r="I56" s="447">
        <v>0</v>
      </c>
      <c r="J56" s="447">
        <v>0</v>
      </c>
      <c r="K56" s="447">
        <v>0</v>
      </c>
      <c r="L56" s="55">
        <v>0</v>
      </c>
      <c r="M56" s="55">
        <v>0</v>
      </c>
      <c r="N56" s="55">
        <v>0</v>
      </c>
      <c r="O56" s="55">
        <v>5</v>
      </c>
      <c r="P56" s="55">
        <v>4</v>
      </c>
      <c r="Q56" s="55">
        <v>5</v>
      </c>
      <c r="R56" s="55">
        <v>238</v>
      </c>
      <c r="S56" s="55">
        <v>240</v>
      </c>
      <c r="T56" s="55"/>
      <c r="U56" s="55"/>
      <c r="V56" s="62">
        <f t="shared" si="27"/>
        <v>0</v>
      </c>
      <c r="W56" s="62">
        <f t="shared" si="27"/>
        <v>0</v>
      </c>
      <c r="X56" s="62">
        <f t="shared" si="29"/>
        <v>0</v>
      </c>
      <c r="Y56" s="63">
        <f t="shared" si="25"/>
        <v>4.666666666666667</v>
      </c>
      <c r="Z56" s="1164"/>
      <c r="AA56" s="1166"/>
      <c r="AB56" s="1166"/>
      <c r="AC56" s="1166"/>
      <c r="AD56" s="1166"/>
      <c r="AE56" s="1166"/>
      <c r="AF56" s="1166"/>
      <c r="AG56" s="1166"/>
      <c r="AH56" s="1166"/>
      <c r="AI56" s="2095"/>
      <c r="AJ56" s="2095"/>
      <c r="AK56" s="1713"/>
    </row>
    <row r="57" spans="1:37" ht="19.5" thickBot="1" x14ac:dyDescent="0.3">
      <c r="A57" s="1433"/>
      <c r="B57" s="1436"/>
      <c r="C57" s="1390"/>
      <c r="D57" s="1390"/>
      <c r="E57" s="98" t="s">
        <v>169</v>
      </c>
      <c r="F57" s="466">
        <v>40</v>
      </c>
      <c r="G57" s="466">
        <v>56</v>
      </c>
      <c r="H57" s="466">
        <v>70</v>
      </c>
      <c r="I57" s="466">
        <v>68</v>
      </c>
      <c r="J57" s="466">
        <v>31</v>
      </c>
      <c r="K57" s="466">
        <v>43</v>
      </c>
      <c r="L57" s="98">
        <v>55</v>
      </c>
      <c r="M57" s="98">
        <v>48</v>
      </c>
      <c r="N57" s="98">
        <v>52</v>
      </c>
      <c r="O57" s="98">
        <v>30</v>
      </c>
      <c r="P57" s="98">
        <v>29</v>
      </c>
      <c r="Q57" s="98">
        <v>43</v>
      </c>
      <c r="R57" s="55">
        <v>238</v>
      </c>
      <c r="S57" s="55">
        <v>240</v>
      </c>
      <c r="T57" s="55"/>
      <c r="U57" s="55"/>
      <c r="V57" s="99">
        <f t="shared" si="27"/>
        <v>55.333333333333336</v>
      </c>
      <c r="W57" s="99">
        <f t="shared" si="27"/>
        <v>64.666666666666671</v>
      </c>
      <c r="X57" s="99">
        <f t="shared" si="29"/>
        <v>51.666666666666664</v>
      </c>
      <c r="Y57" s="100">
        <f t="shared" si="25"/>
        <v>34</v>
      </c>
      <c r="Z57" s="1184"/>
      <c r="AA57" s="1175"/>
      <c r="AB57" s="1175"/>
      <c r="AC57" s="1175"/>
      <c r="AD57" s="1175"/>
      <c r="AE57" s="1175"/>
      <c r="AF57" s="1175"/>
      <c r="AG57" s="1175"/>
      <c r="AH57" s="1175"/>
      <c r="AI57" s="1714"/>
      <c r="AJ57" s="1714"/>
      <c r="AK57" s="1714"/>
    </row>
    <row r="58" spans="1:37" ht="18.75" x14ac:dyDescent="0.25">
      <c r="A58" s="1437">
        <v>3</v>
      </c>
      <c r="B58" s="1438" t="s">
        <v>170</v>
      </c>
      <c r="C58" s="1389"/>
      <c r="D58" s="1389"/>
      <c r="E58" s="69" t="s">
        <v>171</v>
      </c>
      <c r="F58" s="420">
        <v>1</v>
      </c>
      <c r="G58" s="420">
        <v>2</v>
      </c>
      <c r="H58" s="420">
        <v>11</v>
      </c>
      <c r="I58" s="420">
        <v>12</v>
      </c>
      <c r="J58" s="420">
        <v>3</v>
      </c>
      <c r="K58" s="420">
        <v>5</v>
      </c>
      <c r="L58" s="51">
        <v>7</v>
      </c>
      <c r="M58" s="51">
        <v>6</v>
      </c>
      <c r="N58" s="51">
        <v>12</v>
      </c>
      <c r="O58" s="51">
        <v>15</v>
      </c>
      <c r="P58" s="51">
        <v>6</v>
      </c>
      <c r="Q58" s="51">
        <v>12</v>
      </c>
      <c r="R58" s="55">
        <v>238</v>
      </c>
      <c r="S58" s="55">
        <v>240</v>
      </c>
      <c r="T58" s="55"/>
      <c r="U58" s="55"/>
      <c r="V58" s="62">
        <f t="shared" si="27"/>
        <v>4.666666666666667</v>
      </c>
      <c r="W58" s="62">
        <f t="shared" ref="W58" si="32">IF(AND(I58=0,J58=0,K58=0),0,IF(AND(I58=0,J58=0),K58,IF(AND(I58=0,K58=0),J58,IF(AND(J58=0,K58=0),I58,IF(I58=0,(J58+K58)/2,IF(J58=0,(I58+K58)/2,IF(K58=0,(I58+J58)/2,(I58+J58+K58)/3)))))))</f>
        <v>6.666666666666667</v>
      </c>
      <c r="X58" s="62">
        <f t="shared" si="29"/>
        <v>8.3333333333333339</v>
      </c>
      <c r="Y58" s="63">
        <f t="shared" si="25"/>
        <v>11</v>
      </c>
      <c r="Z58" s="1183"/>
      <c r="AA58" s="1174"/>
      <c r="AB58" s="1174"/>
      <c r="AC58" s="1174"/>
      <c r="AD58" s="1174"/>
      <c r="AE58" s="1174"/>
      <c r="AF58" s="1174"/>
      <c r="AG58" s="1174"/>
      <c r="AH58" s="1174"/>
      <c r="AI58" s="1713"/>
      <c r="AJ58" s="1712"/>
      <c r="AK58" s="1713"/>
    </row>
    <row r="59" spans="1:37" ht="18.75" x14ac:dyDescent="0.25">
      <c r="A59" s="1432"/>
      <c r="B59" s="1435"/>
      <c r="C59" s="1420"/>
      <c r="D59" s="1420"/>
      <c r="E59" s="51" t="s">
        <v>172</v>
      </c>
      <c r="F59" s="462">
        <v>0</v>
      </c>
      <c r="G59" s="462">
        <v>4</v>
      </c>
      <c r="H59" s="462">
        <v>0</v>
      </c>
      <c r="I59" s="462">
        <v>0</v>
      </c>
      <c r="J59" s="462">
        <v>4</v>
      </c>
      <c r="K59" s="462">
        <v>0</v>
      </c>
      <c r="L59" s="69">
        <v>2</v>
      </c>
      <c r="M59" s="69">
        <v>15</v>
      </c>
      <c r="N59" s="69">
        <v>8</v>
      </c>
      <c r="O59" s="69">
        <v>13</v>
      </c>
      <c r="P59" s="69">
        <v>15</v>
      </c>
      <c r="Q59" s="69">
        <v>6</v>
      </c>
      <c r="R59" s="55">
        <v>238</v>
      </c>
      <c r="S59" s="55">
        <v>240</v>
      </c>
      <c r="T59" s="55"/>
      <c r="U59" s="55"/>
      <c r="V59" s="91">
        <f t="shared" si="27"/>
        <v>4</v>
      </c>
      <c r="W59" s="91"/>
      <c r="X59" s="91">
        <f t="shared" si="29"/>
        <v>8.3333333333333339</v>
      </c>
      <c r="Y59" s="92">
        <f t="shared" si="25"/>
        <v>11.333333333333334</v>
      </c>
      <c r="Z59" s="1164"/>
      <c r="AA59" s="1166"/>
      <c r="AB59" s="1166"/>
      <c r="AC59" s="1166"/>
      <c r="AD59" s="1166"/>
      <c r="AE59" s="1166"/>
      <c r="AF59" s="1166"/>
      <c r="AG59" s="1166"/>
      <c r="AH59" s="1166"/>
      <c r="AI59" s="2095"/>
      <c r="AJ59" s="1713"/>
      <c r="AK59" s="2095"/>
    </row>
    <row r="60" spans="1:37" ht="19.5" thickBot="1" x14ac:dyDescent="0.3">
      <c r="A60" s="1433"/>
      <c r="B60" s="1436"/>
      <c r="C60" s="1390"/>
      <c r="D60" s="1390"/>
      <c r="E60" s="51" t="s">
        <v>173</v>
      </c>
      <c r="F60" s="462">
        <v>15</v>
      </c>
      <c r="G60" s="462">
        <v>16</v>
      </c>
      <c r="H60" s="462">
        <v>8</v>
      </c>
      <c r="I60" s="462">
        <v>27</v>
      </c>
      <c r="J60" s="462">
        <v>4</v>
      </c>
      <c r="K60" s="462">
        <v>6</v>
      </c>
      <c r="L60" s="57">
        <v>23</v>
      </c>
      <c r="M60" s="57">
        <v>71</v>
      </c>
      <c r="N60" s="57">
        <v>30</v>
      </c>
      <c r="O60" s="69">
        <v>24</v>
      </c>
      <c r="P60" s="69">
        <v>30</v>
      </c>
      <c r="Q60" s="69">
        <v>18</v>
      </c>
      <c r="R60" s="87">
        <v>238</v>
      </c>
      <c r="S60" s="87">
        <v>240</v>
      </c>
      <c r="T60" s="87"/>
      <c r="U60" s="87"/>
      <c r="V60" s="91">
        <f t="shared" si="27"/>
        <v>13</v>
      </c>
      <c r="W60" s="91"/>
      <c r="X60" s="91">
        <f t="shared" si="29"/>
        <v>41.333333333333336</v>
      </c>
      <c r="Y60" s="92">
        <f t="shared" si="25"/>
        <v>24</v>
      </c>
      <c r="Z60" s="1164"/>
      <c r="AA60" s="1166"/>
      <c r="AB60" s="1166"/>
      <c r="AC60" s="1166"/>
      <c r="AD60" s="1166"/>
      <c r="AE60" s="1166"/>
      <c r="AF60" s="1166"/>
      <c r="AG60" s="1166"/>
      <c r="AH60" s="1166"/>
      <c r="AI60" s="2095"/>
      <c r="AJ60" s="1714"/>
      <c r="AK60" s="2095"/>
    </row>
    <row r="61" spans="1:37" ht="18.75" x14ac:dyDescent="0.25">
      <c r="A61" s="1437">
        <v>4</v>
      </c>
      <c r="B61" s="1438" t="s">
        <v>28</v>
      </c>
      <c r="C61" s="1389" t="s">
        <v>83</v>
      </c>
      <c r="D61" s="1389">
        <f>160*0.9</f>
        <v>144</v>
      </c>
      <c r="E61" s="76" t="s">
        <v>174</v>
      </c>
      <c r="F61" s="441">
        <v>2</v>
      </c>
      <c r="G61" s="441">
        <v>1</v>
      </c>
      <c r="H61" s="441">
        <v>0</v>
      </c>
      <c r="I61" s="441">
        <v>3</v>
      </c>
      <c r="J61" s="441">
        <v>2</v>
      </c>
      <c r="K61" s="441">
        <v>0</v>
      </c>
      <c r="L61" s="48">
        <v>11</v>
      </c>
      <c r="M61" s="48">
        <v>3</v>
      </c>
      <c r="N61" s="48">
        <v>7</v>
      </c>
      <c r="O61" s="76">
        <v>12</v>
      </c>
      <c r="P61" s="76">
        <v>16</v>
      </c>
      <c r="Q61" s="76">
        <v>10</v>
      </c>
      <c r="R61" s="48">
        <v>238</v>
      </c>
      <c r="S61" s="48">
        <v>240</v>
      </c>
      <c r="T61" s="48"/>
      <c r="U61" s="48"/>
      <c r="V61" s="84">
        <f t="shared" si="27"/>
        <v>1.5</v>
      </c>
      <c r="W61" s="84">
        <f t="shared" ref="W61:W62" si="33">IF(AND(I61=0,J61=0,K61=0),0,IF(AND(I61=0,J61=0),K61,IF(AND(I61=0,K61=0),J61,IF(AND(J61=0,K61=0),I61,IF(I61=0,(J61+K61)/2,IF(J61=0,(I61+K61)/2,IF(K61=0,(I61+J61)/2,(I61+J61+K61)/3)))))))</f>
        <v>2.5</v>
      </c>
      <c r="X61" s="84">
        <f t="shared" si="29"/>
        <v>7</v>
      </c>
      <c r="Y61" s="85">
        <f t="shared" si="25"/>
        <v>12.666666666666666</v>
      </c>
      <c r="Z61" s="1182">
        <f>SUM(V61:V64)</f>
        <v>36.833333333333336</v>
      </c>
      <c r="AA61" s="1173">
        <f>SUM(W61:W64)</f>
        <v>17.833333333333336</v>
      </c>
      <c r="AB61" s="1173">
        <f>SUM(X61:X64)</f>
        <v>50.333333333333336</v>
      </c>
      <c r="AC61" s="1173">
        <f>SUM(Y61:Y64)</f>
        <v>43</v>
      </c>
      <c r="AD61" s="1173">
        <f t="shared" ref="AD61:AG61" si="34">Z61*0.38*0.9*SQRT(3)</f>
        <v>21.818644022945147</v>
      </c>
      <c r="AE61" s="1173">
        <f t="shared" si="34"/>
        <v>10.563777875362584</v>
      </c>
      <c r="AF61" s="1173">
        <f t="shared" si="34"/>
        <v>29.815522601490656</v>
      </c>
      <c r="AG61" s="1173">
        <f t="shared" si="34"/>
        <v>25.471539176107907</v>
      </c>
      <c r="AH61" s="1173">
        <f>MAX(Z61:AC64)</f>
        <v>50.333333333333336</v>
      </c>
      <c r="AI61" s="1712">
        <f t="shared" ref="AI61" si="35">AH61*0.38*0.9*SQRT(3)</f>
        <v>29.815522601490656</v>
      </c>
      <c r="AJ61" s="1712">
        <f>D61-AI61</f>
        <v>114.18447739850934</v>
      </c>
      <c r="AK61" s="1712">
        <f>(D61-AJ61)/D61*100</f>
        <v>20.705224028812953</v>
      </c>
    </row>
    <row r="62" spans="1:37" ht="18.75" x14ac:dyDescent="0.25">
      <c r="A62" s="1432"/>
      <c r="B62" s="1435"/>
      <c r="C62" s="1420"/>
      <c r="D62" s="1420"/>
      <c r="E62" s="51" t="s">
        <v>175</v>
      </c>
      <c r="F62" s="420">
        <v>2</v>
      </c>
      <c r="G62" s="420">
        <v>21</v>
      </c>
      <c r="H62" s="420">
        <v>27</v>
      </c>
      <c r="I62" s="420">
        <v>5</v>
      </c>
      <c r="J62" s="420">
        <v>16</v>
      </c>
      <c r="K62" s="420">
        <v>25</v>
      </c>
      <c r="L62" s="51">
        <v>18</v>
      </c>
      <c r="M62" s="51">
        <v>23</v>
      </c>
      <c r="N62" s="51">
        <v>21</v>
      </c>
      <c r="O62" s="51">
        <v>13</v>
      </c>
      <c r="P62" s="51">
        <v>14</v>
      </c>
      <c r="Q62" s="51">
        <v>25</v>
      </c>
      <c r="R62" s="55">
        <v>238</v>
      </c>
      <c r="S62" s="55">
        <v>240</v>
      </c>
      <c r="T62" s="55"/>
      <c r="U62" s="55"/>
      <c r="V62" s="62">
        <f t="shared" si="27"/>
        <v>16.666666666666668</v>
      </c>
      <c r="W62" s="62">
        <f t="shared" si="33"/>
        <v>15.333333333333334</v>
      </c>
      <c r="X62" s="62">
        <f t="shared" si="29"/>
        <v>20.666666666666668</v>
      </c>
      <c r="Y62" s="63">
        <f t="shared" si="25"/>
        <v>17.333333333333332</v>
      </c>
      <c r="Z62" s="1183"/>
      <c r="AA62" s="1174"/>
      <c r="AB62" s="1174"/>
      <c r="AC62" s="1174"/>
      <c r="AD62" s="1174"/>
      <c r="AE62" s="1174"/>
      <c r="AF62" s="1174"/>
      <c r="AG62" s="1174"/>
      <c r="AH62" s="1174"/>
      <c r="AI62" s="1713"/>
      <c r="AJ62" s="1713"/>
      <c r="AK62" s="1713"/>
    </row>
    <row r="63" spans="1:37" ht="18.75" x14ac:dyDescent="0.25">
      <c r="A63" s="2096"/>
      <c r="B63" s="2097"/>
      <c r="C63" s="1420"/>
      <c r="D63" s="1420"/>
      <c r="E63" s="69" t="s">
        <v>176</v>
      </c>
      <c r="F63" s="462">
        <v>20</v>
      </c>
      <c r="G63" s="462">
        <v>12</v>
      </c>
      <c r="H63" s="462">
        <v>24</v>
      </c>
      <c r="I63" s="462">
        <v>21</v>
      </c>
      <c r="J63" s="462">
        <v>2</v>
      </c>
      <c r="K63" s="462">
        <v>7</v>
      </c>
      <c r="L63" s="69">
        <v>28</v>
      </c>
      <c r="M63" s="69">
        <v>15</v>
      </c>
      <c r="N63" s="69">
        <v>25</v>
      </c>
      <c r="O63" s="69">
        <v>21</v>
      </c>
      <c r="P63" s="69">
        <v>8</v>
      </c>
      <c r="Q63" s="69">
        <v>10</v>
      </c>
      <c r="R63" s="55">
        <v>238</v>
      </c>
      <c r="S63" s="55">
        <v>240</v>
      </c>
      <c r="T63" s="55"/>
      <c r="U63" s="55"/>
      <c r="V63" s="91">
        <f t="shared" si="27"/>
        <v>18.666666666666668</v>
      </c>
      <c r="W63" s="91"/>
      <c r="X63" s="91">
        <f t="shared" si="29"/>
        <v>22.666666666666668</v>
      </c>
      <c r="Y63" s="92">
        <f t="shared" si="25"/>
        <v>13</v>
      </c>
      <c r="Z63" s="1164"/>
      <c r="AA63" s="1166"/>
      <c r="AB63" s="1166"/>
      <c r="AC63" s="1166"/>
      <c r="AD63" s="1166"/>
      <c r="AE63" s="1166"/>
      <c r="AF63" s="1166"/>
      <c r="AG63" s="1166"/>
      <c r="AH63" s="1166"/>
      <c r="AI63" s="2095"/>
      <c r="AJ63" s="2095"/>
      <c r="AK63" s="1713"/>
    </row>
    <row r="64" spans="1:37" ht="19.5" thickBot="1" x14ac:dyDescent="0.3">
      <c r="A64" s="1433"/>
      <c r="B64" s="1436"/>
      <c r="C64" s="1390"/>
      <c r="D64" s="1390"/>
      <c r="E64" s="87" t="s">
        <v>177</v>
      </c>
      <c r="F64" s="464">
        <v>0</v>
      </c>
      <c r="G64" s="464">
        <v>0</v>
      </c>
      <c r="H64" s="464">
        <v>0</v>
      </c>
      <c r="I64" s="464">
        <v>0</v>
      </c>
      <c r="J64" s="464">
        <v>0</v>
      </c>
      <c r="K64" s="464">
        <v>0</v>
      </c>
      <c r="L64" s="87">
        <v>0</v>
      </c>
      <c r="M64" s="87">
        <v>0</v>
      </c>
      <c r="N64" s="87">
        <v>0</v>
      </c>
      <c r="O64" s="87">
        <v>0</v>
      </c>
      <c r="P64" s="87">
        <v>0</v>
      </c>
      <c r="Q64" s="87">
        <v>0</v>
      </c>
      <c r="R64" s="87">
        <v>238</v>
      </c>
      <c r="S64" s="87">
        <v>240</v>
      </c>
      <c r="T64" s="87"/>
      <c r="U64" s="87"/>
      <c r="V64" s="65">
        <f t="shared" si="27"/>
        <v>0</v>
      </c>
      <c r="W64" s="65">
        <f t="shared" si="27"/>
        <v>0</v>
      </c>
      <c r="X64" s="65">
        <f t="shared" si="29"/>
        <v>0</v>
      </c>
      <c r="Y64" s="66">
        <f t="shared" si="25"/>
        <v>0</v>
      </c>
      <c r="Z64" s="1184"/>
      <c r="AA64" s="1175"/>
      <c r="AB64" s="1175"/>
      <c r="AC64" s="1175"/>
      <c r="AD64" s="1175"/>
      <c r="AE64" s="1175"/>
      <c r="AF64" s="1175"/>
      <c r="AG64" s="1175"/>
      <c r="AH64" s="1175"/>
      <c r="AI64" s="1714"/>
      <c r="AJ64" s="1714"/>
      <c r="AK64" s="1714"/>
    </row>
    <row r="65" spans="1:37" ht="18.75" x14ac:dyDescent="0.25">
      <c r="A65" s="1437">
        <v>5</v>
      </c>
      <c r="B65" s="1438" t="s">
        <v>136</v>
      </c>
      <c r="C65" s="1389" t="s">
        <v>88</v>
      </c>
      <c r="D65" s="1389">
        <f>100*0.9</f>
        <v>90</v>
      </c>
      <c r="E65" s="76" t="s">
        <v>899</v>
      </c>
      <c r="F65" s="76">
        <v>14</v>
      </c>
      <c r="G65" s="76">
        <v>12</v>
      </c>
      <c r="H65" s="76">
        <v>12</v>
      </c>
      <c r="I65" s="76">
        <v>14</v>
      </c>
      <c r="J65" s="76">
        <v>13</v>
      </c>
      <c r="K65" s="76">
        <v>15</v>
      </c>
      <c r="L65" s="336">
        <v>60</v>
      </c>
      <c r="M65" s="336">
        <v>55</v>
      </c>
      <c r="N65" s="336">
        <v>50</v>
      </c>
      <c r="O65" s="76">
        <v>60</v>
      </c>
      <c r="P65" s="76">
        <v>55</v>
      </c>
      <c r="Q65" s="76">
        <v>50</v>
      </c>
      <c r="R65" s="336">
        <v>238</v>
      </c>
      <c r="S65" s="336">
        <v>240</v>
      </c>
      <c r="T65" s="336"/>
      <c r="U65" s="336"/>
      <c r="V65" s="84">
        <f t="shared" ref="V65:V68" si="36">IF(AND(F65=0,G65=0,H65=0),0,IF(AND(F65=0,G65=0),H65,IF(AND(F65=0,H65=0),G65,IF(AND(G65=0,H65=0),F65,IF(F65=0,(G65+H65)/2,IF(G65=0,(F65+H65)/2,IF(H65=0,(F65+G65)/2,(F65+G65+H65)/3)))))))</f>
        <v>12.666666666666666</v>
      </c>
      <c r="W65" s="84">
        <f t="shared" ref="W65:W66" si="37">IF(AND(I65=0,J65=0,K65=0),0,IF(AND(I65=0,J65=0),K65,IF(AND(I65=0,K65=0),J65,IF(AND(J65=0,K65=0),I65,IF(I65=0,(J65+K65)/2,IF(J65=0,(I65+K65)/2,IF(K65=0,(I65+J65)/2,(I65+J65+K65)/3)))))))</f>
        <v>14</v>
      </c>
      <c r="X65" s="84">
        <f t="shared" ref="X65:X68" si="38">IF(AND(L65=0,M65=0,N65=0),0,IF(AND(L65=0,M65=0),N65,IF(AND(L65=0,N65=0),M65,IF(AND(M65=0,N65=0),L65,IF(L65=0,(M65+N65)/2,IF(M65=0,(L65+N65)/2,IF(N65=0,(L65+M65)/2,(L65+M65+N65)/3)))))))</f>
        <v>55</v>
      </c>
      <c r="Y65" s="332">
        <f t="shared" ref="Y65:Y68" si="39">IF(AND(O65=0,P65=0,Q65=0),0,IF(AND(O65=0,P65=0),Q65,IF(AND(O65=0,Q65=0),P65,IF(AND(P65=0,Q65=0),O65,IF(O65=0,(P65+Q65)/2,IF(P65=0,(O65+Q65)/2,IF(Q65=0,(O65+P65)/2,(O65+P65+Q65)/3)))))))</f>
        <v>55</v>
      </c>
      <c r="Z65" s="1182">
        <f>SUM(V65:V68)</f>
        <v>12.666666666666666</v>
      </c>
      <c r="AA65" s="1173">
        <f>SUM(W65:W68)</f>
        <v>14</v>
      </c>
      <c r="AB65" s="1173">
        <f>SUM(X65:X68)</f>
        <v>55</v>
      </c>
      <c r="AC65" s="1173">
        <f>SUM(Y65:Y68)</f>
        <v>55</v>
      </c>
      <c r="AD65" s="1173">
        <f t="shared" ref="AD65" si="40">Z65*0.38*0.9*SQRT(3)</f>
        <v>7.5032440983883761</v>
      </c>
      <c r="AE65" s="1173">
        <f t="shared" ref="AE65" si="41">AA65*0.38*0.9*SQRT(3)</f>
        <v>8.2930592666397853</v>
      </c>
      <c r="AF65" s="1173">
        <f t="shared" ref="AF65" si="42">AB65*0.38*0.9*SQRT(3)</f>
        <v>32.579875690370578</v>
      </c>
      <c r="AG65" s="1173">
        <f t="shared" ref="AG65" si="43">AC65*0.38*0.9*SQRT(3)</f>
        <v>32.579875690370578</v>
      </c>
      <c r="AH65" s="1173">
        <f>MAX(Z65:AC68)</f>
        <v>55</v>
      </c>
      <c r="AI65" s="1712">
        <f t="shared" ref="AI65" si="44">AH65*0.38*0.9*SQRT(3)</f>
        <v>32.579875690370578</v>
      </c>
      <c r="AJ65" s="1712">
        <f>D65-AI65</f>
        <v>57.420124309629422</v>
      </c>
      <c r="AK65" s="1712">
        <f>(D65-AJ65)/D65*100</f>
        <v>36.19986187818953</v>
      </c>
    </row>
    <row r="66" spans="1:37" ht="18.75" x14ac:dyDescent="0.25">
      <c r="A66" s="1432"/>
      <c r="B66" s="1435"/>
      <c r="C66" s="1420"/>
      <c r="D66" s="1420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5">
        <v>238</v>
      </c>
      <c r="S66" s="55">
        <v>240</v>
      </c>
      <c r="T66" s="55"/>
      <c r="U66" s="55"/>
      <c r="V66" s="62">
        <f t="shared" si="36"/>
        <v>0</v>
      </c>
      <c r="W66" s="62">
        <f t="shared" si="37"/>
        <v>0</v>
      </c>
      <c r="X66" s="62">
        <f t="shared" si="38"/>
        <v>0</v>
      </c>
      <c r="Y66" s="333">
        <f t="shared" si="39"/>
        <v>0</v>
      </c>
      <c r="Z66" s="1183"/>
      <c r="AA66" s="1174"/>
      <c r="AB66" s="1174"/>
      <c r="AC66" s="1174"/>
      <c r="AD66" s="1174"/>
      <c r="AE66" s="1174"/>
      <c r="AF66" s="1174"/>
      <c r="AG66" s="1174"/>
      <c r="AH66" s="1174"/>
      <c r="AI66" s="1713"/>
      <c r="AJ66" s="1713"/>
      <c r="AK66" s="1713"/>
    </row>
    <row r="67" spans="1:37" ht="18.75" x14ac:dyDescent="0.25">
      <c r="A67" s="2096"/>
      <c r="B67" s="2097"/>
      <c r="C67" s="1420"/>
      <c r="D67" s="1420"/>
      <c r="E67" s="69"/>
      <c r="F67" s="69"/>
      <c r="G67" s="69"/>
      <c r="H67" s="69"/>
      <c r="I67" s="69"/>
      <c r="J67" s="69"/>
      <c r="K67" s="69"/>
      <c r="L67" s="69"/>
      <c r="M67" s="69"/>
      <c r="N67" s="69"/>
      <c r="O67" s="69"/>
      <c r="P67" s="69"/>
      <c r="Q67" s="69"/>
      <c r="R67" s="55">
        <v>238</v>
      </c>
      <c r="S67" s="55">
        <v>240</v>
      </c>
      <c r="T67" s="55"/>
      <c r="U67" s="55"/>
      <c r="V67" s="91">
        <f t="shared" si="36"/>
        <v>0</v>
      </c>
      <c r="W67" s="91"/>
      <c r="X67" s="91">
        <f t="shared" si="38"/>
        <v>0</v>
      </c>
      <c r="Y67" s="335">
        <f t="shared" si="39"/>
        <v>0</v>
      </c>
      <c r="Z67" s="1164"/>
      <c r="AA67" s="1166"/>
      <c r="AB67" s="1166"/>
      <c r="AC67" s="1166"/>
      <c r="AD67" s="1166"/>
      <c r="AE67" s="1166"/>
      <c r="AF67" s="1166"/>
      <c r="AG67" s="1166"/>
      <c r="AH67" s="1166"/>
      <c r="AI67" s="2095"/>
      <c r="AJ67" s="2095"/>
      <c r="AK67" s="1713"/>
    </row>
    <row r="68" spans="1:37" ht="19.5" thickBot="1" x14ac:dyDescent="0.3">
      <c r="A68" s="1433"/>
      <c r="B68" s="1436"/>
      <c r="C68" s="1390"/>
      <c r="D68" s="1390"/>
      <c r="E68" s="87"/>
      <c r="F68" s="87"/>
      <c r="G68" s="87"/>
      <c r="H68" s="87"/>
      <c r="I68" s="87"/>
      <c r="J68" s="87"/>
      <c r="K68" s="87"/>
      <c r="L68" s="87"/>
      <c r="M68" s="87"/>
      <c r="N68" s="87"/>
      <c r="O68" s="87"/>
      <c r="P68" s="87"/>
      <c r="Q68" s="87"/>
      <c r="R68" s="87">
        <v>238</v>
      </c>
      <c r="S68" s="87">
        <v>240</v>
      </c>
      <c r="T68" s="87"/>
      <c r="U68" s="87"/>
      <c r="V68" s="65">
        <f t="shared" si="36"/>
        <v>0</v>
      </c>
      <c r="W68" s="65">
        <f t="shared" ref="W68" si="45">IF(AND(G68=0,H68=0,I68=0),0,IF(AND(G68=0,H68=0),I68,IF(AND(G68=0,I68=0),H68,IF(AND(H68=0,I68=0),G68,IF(G68=0,(H68+I68)/2,IF(H68=0,(G68+I68)/2,IF(I68=0,(G68+H68)/2,(G68+H68+I68)/3)))))))</f>
        <v>0</v>
      </c>
      <c r="X68" s="65">
        <f t="shared" si="38"/>
        <v>0</v>
      </c>
      <c r="Y68" s="334">
        <f t="shared" si="39"/>
        <v>0</v>
      </c>
      <c r="Z68" s="1184"/>
      <c r="AA68" s="1175"/>
      <c r="AB68" s="1175"/>
      <c r="AC68" s="1175"/>
      <c r="AD68" s="1175"/>
      <c r="AE68" s="1175"/>
      <c r="AF68" s="1175"/>
      <c r="AG68" s="1175"/>
      <c r="AH68" s="1175"/>
      <c r="AI68" s="1714"/>
      <c r="AJ68" s="1714"/>
      <c r="AK68" s="1714"/>
    </row>
    <row r="69" spans="1:37" ht="18.75" x14ac:dyDescent="0.25">
      <c r="A69" s="1437">
        <v>6</v>
      </c>
      <c r="B69" s="1438" t="s">
        <v>70</v>
      </c>
      <c r="C69" s="1389" t="s">
        <v>83</v>
      </c>
      <c r="D69" s="1389">
        <f>250*0.9</f>
        <v>225</v>
      </c>
      <c r="E69" s="76" t="s">
        <v>1071</v>
      </c>
      <c r="F69" s="76">
        <v>2</v>
      </c>
      <c r="G69" s="76">
        <v>0</v>
      </c>
      <c r="H69" s="76">
        <v>0</v>
      </c>
      <c r="I69" s="76">
        <v>0</v>
      </c>
      <c r="J69" s="76">
        <v>1</v>
      </c>
      <c r="K69" s="76">
        <v>0</v>
      </c>
      <c r="L69" s="697">
        <v>200</v>
      </c>
      <c r="M69" s="697">
        <v>200</v>
      </c>
      <c r="N69" s="697">
        <v>150</v>
      </c>
      <c r="O69" s="76">
        <v>200</v>
      </c>
      <c r="P69" s="76">
        <v>200</v>
      </c>
      <c r="Q69" s="76">
        <v>150</v>
      </c>
      <c r="R69" s="697">
        <v>238</v>
      </c>
      <c r="S69" s="697">
        <v>240</v>
      </c>
      <c r="T69" s="697"/>
      <c r="U69" s="697"/>
      <c r="V69" s="84">
        <f t="shared" ref="V69:V76" si="46">IF(AND(F69=0,G69=0,H69=0),0,IF(AND(F69=0,G69=0),H69,IF(AND(F69=0,H69=0),G69,IF(AND(G69=0,H69=0),F69,IF(F69=0,(G69+H69)/2,IF(G69=0,(F69+H69)/2,IF(H69=0,(F69+G69)/2,(F69+G69+H69)/3)))))))</f>
        <v>2</v>
      </c>
      <c r="W69" s="84">
        <f t="shared" ref="W69:W70" si="47">IF(AND(I69=0,J69=0,K69=0),0,IF(AND(I69=0,J69=0),K69,IF(AND(I69=0,K69=0),J69,IF(AND(J69=0,K69=0),I69,IF(I69=0,(J69+K69)/2,IF(J69=0,(I69+K69)/2,IF(K69=0,(I69+J69)/2,(I69+J69+K69)/3)))))))</f>
        <v>1</v>
      </c>
      <c r="X69" s="84">
        <f t="shared" ref="X69:X76" si="48">IF(AND(L69=0,M69=0,N69=0),0,IF(AND(L69=0,M69=0),N69,IF(AND(L69=0,N69=0),M69,IF(AND(M69=0,N69=0),L69,IF(L69=0,(M69+N69)/2,IF(M69=0,(L69+N69)/2,IF(N69=0,(L69+M69)/2,(L69+M69+N69)/3)))))))</f>
        <v>183.33333333333334</v>
      </c>
      <c r="Y69" s="693">
        <f t="shared" ref="Y69:Y76" si="49">IF(AND(O69=0,P69=0,Q69=0),0,IF(AND(O69=0,P69=0),Q69,IF(AND(O69=0,Q69=0),P69,IF(AND(P69=0,Q69=0),O69,IF(O69=0,(P69+Q69)/2,IF(P69=0,(O69+Q69)/2,IF(Q69=0,(O69+P69)/2,(O69+P69+Q69)/3)))))))</f>
        <v>183.33333333333334</v>
      </c>
      <c r="Z69" s="1182">
        <f>SUM(V69:V72)</f>
        <v>2</v>
      </c>
      <c r="AA69" s="1173">
        <f>SUM(W69:W72)</f>
        <v>1</v>
      </c>
      <c r="AB69" s="1173">
        <f>SUM(X69:X72)</f>
        <v>183.33333333333334</v>
      </c>
      <c r="AC69" s="1173">
        <f>SUM(Y69:Y72)</f>
        <v>183.33333333333334</v>
      </c>
      <c r="AD69" s="1173">
        <f t="shared" ref="AD69" si="50">Z69*0.38*0.9*SQRT(3)</f>
        <v>1.184722752377112</v>
      </c>
      <c r="AE69" s="1173">
        <f t="shared" ref="AE69" si="51">AA69*0.38*0.9*SQRT(3)</f>
        <v>0.592361376188556</v>
      </c>
      <c r="AF69" s="1173">
        <f t="shared" ref="AF69" si="52">AB69*0.38*0.9*SQRT(3)</f>
        <v>108.5995856345686</v>
      </c>
      <c r="AG69" s="1173">
        <f t="shared" ref="AG69" si="53">AC69*0.38*0.9*SQRT(3)</f>
        <v>108.5995856345686</v>
      </c>
      <c r="AH69" s="1173">
        <f>MAX(Z69:AC72)</f>
        <v>183.33333333333334</v>
      </c>
      <c r="AI69" s="1712">
        <f t="shared" ref="AI69" si="54">AH69*0.38*0.9*SQRT(3)</f>
        <v>108.5995856345686</v>
      </c>
      <c r="AJ69" s="1712">
        <f>D69-AI69</f>
        <v>116.4004143654314</v>
      </c>
      <c r="AK69" s="1712">
        <f>(D69-AJ69)/D69*100</f>
        <v>48.266482504252714</v>
      </c>
    </row>
    <row r="70" spans="1:37" ht="18.75" x14ac:dyDescent="0.25">
      <c r="A70" s="1432"/>
      <c r="B70" s="1435"/>
      <c r="C70" s="1420"/>
      <c r="D70" s="1420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5">
        <v>238</v>
      </c>
      <c r="S70" s="55">
        <v>240</v>
      </c>
      <c r="T70" s="55"/>
      <c r="U70" s="55"/>
      <c r="V70" s="62">
        <f t="shared" si="46"/>
        <v>0</v>
      </c>
      <c r="W70" s="62">
        <f t="shared" si="47"/>
        <v>0</v>
      </c>
      <c r="X70" s="62">
        <f t="shared" si="48"/>
        <v>0</v>
      </c>
      <c r="Y70" s="694">
        <f t="shared" si="49"/>
        <v>0</v>
      </c>
      <c r="Z70" s="1183"/>
      <c r="AA70" s="1174"/>
      <c r="AB70" s="1174"/>
      <c r="AC70" s="1174"/>
      <c r="AD70" s="1174"/>
      <c r="AE70" s="1174"/>
      <c r="AF70" s="1174"/>
      <c r="AG70" s="1174"/>
      <c r="AH70" s="1174"/>
      <c r="AI70" s="1713"/>
      <c r="AJ70" s="1713"/>
      <c r="AK70" s="1713"/>
    </row>
    <row r="71" spans="1:37" ht="18.75" x14ac:dyDescent="0.25">
      <c r="A71" s="2096"/>
      <c r="B71" s="2097"/>
      <c r="C71" s="1420"/>
      <c r="D71" s="1420"/>
      <c r="E71" s="69"/>
      <c r="F71" s="69"/>
      <c r="G71" s="69"/>
      <c r="H71" s="69"/>
      <c r="I71" s="69"/>
      <c r="J71" s="69"/>
      <c r="K71" s="69"/>
      <c r="L71" s="69"/>
      <c r="M71" s="69"/>
      <c r="N71" s="69"/>
      <c r="O71" s="69"/>
      <c r="P71" s="69"/>
      <c r="Q71" s="69"/>
      <c r="R71" s="55">
        <v>238</v>
      </c>
      <c r="S71" s="55">
        <v>240</v>
      </c>
      <c r="T71" s="55"/>
      <c r="U71" s="55"/>
      <c r="V71" s="91">
        <f t="shared" si="46"/>
        <v>0</v>
      </c>
      <c r="W71" s="91"/>
      <c r="X71" s="91">
        <f t="shared" si="48"/>
        <v>0</v>
      </c>
      <c r="Y71" s="696">
        <f t="shared" si="49"/>
        <v>0</v>
      </c>
      <c r="Z71" s="1164"/>
      <c r="AA71" s="1166"/>
      <c r="AB71" s="1166"/>
      <c r="AC71" s="1166"/>
      <c r="AD71" s="1166"/>
      <c r="AE71" s="1166"/>
      <c r="AF71" s="1166"/>
      <c r="AG71" s="1166"/>
      <c r="AH71" s="1166"/>
      <c r="AI71" s="2095"/>
      <c r="AJ71" s="2095"/>
      <c r="AK71" s="1713"/>
    </row>
    <row r="72" spans="1:37" ht="19.5" thickBot="1" x14ac:dyDescent="0.3">
      <c r="A72" s="1433"/>
      <c r="B72" s="1436"/>
      <c r="C72" s="1390"/>
      <c r="D72" s="1390"/>
      <c r="E72" s="87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7">
        <v>238</v>
      </c>
      <c r="S72" s="87">
        <v>240</v>
      </c>
      <c r="T72" s="87"/>
      <c r="U72" s="87"/>
      <c r="V72" s="65">
        <f t="shared" si="46"/>
        <v>0</v>
      </c>
      <c r="W72" s="65">
        <f t="shared" ref="W72" si="55">IF(AND(G72=0,H72=0,I72=0),0,IF(AND(G72=0,H72=0),I72,IF(AND(G72=0,I72=0),H72,IF(AND(H72=0,I72=0),G72,IF(G72=0,(H72+I72)/2,IF(H72=0,(G72+I72)/2,IF(I72=0,(G72+H72)/2,(G72+H72+I72)/3)))))))</f>
        <v>0</v>
      </c>
      <c r="X72" s="65">
        <f t="shared" si="48"/>
        <v>0</v>
      </c>
      <c r="Y72" s="695">
        <f t="shared" si="49"/>
        <v>0</v>
      </c>
      <c r="Z72" s="1184"/>
      <c r="AA72" s="1175"/>
      <c r="AB72" s="1175"/>
      <c r="AC72" s="1175"/>
      <c r="AD72" s="1175"/>
      <c r="AE72" s="1175"/>
      <c r="AF72" s="1175"/>
      <c r="AG72" s="1175"/>
      <c r="AH72" s="1175"/>
      <c r="AI72" s="1714"/>
      <c r="AJ72" s="1714"/>
      <c r="AK72" s="1714"/>
    </row>
    <row r="73" spans="1:37" ht="18.75" x14ac:dyDescent="0.25">
      <c r="A73" s="1437">
        <v>7</v>
      </c>
      <c r="B73" s="1438" t="s">
        <v>145</v>
      </c>
      <c r="C73" s="1389" t="s">
        <v>83</v>
      </c>
      <c r="D73" s="1389">
        <f>160*0.9</f>
        <v>144</v>
      </c>
      <c r="E73" s="76" t="s">
        <v>1072</v>
      </c>
      <c r="F73" s="76">
        <v>0</v>
      </c>
      <c r="G73" s="76">
        <v>0</v>
      </c>
      <c r="H73" s="76">
        <v>0</v>
      </c>
      <c r="I73" s="76">
        <v>0</v>
      </c>
      <c r="J73" s="76">
        <v>0</v>
      </c>
      <c r="K73" s="76">
        <v>0</v>
      </c>
      <c r="L73" s="697">
        <v>180</v>
      </c>
      <c r="M73" s="697">
        <v>150</v>
      </c>
      <c r="N73" s="697">
        <v>180</v>
      </c>
      <c r="O73" s="76">
        <v>180</v>
      </c>
      <c r="P73" s="76">
        <v>150</v>
      </c>
      <c r="Q73" s="76">
        <v>180</v>
      </c>
      <c r="R73" s="697">
        <v>238</v>
      </c>
      <c r="S73" s="697">
        <v>240</v>
      </c>
      <c r="T73" s="697"/>
      <c r="U73" s="697"/>
      <c r="V73" s="84">
        <f t="shared" si="46"/>
        <v>0</v>
      </c>
      <c r="W73" s="84">
        <f t="shared" ref="W73:W74" si="56">IF(AND(I73=0,J73=0,K73=0),0,IF(AND(I73=0,J73=0),K73,IF(AND(I73=0,K73=0),J73,IF(AND(J73=0,K73=0),I73,IF(I73=0,(J73+K73)/2,IF(J73=0,(I73+K73)/2,IF(K73=0,(I73+J73)/2,(I73+J73+K73)/3)))))))</f>
        <v>0</v>
      </c>
      <c r="X73" s="84">
        <f t="shared" si="48"/>
        <v>170</v>
      </c>
      <c r="Y73" s="693">
        <f t="shared" si="49"/>
        <v>170</v>
      </c>
      <c r="Z73" s="1182">
        <f>SUM(V73:V76)</f>
        <v>0</v>
      </c>
      <c r="AA73" s="1173">
        <f>SUM(W73:W76)</f>
        <v>0</v>
      </c>
      <c r="AB73" s="1173">
        <f>SUM(X73:X76)</f>
        <v>170</v>
      </c>
      <c r="AC73" s="1173">
        <f>SUM(Y73:Y76)</f>
        <v>170</v>
      </c>
      <c r="AD73" s="1173">
        <f t="shared" ref="AD73" si="57">Z73*0.38*0.9*SQRT(3)</f>
        <v>0</v>
      </c>
      <c r="AE73" s="1173">
        <f t="shared" ref="AE73" si="58">AA73*0.38*0.9*SQRT(3)</f>
        <v>0</v>
      </c>
      <c r="AF73" s="1173">
        <f t="shared" ref="AF73" si="59">AB73*0.38*0.9*SQRT(3)</f>
        <v>100.70143395205451</v>
      </c>
      <c r="AG73" s="1173">
        <f t="shared" ref="AG73" si="60">AC73*0.38*0.9*SQRT(3)</f>
        <v>100.70143395205451</v>
      </c>
      <c r="AH73" s="1173">
        <f>MAX(Z73:AC76)</f>
        <v>170</v>
      </c>
      <c r="AI73" s="1712">
        <f t="shared" ref="AI73" si="61">AH73*0.38*0.9*SQRT(3)</f>
        <v>100.70143395205451</v>
      </c>
      <c r="AJ73" s="1712">
        <f>D73-AI73</f>
        <v>43.298566047945485</v>
      </c>
      <c r="AK73" s="1712">
        <f>(D73-AJ73)/D73*100</f>
        <v>69.931551355593413</v>
      </c>
    </row>
    <row r="74" spans="1:37" ht="18.75" x14ac:dyDescent="0.25">
      <c r="A74" s="1432"/>
      <c r="B74" s="1435"/>
      <c r="C74" s="1420"/>
      <c r="D74" s="1420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5">
        <v>238</v>
      </c>
      <c r="S74" s="55">
        <v>240</v>
      </c>
      <c r="T74" s="55"/>
      <c r="U74" s="55"/>
      <c r="V74" s="62">
        <f t="shared" si="46"/>
        <v>0</v>
      </c>
      <c r="W74" s="62">
        <f t="shared" si="56"/>
        <v>0</v>
      </c>
      <c r="X74" s="62">
        <f t="shared" si="48"/>
        <v>0</v>
      </c>
      <c r="Y74" s="694">
        <f t="shared" si="49"/>
        <v>0</v>
      </c>
      <c r="Z74" s="1183"/>
      <c r="AA74" s="1174"/>
      <c r="AB74" s="1174"/>
      <c r="AC74" s="1174"/>
      <c r="AD74" s="1174"/>
      <c r="AE74" s="1174"/>
      <c r="AF74" s="1174"/>
      <c r="AG74" s="1174"/>
      <c r="AH74" s="1174"/>
      <c r="AI74" s="1713"/>
      <c r="AJ74" s="1713"/>
      <c r="AK74" s="1713"/>
    </row>
    <row r="75" spans="1:37" ht="18.75" x14ac:dyDescent="0.25">
      <c r="A75" s="2096"/>
      <c r="B75" s="2097"/>
      <c r="C75" s="1420"/>
      <c r="D75" s="1420"/>
      <c r="E75" s="69"/>
      <c r="F75" s="69"/>
      <c r="G75" s="69"/>
      <c r="H75" s="69"/>
      <c r="I75" s="69"/>
      <c r="J75" s="69"/>
      <c r="K75" s="69"/>
      <c r="L75" s="69"/>
      <c r="M75" s="69"/>
      <c r="N75" s="69"/>
      <c r="O75" s="69"/>
      <c r="P75" s="69"/>
      <c r="Q75" s="69"/>
      <c r="R75" s="55">
        <v>238</v>
      </c>
      <c r="S75" s="55">
        <v>240</v>
      </c>
      <c r="T75" s="55"/>
      <c r="U75" s="55"/>
      <c r="V75" s="91">
        <f t="shared" si="46"/>
        <v>0</v>
      </c>
      <c r="W75" s="91"/>
      <c r="X75" s="91">
        <f t="shared" si="48"/>
        <v>0</v>
      </c>
      <c r="Y75" s="696">
        <f t="shared" si="49"/>
        <v>0</v>
      </c>
      <c r="Z75" s="1164"/>
      <c r="AA75" s="1166"/>
      <c r="AB75" s="1166"/>
      <c r="AC75" s="1166"/>
      <c r="AD75" s="1166"/>
      <c r="AE75" s="1166"/>
      <c r="AF75" s="1166"/>
      <c r="AG75" s="1166"/>
      <c r="AH75" s="1166"/>
      <c r="AI75" s="2095"/>
      <c r="AJ75" s="2095"/>
      <c r="AK75" s="1713"/>
    </row>
    <row r="76" spans="1:37" ht="19.5" thickBot="1" x14ac:dyDescent="0.3">
      <c r="A76" s="1433"/>
      <c r="B76" s="1436"/>
      <c r="C76" s="1390"/>
      <c r="D76" s="1390"/>
      <c r="E76" s="87"/>
      <c r="F76" s="87"/>
      <c r="G76" s="87"/>
      <c r="H76" s="87"/>
      <c r="I76" s="87"/>
      <c r="J76" s="87"/>
      <c r="K76" s="87"/>
      <c r="L76" s="87"/>
      <c r="M76" s="87"/>
      <c r="N76" s="87"/>
      <c r="O76" s="87"/>
      <c r="P76" s="87"/>
      <c r="Q76" s="87"/>
      <c r="R76" s="87">
        <v>238</v>
      </c>
      <c r="S76" s="87">
        <v>240</v>
      </c>
      <c r="T76" s="87"/>
      <c r="U76" s="87"/>
      <c r="V76" s="65">
        <f t="shared" si="46"/>
        <v>0</v>
      </c>
      <c r="W76" s="65">
        <f t="shared" ref="W76" si="62">IF(AND(G76=0,H76=0,I76=0),0,IF(AND(G76=0,H76=0),I76,IF(AND(G76=0,I76=0),H76,IF(AND(H76=0,I76=0),G76,IF(G76=0,(H76+I76)/2,IF(H76=0,(G76+I76)/2,IF(I76=0,(G76+H76)/2,(G76+H76+I76)/3)))))))</f>
        <v>0</v>
      </c>
      <c r="X76" s="65">
        <f t="shared" si="48"/>
        <v>0</v>
      </c>
      <c r="Y76" s="695">
        <f t="shared" si="49"/>
        <v>0</v>
      </c>
      <c r="Z76" s="1184"/>
      <c r="AA76" s="1175"/>
      <c r="AB76" s="1175"/>
      <c r="AC76" s="1175"/>
      <c r="AD76" s="1175"/>
      <c r="AE76" s="1175"/>
      <c r="AF76" s="1175"/>
      <c r="AG76" s="1175"/>
      <c r="AH76" s="1175"/>
      <c r="AI76" s="1714"/>
      <c r="AJ76" s="1714"/>
      <c r="AK76" s="1714"/>
    </row>
  </sheetData>
  <sheetProtection formatCells="0" formatColumns="0" formatRows="0" insertRows="0"/>
  <mergeCells count="284">
    <mergeCell ref="AE69:AE72"/>
    <mergeCell ref="AF69:AF72"/>
    <mergeCell ref="AG69:AG72"/>
    <mergeCell ref="AH69:AH72"/>
    <mergeCell ref="AI69:AI72"/>
    <mergeCell ref="AJ69:AJ72"/>
    <mergeCell ref="AK69:AK72"/>
    <mergeCell ref="A73:A76"/>
    <mergeCell ref="B73:B76"/>
    <mergeCell ref="C73:C76"/>
    <mergeCell ref="D73:D76"/>
    <mergeCell ref="Z73:Z76"/>
    <mergeCell ref="AA73:AA76"/>
    <mergeCell ref="AB73:AB76"/>
    <mergeCell ref="AC73:AC76"/>
    <mergeCell ref="AD73:AD76"/>
    <mergeCell ref="AE73:AE76"/>
    <mergeCell ref="AF73:AF76"/>
    <mergeCell ref="AG73:AG76"/>
    <mergeCell ref="AH73:AH76"/>
    <mergeCell ref="AI73:AI76"/>
    <mergeCell ref="AJ73:AJ76"/>
    <mergeCell ref="AK73:AK76"/>
    <mergeCell ref="A69:A72"/>
    <mergeCell ref="B69:B72"/>
    <mergeCell ref="C69:C72"/>
    <mergeCell ref="D69:D72"/>
    <mergeCell ref="Z69:Z72"/>
    <mergeCell ref="AA69:AA72"/>
    <mergeCell ref="AB69:AB72"/>
    <mergeCell ref="AC69:AC72"/>
    <mergeCell ref="AD69:AD72"/>
    <mergeCell ref="X10:Y10"/>
    <mergeCell ref="Z10:AA10"/>
    <mergeCell ref="AB10:AC10"/>
    <mergeCell ref="AD10:AE10"/>
    <mergeCell ref="B12:B16"/>
    <mergeCell ref="C12:C16"/>
    <mergeCell ref="D12:D16"/>
    <mergeCell ref="Z12:Z16"/>
    <mergeCell ref="AA12:AA16"/>
    <mergeCell ref="AB12:AB16"/>
    <mergeCell ref="AC12:AC16"/>
    <mergeCell ref="AD12:AD16"/>
    <mergeCell ref="B50:B53"/>
    <mergeCell ref="C50:C53"/>
    <mergeCell ref="D50:D53"/>
    <mergeCell ref="Z50:Z53"/>
    <mergeCell ref="B2:Q3"/>
    <mergeCell ref="F5:U6"/>
    <mergeCell ref="V5:AH6"/>
    <mergeCell ref="A8:A11"/>
    <mergeCell ref="B8:B11"/>
    <mergeCell ref="C8:C11"/>
    <mergeCell ref="D8:D11"/>
    <mergeCell ref="E8:E11"/>
    <mergeCell ref="F8:Q8"/>
    <mergeCell ref="R8:U9"/>
    <mergeCell ref="AK8:AK11"/>
    <mergeCell ref="F9:K9"/>
    <mergeCell ref="L9:Q9"/>
    <mergeCell ref="F10:H10"/>
    <mergeCell ref="I10:K10"/>
    <mergeCell ref="L10:N10"/>
    <mergeCell ref="O10:Q10"/>
    <mergeCell ref="R10:S10"/>
    <mergeCell ref="T10:U10"/>
    <mergeCell ref="V10:W10"/>
    <mergeCell ref="V8:Y9"/>
    <mergeCell ref="Z8:AC9"/>
    <mergeCell ref="AD8:AG9"/>
    <mergeCell ref="AH8:AH11"/>
    <mergeCell ref="AI8:AI11"/>
    <mergeCell ref="AJ8:AJ11"/>
    <mergeCell ref="AF10:AG10"/>
    <mergeCell ref="AK12:AK16"/>
    <mergeCell ref="A17:A19"/>
    <mergeCell ref="B17:B19"/>
    <mergeCell ref="C17:C19"/>
    <mergeCell ref="D17:D19"/>
    <mergeCell ref="Z17:Z19"/>
    <mergeCell ref="AA17:AA19"/>
    <mergeCell ref="AB17:AB19"/>
    <mergeCell ref="AC17:AC19"/>
    <mergeCell ref="AD17:AD19"/>
    <mergeCell ref="AE12:AE16"/>
    <mergeCell ref="AF12:AF16"/>
    <mergeCell ref="AG12:AG16"/>
    <mergeCell ref="AH12:AH16"/>
    <mergeCell ref="AI12:AI16"/>
    <mergeCell ref="AJ12:AJ16"/>
    <mergeCell ref="AK17:AK19"/>
    <mergeCell ref="AE17:AE19"/>
    <mergeCell ref="AF17:AF19"/>
    <mergeCell ref="AG17:AG19"/>
    <mergeCell ref="AH17:AH19"/>
    <mergeCell ref="AI17:AI19"/>
    <mergeCell ref="AJ17:AJ19"/>
    <mergeCell ref="A12:A16"/>
    <mergeCell ref="A20:A24"/>
    <mergeCell ref="B20:B24"/>
    <mergeCell ref="C20:C24"/>
    <mergeCell ref="D20:D24"/>
    <mergeCell ref="Z20:Z24"/>
    <mergeCell ref="AA20:AA24"/>
    <mergeCell ref="AB20:AB24"/>
    <mergeCell ref="AC20:AC24"/>
    <mergeCell ref="AD20:AD24"/>
    <mergeCell ref="AK29:AK33"/>
    <mergeCell ref="AE29:AE33"/>
    <mergeCell ref="A25:A28"/>
    <mergeCell ref="B25:B28"/>
    <mergeCell ref="C25:C28"/>
    <mergeCell ref="D25:D28"/>
    <mergeCell ref="Z25:Z28"/>
    <mergeCell ref="AA25:AA28"/>
    <mergeCell ref="AB25:AB28"/>
    <mergeCell ref="AC25:AC28"/>
    <mergeCell ref="AD25:AD28"/>
    <mergeCell ref="A29:A33"/>
    <mergeCell ref="AK20:AK24"/>
    <mergeCell ref="AE20:AE24"/>
    <mergeCell ref="AF20:AF24"/>
    <mergeCell ref="AG20:AG24"/>
    <mergeCell ref="AH20:AH24"/>
    <mergeCell ref="AI20:AI24"/>
    <mergeCell ref="AJ20:AJ24"/>
    <mergeCell ref="AK25:AK28"/>
    <mergeCell ref="AE25:AE28"/>
    <mergeCell ref="AF25:AF28"/>
    <mergeCell ref="AG25:AG28"/>
    <mergeCell ref="AH25:AH28"/>
    <mergeCell ref="AI25:AI28"/>
    <mergeCell ref="AJ25:AJ28"/>
    <mergeCell ref="AK34:AK37"/>
    <mergeCell ref="AE34:AE37"/>
    <mergeCell ref="AF34:AF37"/>
    <mergeCell ref="AG34:AG37"/>
    <mergeCell ref="AH34:AH37"/>
    <mergeCell ref="AI34:AI37"/>
    <mergeCell ref="AJ34:AJ37"/>
    <mergeCell ref="A34:A37"/>
    <mergeCell ref="B34:B37"/>
    <mergeCell ref="C34:C37"/>
    <mergeCell ref="D34:D37"/>
    <mergeCell ref="Z34:Z37"/>
    <mergeCell ref="AA34:AA37"/>
    <mergeCell ref="AB34:AB37"/>
    <mergeCell ref="AC34:AC37"/>
    <mergeCell ref="AD34:AD37"/>
    <mergeCell ref="AJ40:AJ42"/>
    <mergeCell ref="AF29:AF33"/>
    <mergeCell ref="AG29:AG33"/>
    <mergeCell ref="AH29:AH33"/>
    <mergeCell ref="AI29:AI33"/>
    <mergeCell ref="AJ29:AJ33"/>
    <mergeCell ref="B29:B33"/>
    <mergeCell ref="C29:C33"/>
    <mergeCell ref="D29:D33"/>
    <mergeCell ref="Z29:Z33"/>
    <mergeCell ref="AA29:AA33"/>
    <mergeCell ref="AB29:AB33"/>
    <mergeCell ref="AC29:AC33"/>
    <mergeCell ref="AD29:AD33"/>
    <mergeCell ref="AI46:AI49"/>
    <mergeCell ref="V48:W48"/>
    <mergeCell ref="X48:Y48"/>
    <mergeCell ref="Z48:AA48"/>
    <mergeCell ref="AB48:AC48"/>
    <mergeCell ref="F46:Q46"/>
    <mergeCell ref="AD48:AE48"/>
    <mergeCell ref="AF48:AG48"/>
    <mergeCell ref="A40:A42"/>
    <mergeCell ref="B40:B42"/>
    <mergeCell ref="C40:C42"/>
    <mergeCell ref="D40:D42"/>
    <mergeCell ref="A44:P45"/>
    <mergeCell ref="AH40:AH42"/>
    <mergeCell ref="AI40:AI42"/>
    <mergeCell ref="AB50:AB53"/>
    <mergeCell ref="AC50:AC53"/>
    <mergeCell ref="A46:A49"/>
    <mergeCell ref="B46:B49"/>
    <mergeCell ref="C46:C49"/>
    <mergeCell ref="D46:D49"/>
    <mergeCell ref="E46:E49"/>
    <mergeCell ref="AD54:AD57"/>
    <mergeCell ref="AK40:AK42"/>
    <mergeCell ref="AJ46:AJ49"/>
    <mergeCell ref="AK46:AK49"/>
    <mergeCell ref="F47:K47"/>
    <mergeCell ref="L47:Q47"/>
    <mergeCell ref="F48:H48"/>
    <mergeCell ref="I48:K48"/>
    <mergeCell ref="L48:N48"/>
    <mergeCell ref="O48:Q48"/>
    <mergeCell ref="R48:S48"/>
    <mergeCell ref="T48:U48"/>
    <mergeCell ref="R46:U47"/>
    <mergeCell ref="V46:Y47"/>
    <mergeCell ref="Z46:AC47"/>
    <mergeCell ref="AD46:AG47"/>
    <mergeCell ref="AH46:AH49"/>
    <mergeCell ref="AJ50:AJ53"/>
    <mergeCell ref="AK50:AK53"/>
    <mergeCell ref="A54:A57"/>
    <mergeCell ref="B54:B57"/>
    <mergeCell ref="C54:C57"/>
    <mergeCell ref="D54:D57"/>
    <mergeCell ref="Z54:Z57"/>
    <mergeCell ref="AA54:AA57"/>
    <mergeCell ref="AB54:AB57"/>
    <mergeCell ref="AC54:AC57"/>
    <mergeCell ref="AD50:AD53"/>
    <mergeCell ref="AE50:AE53"/>
    <mergeCell ref="AF50:AF53"/>
    <mergeCell ref="AG50:AG53"/>
    <mergeCell ref="AH50:AH53"/>
    <mergeCell ref="AI50:AI53"/>
    <mergeCell ref="AK54:AK57"/>
    <mergeCell ref="AE54:AE57"/>
    <mergeCell ref="AF54:AF57"/>
    <mergeCell ref="AG54:AG57"/>
    <mergeCell ref="AH54:AH57"/>
    <mergeCell ref="AI54:AI57"/>
    <mergeCell ref="A50:A53"/>
    <mergeCell ref="AA50:AA53"/>
    <mergeCell ref="A61:A64"/>
    <mergeCell ref="B61:B64"/>
    <mergeCell ref="C61:C64"/>
    <mergeCell ref="D61:D64"/>
    <mergeCell ref="Z61:Z64"/>
    <mergeCell ref="AA61:AA64"/>
    <mergeCell ref="AB61:AB64"/>
    <mergeCell ref="AC61:AC64"/>
    <mergeCell ref="AD58:AD60"/>
    <mergeCell ref="A58:A60"/>
    <mergeCell ref="B58:B60"/>
    <mergeCell ref="C58:C60"/>
    <mergeCell ref="D58:D60"/>
    <mergeCell ref="Z58:Z60"/>
    <mergeCell ref="AA58:AA60"/>
    <mergeCell ref="AB58:AB60"/>
    <mergeCell ref="AC58:AC60"/>
    <mergeCell ref="AJ61:AJ64"/>
    <mergeCell ref="AK61:AK64"/>
    <mergeCell ref="Z40:Z42"/>
    <mergeCell ref="AA40:AA42"/>
    <mergeCell ref="AB40:AB42"/>
    <mergeCell ref="AC40:AC42"/>
    <mergeCell ref="AD40:AD42"/>
    <mergeCell ref="AE40:AE42"/>
    <mergeCell ref="AF40:AF42"/>
    <mergeCell ref="AG40:AG42"/>
    <mergeCell ref="AD61:AD64"/>
    <mergeCell ref="AE61:AE64"/>
    <mergeCell ref="AF61:AF64"/>
    <mergeCell ref="AG61:AG64"/>
    <mergeCell ref="AH61:AH64"/>
    <mergeCell ref="AI61:AI64"/>
    <mergeCell ref="AJ58:AJ60"/>
    <mergeCell ref="AK58:AK60"/>
    <mergeCell ref="AE58:AE60"/>
    <mergeCell ref="AF58:AF60"/>
    <mergeCell ref="AG58:AG60"/>
    <mergeCell ref="AH58:AH60"/>
    <mergeCell ref="AI58:AI60"/>
    <mergeCell ref="AJ54:AJ57"/>
    <mergeCell ref="AE65:AE68"/>
    <mergeCell ref="AF65:AF68"/>
    <mergeCell ref="AG65:AG68"/>
    <mergeCell ref="AH65:AH68"/>
    <mergeCell ref="AI65:AI68"/>
    <mergeCell ref="AJ65:AJ68"/>
    <mergeCell ref="AK65:AK68"/>
    <mergeCell ref="A65:A68"/>
    <mergeCell ref="B65:B68"/>
    <mergeCell ref="C65:C68"/>
    <mergeCell ref="D65:D68"/>
    <mergeCell ref="Z65:Z68"/>
    <mergeCell ref="AA65:AA68"/>
    <mergeCell ref="AB65:AB68"/>
    <mergeCell ref="AC65:AC68"/>
    <mergeCell ref="AD65:AD68"/>
  </mergeCells>
  <pageMargins left="0.70866141732283472" right="0.70866141732283472" top="0.74803149606299213" bottom="0.74803149606299213" header="0.31496062992125984" footer="0.31496062992125984"/>
  <pageSetup paperSize="9" scale="99" orientation="landscape" r:id="rId1"/>
  <rowBreaks count="2" manualBreakCount="2">
    <brk id="24" max="16383" man="1"/>
    <brk id="42" max="16383" man="1"/>
  </rowBreaks>
  <colBreaks count="1" manualBreakCount="1">
    <brk id="4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534"/>
  <sheetViews>
    <sheetView view="pageBreakPreview" zoomScale="80" zoomScaleNormal="80" zoomScaleSheetLayoutView="80" workbookViewId="0">
      <selection activeCell="AG12" sqref="AG12:AG30"/>
    </sheetView>
  </sheetViews>
  <sheetFormatPr defaultColWidth="9.140625" defaultRowHeight="15" x14ac:dyDescent="0.25"/>
  <cols>
    <col min="1" max="1" width="8" style="222" customWidth="1"/>
    <col min="2" max="2" width="20.42578125" style="222" customWidth="1"/>
    <col min="3" max="4" width="22.5703125" style="222" customWidth="1"/>
    <col min="5" max="5" width="25.140625" style="222" customWidth="1"/>
    <col min="6" max="17" width="9.140625" style="222"/>
    <col min="18" max="35" width="10.7109375" style="222" customWidth="1"/>
    <col min="36" max="36" width="16.28515625" style="222" customWidth="1"/>
    <col min="37" max="16384" width="9.140625" style="222"/>
  </cols>
  <sheetData>
    <row r="1" spans="1:36" x14ac:dyDescent="0.25">
      <c r="A1" s="220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1"/>
      <c r="V1" s="221"/>
    </row>
    <row r="2" spans="1:36" x14ac:dyDescent="0.25">
      <c r="A2" s="220"/>
      <c r="B2" s="1656" t="s">
        <v>670</v>
      </c>
      <c r="C2" s="1657"/>
      <c r="D2" s="1657"/>
      <c r="E2" s="1657"/>
      <c r="F2" s="1657"/>
      <c r="G2" s="1657"/>
      <c r="H2" s="1657"/>
      <c r="I2" s="1657"/>
      <c r="J2" s="1657"/>
      <c r="K2" s="1657"/>
      <c r="L2" s="1657"/>
      <c r="M2" s="1657"/>
      <c r="N2" s="1657"/>
      <c r="O2" s="1657"/>
      <c r="P2" s="1657"/>
      <c r="Q2" s="1658"/>
      <c r="R2" s="220"/>
      <c r="S2" s="220"/>
      <c r="T2" s="220"/>
      <c r="U2" s="221"/>
      <c r="V2" s="221"/>
    </row>
    <row r="3" spans="1:36" x14ac:dyDescent="0.25">
      <c r="A3" s="220"/>
      <c r="B3" s="1659"/>
      <c r="C3" s="1660"/>
      <c r="D3" s="1660"/>
      <c r="E3" s="1660"/>
      <c r="F3" s="1660"/>
      <c r="G3" s="1660"/>
      <c r="H3" s="1660"/>
      <c r="I3" s="1660"/>
      <c r="J3" s="1660"/>
      <c r="K3" s="1660"/>
      <c r="L3" s="1660"/>
      <c r="M3" s="1660"/>
      <c r="N3" s="1660"/>
      <c r="O3" s="1660"/>
      <c r="P3" s="1660"/>
      <c r="Q3" s="1661"/>
      <c r="R3" s="220"/>
      <c r="S3" s="220"/>
      <c r="T3" s="220"/>
      <c r="U3" s="221"/>
      <c r="V3" s="221"/>
    </row>
    <row r="4" spans="1:36" ht="20.25" x14ac:dyDescent="0.25">
      <c r="A4" s="220"/>
      <c r="B4" s="223"/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0"/>
      <c r="S4" s="220"/>
      <c r="T4" s="220"/>
      <c r="U4" s="221"/>
      <c r="V4" s="221"/>
    </row>
    <row r="5" spans="1:36" ht="28.5" x14ac:dyDescent="0.25">
      <c r="A5" s="220"/>
      <c r="B5" s="223"/>
      <c r="C5" s="223"/>
      <c r="D5" s="223"/>
      <c r="E5" s="223"/>
      <c r="F5" s="2151"/>
      <c r="G5" s="2151"/>
      <c r="H5" s="2151"/>
      <c r="I5" s="2151"/>
      <c r="J5" s="2151"/>
      <c r="K5" s="2151"/>
      <c r="L5" s="2151"/>
      <c r="M5" s="2151"/>
      <c r="N5" s="2151"/>
      <c r="O5" s="2151"/>
      <c r="P5" s="2151"/>
      <c r="Q5" s="2151"/>
      <c r="R5" s="2151"/>
      <c r="S5" s="2151"/>
      <c r="T5" s="2151"/>
      <c r="U5" s="2151"/>
      <c r="V5" s="2094" t="s">
        <v>1</v>
      </c>
      <c r="W5" s="2094"/>
      <c r="X5" s="2094"/>
      <c r="Y5" s="2094"/>
      <c r="Z5" s="2094"/>
      <c r="AA5" s="2094"/>
      <c r="AB5" s="2094"/>
      <c r="AC5" s="2094"/>
      <c r="AD5" s="2094"/>
      <c r="AE5" s="2094"/>
      <c r="AF5" s="2094"/>
      <c r="AG5" s="2094"/>
      <c r="AH5" s="2094"/>
      <c r="AI5" s="261"/>
    </row>
    <row r="6" spans="1:36" ht="28.5" x14ac:dyDescent="0.25">
      <c r="A6" s="220"/>
      <c r="B6" s="223"/>
      <c r="C6" s="223"/>
      <c r="D6" s="223"/>
      <c r="E6" s="223"/>
      <c r="F6" s="2151"/>
      <c r="G6" s="2151"/>
      <c r="H6" s="2151"/>
      <c r="I6" s="2151"/>
      <c r="J6" s="2151"/>
      <c r="K6" s="2151"/>
      <c r="L6" s="2151"/>
      <c r="M6" s="2151"/>
      <c r="N6" s="2151"/>
      <c r="O6" s="2151"/>
      <c r="P6" s="2151"/>
      <c r="Q6" s="2151"/>
      <c r="R6" s="2151"/>
      <c r="S6" s="2151"/>
      <c r="T6" s="2151"/>
      <c r="U6" s="2151"/>
      <c r="V6" s="2094"/>
      <c r="W6" s="2094"/>
      <c r="X6" s="2094"/>
      <c r="Y6" s="2094"/>
      <c r="Z6" s="2094"/>
      <c r="AA6" s="2094"/>
      <c r="AB6" s="2094"/>
      <c r="AC6" s="2094"/>
      <c r="AD6" s="2094"/>
      <c r="AE6" s="2094"/>
      <c r="AF6" s="2094"/>
      <c r="AG6" s="2094"/>
      <c r="AH6" s="2094"/>
      <c r="AI6" s="261"/>
    </row>
    <row r="7" spans="1:36" ht="16.5" customHeight="1" thickBot="1" x14ac:dyDescent="0.3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1"/>
      <c r="V7" s="221"/>
    </row>
    <row r="8" spans="1:36" ht="31.5" customHeight="1" x14ac:dyDescent="0.25">
      <c r="A8" s="1616" t="s">
        <v>2</v>
      </c>
      <c r="B8" s="1638" t="s">
        <v>3</v>
      </c>
      <c r="C8" s="2093" t="s">
        <v>4</v>
      </c>
      <c r="D8" s="1682" t="s">
        <v>5</v>
      </c>
      <c r="E8" s="1638" t="s">
        <v>6</v>
      </c>
      <c r="F8" s="1638" t="s">
        <v>7</v>
      </c>
      <c r="G8" s="2153"/>
      <c r="H8" s="2153"/>
      <c r="I8" s="2153"/>
      <c r="J8" s="2153"/>
      <c r="K8" s="2153"/>
      <c r="L8" s="2153"/>
      <c r="M8" s="2153"/>
      <c r="N8" s="2153"/>
      <c r="O8" s="2153"/>
      <c r="P8" s="2153"/>
      <c r="Q8" s="2153"/>
      <c r="R8" s="1638" t="s">
        <v>8</v>
      </c>
      <c r="S8" s="1638"/>
      <c r="T8" s="1638"/>
      <c r="U8" s="1638"/>
      <c r="V8" s="2149" t="s">
        <v>9</v>
      </c>
      <c r="W8" s="2149"/>
      <c r="X8" s="2149"/>
      <c r="Y8" s="2149"/>
      <c r="Z8" s="2149" t="s">
        <v>10</v>
      </c>
      <c r="AA8" s="2149"/>
      <c r="AB8" s="2149"/>
      <c r="AC8" s="2149"/>
      <c r="AD8" s="1670" t="s">
        <v>11</v>
      </c>
      <c r="AE8" s="1671"/>
      <c r="AF8" s="1671"/>
      <c r="AG8" s="1672"/>
      <c r="AH8" s="2149" t="s">
        <v>12</v>
      </c>
      <c r="AI8" s="1651" t="s">
        <v>13</v>
      </c>
      <c r="AJ8" s="1651" t="s">
        <v>14</v>
      </c>
    </row>
    <row r="9" spans="1:36" ht="33" customHeight="1" thickBot="1" x14ac:dyDescent="0.3">
      <c r="A9" s="1616"/>
      <c r="B9" s="1638"/>
      <c r="C9" s="1649"/>
      <c r="D9" s="1683"/>
      <c r="E9" s="1638"/>
      <c r="F9" s="1638" t="s">
        <v>15</v>
      </c>
      <c r="G9" s="1638"/>
      <c r="H9" s="1638"/>
      <c r="I9" s="1638"/>
      <c r="J9" s="1638"/>
      <c r="K9" s="1638"/>
      <c r="L9" s="1638" t="s">
        <v>16</v>
      </c>
      <c r="M9" s="1638"/>
      <c r="N9" s="1638"/>
      <c r="O9" s="1638"/>
      <c r="P9" s="1638"/>
      <c r="Q9" s="1638"/>
      <c r="R9" s="1638"/>
      <c r="S9" s="1638"/>
      <c r="T9" s="1638"/>
      <c r="U9" s="1638"/>
      <c r="V9" s="2149"/>
      <c r="W9" s="2149"/>
      <c r="X9" s="2149"/>
      <c r="Y9" s="2149"/>
      <c r="Z9" s="2149"/>
      <c r="AA9" s="2149"/>
      <c r="AB9" s="2149"/>
      <c r="AC9" s="2149"/>
      <c r="AD9" s="1673"/>
      <c r="AE9" s="1674"/>
      <c r="AF9" s="1674"/>
      <c r="AG9" s="1675"/>
      <c r="AH9" s="2149"/>
      <c r="AI9" s="1652"/>
      <c r="AJ9" s="1652"/>
    </row>
    <row r="10" spans="1:36" ht="16.5" thickBot="1" x14ac:dyDescent="0.3">
      <c r="A10" s="1616"/>
      <c r="B10" s="1638"/>
      <c r="C10" s="1649"/>
      <c r="D10" s="1683"/>
      <c r="E10" s="1638"/>
      <c r="F10" s="2152">
        <v>1000.4166666666666</v>
      </c>
      <c r="G10" s="2152"/>
      <c r="H10" s="2152"/>
      <c r="I10" s="2152">
        <v>1000.7916666666666</v>
      </c>
      <c r="J10" s="2152"/>
      <c r="K10" s="2152"/>
      <c r="L10" s="2152">
        <v>1000.4166666666666</v>
      </c>
      <c r="M10" s="2152"/>
      <c r="N10" s="2152"/>
      <c r="O10" s="2152">
        <v>1000.7916666666666</v>
      </c>
      <c r="P10" s="2152"/>
      <c r="Q10" s="2152"/>
      <c r="R10" s="1638" t="s">
        <v>15</v>
      </c>
      <c r="S10" s="1638"/>
      <c r="T10" s="1638" t="s">
        <v>16</v>
      </c>
      <c r="U10" s="1638"/>
      <c r="V10" s="2149" t="s">
        <v>15</v>
      </c>
      <c r="W10" s="2149"/>
      <c r="X10" s="2149" t="s">
        <v>16</v>
      </c>
      <c r="Y10" s="2149"/>
      <c r="Z10" s="2149" t="s">
        <v>15</v>
      </c>
      <c r="AA10" s="2149"/>
      <c r="AB10" s="2149" t="s">
        <v>16</v>
      </c>
      <c r="AC10" s="2149"/>
      <c r="AD10" s="1654" t="s">
        <v>15</v>
      </c>
      <c r="AE10" s="1655"/>
      <c r="AF10" s="1654" t="s">
        <v>16</v>
      </c>
      <c r="AG10" s="1655"/>
      <c r="AH10" s="2149"/>
      <c r="AI10" s="1652"/>
      <c r="AJ10" s="1652"/>
    </row>
    <row r="11" spans="1:36" ht="16.5" thickBot="1" x14ac:dyDescent="0.3">
      <c r="A11" s="2090"/>
      <c r="B11" s="2093"/>
      <c r="C11" s="1649"/>
      <c r="D11" s="1684"/>
      <c r="E11" s="2093"/>
      <c r="F11" s="262" t="s">
        <v>17</v>
      </c>
      <c r="G11" s="263" t="s">
        <v>18</v>
      </c>
      <c r="H11" s="264" t="s">
        <v>19</v>
      </c>
      <c r="I11" s="262" t="s">
        <v>17</v>
      </c>
      <c r="J11" s="263" t="s">
        <v>18</v>
      </c>
      <c r="K11" s="264" t="s">
        <v>19</v>
      </c>
      <c r="L11" s="262" t="s">
        <v>17</v>
      </c>
      <c r="M11" s="263" t="s">
        <v>18</v>
      </c>
      <c r="N11" s="264" t="s">
        <v>19</v>
      </c>
      <c r="O11" s="262" t="s">
        <v>17</v>
      </c>
      <c r="P11" s="263" t="s">
        <v>18</v>
      </c>
      <c r="Q11" s="264" t="s">
        <v>19</v>
      </c>
      <c r="R11" s="265">
        <v>1000.4166666666666</v>
      </c>
      <c r="S11" s="265">
        <v>1000.7916666666666</v>
      </c>
      <c r="T11" s="265">
        <v>1000.4166666666666</v>
      </c>
      <c r="U11" s="265">
        <v>1000.7916666666666</v>
      </c>
      <c r="V11" s="266">
        <v>1000.4166666666666</v>
      </c>
      <c r="W11" s="266">
        <v>1000.7916666666666</v>
      </c>
      <c r="X11" s="266">
        <v>1000.4166666666666</v>
      </c>
      <c r="Y11" s="266">
        <v>1000.7916666666666</v>
      </c>
      <c r="Z11" s="266">
        <v>1000.4166666666666</v>
      </c>
      <c r="AA11" s="266">
        <v>1000.7916666666666</v>
      </c>
      <c r="AB11" s="266">
        <v>1000.4166666666666</v>
      </c>
      <c r="AC11" s="266">
        <v>1000.7916666666666</v>
      </c>
      <c r="AD11" s="228">
        <v>1000.4166666666666</v>
      </c>
      <c r="AE11" s="228">
        <v>1000.7916666666666</v>
      </c>
      <c r="AF11" s="228">
        <v>1000.4166666666666</v>
      </c>
      <c r="AG11" s="230">
        <v>1000.7916666666666</v>
      </c>
      <c r="AH11" s="2150"/>
      <c r="AI11" s="1653"/>
      <c r="AJ11" s="1653"/>
    </row>
    <row r="12" spans="1:36" ht="18.75" x14ac:dyDescent="0.25">
      <c r="A12" s="1682">
        <v>1</v>
      </c>
      <c r="B12" s="1682" t="s">
        <v>20</v>
      </c>
      <c r="C12" s="2145" t="s">
        <v>83</v>
      </c>
      <c r="D12" s="2146">
        <f>160*0.9</f>
        <v>144</v>
      </c>
      <c r="E12" s="267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68"/>
      <c r="S12" s="268"/>
      <c r="T12" s="268"/>
      <c r="U12" s="269"/>
      <c r="V12" s="270">
        <f t="shared" ref="V12:V30" si="0">IF(AND(F12=0,G12=0,H12=0),0,IF(AND(F12=0,G12=0),H12,IF(AND(F12=0,H12=0),G12,IF(AND(G12=0,H12=0),F12,IF(F12=0,(G12+H12)/2,IF(G12=0,(F12+H12)/2,IF(H12=0,(F12+G12)/2,(F12+G12+H12)/3)))))))</f>
        <v>0</v>
      </c>
      <c r="W12" s="271">
        <f t="shared" ref="W12:W30" si="1">IF(AND(I12=0,J12=0,K12=0),0,IF(AND(I12=0,J12=0),K12,IF(AND(I12=0,K12=0),J12,IF(AND(J12=0,K12=0),I12,IF(I12=0,(J12+K12)/2,IF(J12=0,(I12+K12)/2,IF(K12=0,(I12+J12)/2,(I12+J12+K12)/3)))))))</f>
        <v>0</v>
      </c>
      <c r="X12" s="271">
        <f t="shared" ref="X12:X30" si="2">IF(AND(L12=0,M12=0,N12=0),0,IF(AND(L12=0,M12=0),N12,IF(AND(L12=0,N12=0),M12,IF(AND(M12=0,N12=0),L12,IF(L12=0,(M12+N12)/2,IF(M12=0,(L12+N12)/2,IF(N12=0,(L12+M12)/2,(L12+M12+N12)/3)))))))</f>
        <v>0</v>
      </c>
      <c r="Y12" s="610">
        <f t="shared" ref="Y12:Y30" si="3">IF(AND(O12=0,P12=0,Q12=0),0,IF(AND(O12=0,P12=0),Q12,IF(AND(O12=0,Q12=0),P12,IF(AND(P12=0,Q12=0),O12,IF(O12=0,(P12+Q12)/2,IF(P12=0,(O12+Q12)/2,IF(Q12=0,(O12+P12)/2,(O12+P12+Q12)/3)))))))</f>
        <v>0</v>
      </c>
      <c r="Z12" s="2130">
        <f>SUM(V12:V30)</f>
        <v>49.266666666666659</v>
      </c>
      <c r="AA12" s="2109">
        <f>SUM(W12:W30)</f>
        <v>50.533333333333331</v>
      </c>
      <c r="AB12" s="2109">
        <f>SUM(X12:X30)</f>
        <v>54</v>
      </c>
      <c r="AC12" s="2109">
        <f>SUM(Y12:Y30)</f>
        <v>72.866666666666674</v>
      </c>
      <c r="AD12" s="2109">
        <f>Z12*0.38*0.9*SQRT(3)</f>
        <v>29.18367046688952</v>
      </c>
      <c r="AE12" s="2109">
        <f t="shared" ref="AE12" si="4">AA12*0.38*0.9*SQRT(3)</f>
        <v>29.933994876728363</v>
      </c>
      <c r="AF12" s="2109">
        <f t="shared" ref="AF12" si="5">AB12*0.38*0.9*SQRT(3)</f>
        <v>31.987514314182025</v>
      </c>
      <c r="AG12" s="2109">
        <f t="shared" ref="AG12" si="6">AC12*0.38*0.9*SQRT(3)</f>
        <v>43.163398944939452</v>
      </c>
      <c r="AH12" s="2112">
        <f>MAX(Z12:AC30)</f>
        <v>72.866666666666674</v>
      </c>
      <c r="AI12" s="2115">
        <f>AH12*0.38*0.9*SQRT(3)</f>
        <v>43.163398944939452</v>
      </c>
      <c r="AJ12" s="2112">
        <f>D12-AI12</f>
        <v>100.83660105506056</v>
      </c>
    </row>
    <row r="13" spans="1:36" ht="18.75" x14ac:dyDescent="0.25">
      <c r="A13" s="1683"/>
      <c r="B13" s="2143"/>
      <c r="C13" s="2143"/>
      <c r="D13" s="2147"/>
      <c r="E13" s="273"/>
      <c r="F13" s="420">
        <v>21.9</v>
      </c>
      <c r="G13" s="420">
        <v>26.5</v>
      </c>
      <c r="H13" s="420">
        <v>32.299999999999997</v>
      </c>
      <c r="I13" s="420">
        <v>17.2</v>
      </c>
      <c r="J13" s="420">
        <v>16</v>
      </c>
      <c r="K13" s="420">
        <v>25.3</v>
      </c>
      <c r="L13" s="232">
        <v>38.1</v>
      </c>
      <c r="M13" s="232">
        <v>42.3</v>
      </c>
      <c r="N13" s="232">
        <v>37.200000000000003</v>
      </c>
      <c r="O13" s="232">
        <v>20.5</v>
      </c>
      <c r="P13" s="232">
        <v>22.9</v>
      </c>
      <c r="Q13" s="232">
        <v>65.400000000000006</v>
      </c>
      <c r="R13" s="274">
        <v>233</v>
      </c>
      <c r="S13" s="274">
        <v>230</v>
      </c>
      <c r="T13" s="274">
        <v>234</v>
      </c>
      <c r="U13" s="275">
        <v>233</v>
      </c>
      <c r="V13" s="276">
        <f t="shared" si="0"/>
        <v>26.899999999999995</v>
      </c>
      <c r="W13" s="277">
        <f t="shared" si="1"/>
        <v>19.5</v>
      </c>
      <c r="X13" s="277">
        <f t="shared" si="2"/>
        <v>39.200000000000003</v>
      </c>
      <c r="Y13" s="278">
        <f t="shared" si="3"/>
        <v>36.266666666666673</v>
      </c>
      <c r="Z13" s="2131"/>
      <c r="AA13" s="2110"/>
      <c r="AB13" s="2110"/>
      <c r="AC13" s="2110"/>
      <c r="AD13" s="2110"/>
      <c r="AE13" s="2110"/>
      <c r="AF13" s="2110"/>
      <c r="AG13" s="2110"/>
      <c r="AH13" s="2113"/>
      <c r="AI13" s="2116"/>
      <c r="AJ13" s="2113"/>
    </row>
    <row r="14" spans="1:36" ht="18.75" x14ac:dyDescent="0.25">
      <c r="A14" s="1683"/>
      <c r="B14" s="2143"/>
      <c r="C14" s="2143"/>
      <c r="D14" s="2147"/>
      <c r="E14" s="279"/>
      <c r="F14" s="438"/>
      <c r="G14" s="438"/>
      <c r="H14" s="438"/>
      <c r="I14" s="438"/>
      <c r="J14" s="438"/>
      <c r="K14" s="438"/>
      <c r="L14" s="280"/>
      <c r="M14" s="280"/>
      <c r="N14" s="280"/>
      <c r="O14" s="280"/>
      <c r="P14" s="280"/>
      <c r="Q14" s="280"/>
      <c r="R14" s="281"/>
      <c r="S14" s="281"/>
      <c r="T14" s="281"/>
      <c r="U14" s="282"/>
      <c r="V14" s="283">
        <f t="shared" si="0"/>
        <v>0</v>
      </c>
      <c r="W14" s="277">
        <f t="shared" si="1"/>
        <v>0</v>
      </c>
      <c r="X14" s="277">
        <f t="shared" si="2"/>
        <v>0</v>
      </c>
      <c r="Y14" s="278">
        <f t="shared" si="3"/>
        <v>0</v>
      </c>
      <c r="Z14" s="2131"/>
      <c r="AA14" s="2110"/>
      <c r="AB14" s="2110"/>
      <c r="AC14" s="2110"/>
      <c r="AD14" s="2110"/>
      <c r="AE14" s="2110"/>
      <c r="AF14" s="2110"/>
      <c r="AG14" s="2110"/>
      <c r="AH14" s="2113"/>
      <c r="AI14" s="2116"/>
      <c r="AJ14" s="2113"/>
    </row>
    <row r="15" spans="1:36" ht="18.75" x14ac:dyDescent="0.25">
      <c r="A15" s="1683"/>
      <c r="B15" s="2143"/>
      <c r="C15" s="2143"/>
      <c r="D15" s="2147"/>
      <c r="E15" s="273"/>
      <c r="F15" s="420">
        <v>5.2</v>
      </c>
      <c r="G15" s="420">
        <v>41.5</v>
      </c>
      <c r="H15" s="420">
        <v>20.399999999999999</v>
      </c>
      <c r="I15" s="437">
        <v>23.4</v>
      </c>
      <c r="J15" s="437">
        <v>23.8</v>
      </c>
      <c r="K15" s="437">
        <v>45.9</v>
      </c>
      <c r="L15" s="284">
        <v>14.1</v>
      </c>
      <c r="M15" s="284">
        <v>23.5</v>
      </c>
      <c r="N15" s="284">
        <v>6.8</v>
      </c>
      <c r="O15" s="284">
        <v>27.7</v>
      </c>
      <c r="P15" s="284">
        <v>40.4</v>
      </c>
      <c r="Q15" s="284">
        <v>41.7</v>
      </c>
      <c r="R15" s="274">
        <v>233</v>
      </c>
      <c r="S15" s="274">
        <v>230</v>
      </c>
      <c r="T15" s="274">
        <v>235</v>
      </c>
      <c r="U15" s="275">
        <v>233</v>
      </c>
      <c r="V15" s="283">
        <f t="shared" si="0"/>
        <v>22.366666666666664</v>
      </c>
      <c r="W15" s="277">
        <f t="shared" si="1"/>
        <v>31.033333333333331</v>
      </c>
      <c r="X15" s="277">
        <f t="shared" si="2"/>
        <v>14.799999999999999</v>
      </c>
      <c r="Y15" s="278">
        <f t="shared" si="3"/>
        <v>36.6</v>
      </c>
      <c r="Z15" s="2131"/>
      <c r="AA15" s="2110"/>
      <c r="AB15" s="2110"/>
      <c r="AC15" s="2110"/>
      <c r="AD15" s="2110"/>
      <c r="AE15" s="2110"/>
      <c r="AF15" s="2110"/>
      <c r="AG15" s="2110"/>
      <c r="AH15" s="2113"/>
      <c r="AI15" s="2116"/>
      <c r="AJ15" s="2113"/>
    </row>
    <row r="16" spans="1:36" ht="18.75" x14ac:dyDescent="0.25">
      <c r="A16" s="1683"/>
      <c r="B16" s="2143"/>
      <c r="C16" s="2143"/>
      <c r="D16" s="2147"/>
      <c r="E16" s="279"/>
      <c r="F16" s="280"/>
      <c r="G16" s="280"/>
      <c r="H16" s="280"/>
      <c r="I16" s="280"/>
      <c r="J16" s="280"/>
      <c r="K16" s="280"/>
      <c r="L16" s="280"/>
      <c r="M16" s="280"/>
      <c r="N16" s="280"/>
      <c r="O16" s="280"/>
      <c r="P16" s="280"/>
      <c r="Q16" s="280"/>
      <c r="R16" s="281"/>
      <c r="S16" s="281"/>
      <c r="T16" s="281"/>
      <c r="U16" s="282"/>
      <c r="V16" s="283">
        <f t="shared" si="0"/>
        <v>0</v>
      </c>
      <c r="W16" s="277">
        <f t="shared" si="1"/>
        <v>0</v>
      </c>
      <c r="X16" s="277">
        <f t="shared" si="2"/>
        <v>0</v>
      </c>
      <c r="Y16" s="278">
        <f t="shared" si="3"/>
        <v>0</v>
      </c>
      <c r="Z16" s="2131"/>
      <c r="AA16" s="2110"/>
      <c r="AB16" s="2110"/>
      <c r="AC16" s="2110"/>
      <c r="AD16" s="2110"/>
      <c r="AE16" s="2110"/>
      <c r="AF16" s="2110"/>
      <c r="AG16" s="2110"/>
      <c r="AH16" s="2113"/>
      <c r="AI16" s="2116"/>
      <c r="AJ16" s="2113"/>
    </row>
    <row r="17" spans="1:36" ht="18.75" x14ac:dyDescent="0.25">
      <c r="A17" s="1683"/>
      <c r="B17" s="2143"/>
      <c r="C17" s="2143"/>
      <c r="D17" s="2147"/>
      <c r="E17" s="279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1"/>
      <c r="S17" s="281"/>
      <c r="T17" s="281"/>
      <c r="U17" s="282"/>
      <c r="V17" s="283">
        <f t="shared" si="0"/>
        <v>0</v>
      </c>
      <c r="W17" s="277">
        <f t="shared" si="1"/>
        <v>0</v>
      </c>
      <c r="X17" s="277">
        <f t="shared" si="2"/>
        <v>0</v>
      </c>
      <c r="Y17" s="278">
        <f t="shared" si="3"/>
        <v>0</v>
      </c>
      <c r="Z17" s="2131"/>
      <c r="AA17" s="2110"/>
      <c r="AB17" s="2110"/>
      <c r="AC17" s="2110"/>
      <c r="AD17" s="2110"/>
      <c r="AE17" s="2110"/>
      <c r="AF17" s="2110"/>
      <c r="AG17" s="2110"/>
      <c r="AH17" s="2113"/>
      <c r="AI17" s="2116"/>
      <c r="AJ17" s="2113"/>
    </row>
    <row r="18" spans="1:36" ht="18.75" x14ac:dyDescent="0.25">
      <c r="A18" s="1683"/>
      <c r="B18" s="2143"/>
      <c r="C18" s="2143"/>
      <c r="D18" s="2147"/>
      <c r="E18" s="285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74"/>
      <c r="S18" s="274"/>
      <c r="T18" s="274"/>
      <c r="U18" s="275"/>
      <c r="V18" s="283">
        <f t="shared" si="0"/>
        <v>0</v>
      </c>
      <c r="W18" s="277">
        <f t="shared" si="1"/>
        <v>0</v>
      </c>
      <c r="X18" s="277">
        <f t="shared" si="2"/>
        <v>0</v>
      </c>
      <c r="Y18" s="278">
        <f t="shared" si="3"/>
        <v>0</v>
      </c>
      <c r="Z18" s="2131"/>
      <c r="AA18" s="2110"/>
      <c r="AB18" s="2110"/>
      <c r="AC18" s="2110"/>
      <c r="AD18" s="2110"/>
      <c r="AE18" s="2110"/>
      <c r="AF18" s="2110"/>
      <c r="AG18" s="2110"/>
      <c r="AH18" s="2113"/>
      <c r="AI18" s="2116"/>
      <c r="AJ18" s="2113"/>
    </row>
    <row r="19" spans="1:36" ht="18.75" x14ac:dyDescent="0.25">
      <c r="A19" s="1683"/>
      <c r="B19" s="2143"/>
      <c r="C19" s="2143"/>
      <c r="D19" s="2147"/>
      <c r="E19" s="279"/>
      <c r="F19" s="280"/>
      <c r="G19" s="280"/>
      <c r="H19" s="280"/>
      <c r="I19" s="280"/>
      <c r="J19" s="280"/>
      <c r="K19" s="280"/>
      <c r="L19" s="280"/>
      <c r="M19" s="280"/>
      <c r="N19" s="280"/>
      <c r="O19" s="280"/>
      <c r="P19" s="280"/>
      <c r="Q19" s="280"/>
      <c r="R19" s="281"/>
      <c r="S19" s="281"/>
      <c r="T19" s="281"/>
      <c r="U19" s="282"/>
      <c r="V19" s="283">
        <f t="shared" si="0"/>
        <v>0</v>
      </c>
      <c r="W19" s="277">
        <f t="shared" si="1"/>
        <v>0</v>
      </c>
      <c r="X19" s="277">
        <f t="shared" si="2"/>
        <v>0</v>
      </c>
      <c r="Y19" s="278">
        <f t="shared" si="3"/>
        <v>0</v>
      </c>
      <c r="Z19" s="2131"/>
      <c r="AA19" s="2110"/>
      <c r="AB19" s="2110"/>
      <c r="AC19" s="2110"/>
      <c r="AD19" s="2110"/>
      <c r="AE19" s="2110"/>
      <c r="AF19" s="2110"/>
      <c r="AG19" s="2110"/>
      <c r="AH19" s="2113"/>
      <c r="AI19" s="2116"/>
      <c r="AJ19" s="2113"/>
    </row>
    <row r="20" spans="1:36" ht="18.75" x14ac:dyDescent="0.25">
      <c r="A20" s="1683"/>
      <c r="B20" s="2143"/>
      <c r="C20" s="2143"/>
      <c r="D20" s="2147"/>
      <c r="E20" s="285"/>
      <c r="F20" s="284"/>
      <c r="G20" s="284"/>
      <c r="H20" s="284"/>
      <c r="I20" s="284"/>
      <c r="J20" s="284"/>
      <c r="K20" s="284"/>
      <c r="L20" s="284"/>
      <c r="M20" s="284"/>
      <c r="N20" s="284"/>
      <c r="O20" s="284"/>
      <c r="P20" s="284"/>
      <c r="Q20" s="284"/>
      <c r="R20" s="274"/>
      <c r="S20" s="274"/>
      <c r="T20" s="274"/>
      <c r="U20" s="275"/>
      <c r="V20" s="283">
        <f t="shared" si="0"/>
        <v>0</v>
      </c>
      <c r="W20" s="277">
        <f t="shared" si="1"/>
        <v>0</v>
      </c>
      <c r="X20" s="277">
        <f t="shared" si="2"/>
        <v>0</v>
      </c>
      <c r="Y20" s="278">
        <f t="shared" si="3"/>
        <v>0</v>
      </c>
      <c r="Z20" s="2131"/>
      <c r="AA20" s="2110"/>
      <c r="AB20" s="2110"/>
      <c r="AC20" s="2110"/>
      <c r="AD20" s="2110"/>
      <c r="AE20" s="2110"/>
      <c r="AF20" s="2110"/>
      <c r="AG20" s="2110"/>
      <c r="AH20" s="2113"/>
      <c r="AI20" s="2116"/>
      <c r="AJ20" s="2113"/>
    </row>
    <row r="21" spans="1:36" ht="18.75" x14ac:dyDescent="0.25">
      <c r="A21" s="1683"/>
      <c r="B21" s="2143"/>
      <c r="C21" s="2143"/>
      <c r="D21" s="2147"/>
      <c r="E21" s="279"/>
      <c r="F21" s="280"/>
      <c r="G21" s="280"/>
      <c r="H21" s="280"/>
      <c r="I21" s="280"/>
      <c r="J21" s="280"/>
      <c r="K21" s="280"/>
      <c r="L21" s="280"/>
      <c r="M21" s="280"/>
      <c r="N21" s="280"/>
      <c r="O21" s="280"/>
      <c r="P21" s="280"/>
      <c r="Q21" s="280"/>
      <c r="R21" s="281"/>
      <c r="S21" s="281"/>
      <c r="T21" s="281"/>
      <c r="U21" s="282"/>
      <c r="V21" s="283">
        <f t="shared" si="0"/>
        <v>0</v>
      </c>
      <c r="W21" s="277">
        <f t="shared" si="1"/>
        <v>0</v>
      </c>
      <c r="X21" s="277">
        <f t="shared" si="2"/>
        <v>0</v>
      </c>
      <c r="Y21" s="278">
        <f t="shared" si="3"/>
        <v>0</v>
      </c>
      <c r="Z21" s="2131"/>
      <c r="AA21" s="2110"/>
      <c r="AB21" s="2110"/>
      <c r="AC21" s="2110"/>
      <c r="AD21" s="2110"/>
      <c r="AE21" s="2110"/>
      <c r="AF21" s="2110"/>
      <c r="AG21" s="2110"/>
      <c r="AH21" s="2113"/>
      <c r="AI21" s="2116"/>
      <c r="AJ21" s="2113"/>
    </row>
    <row r="22" spans="1:36" ht="18.75" x14ac:dyDescent="0.25">
      <c r="A22" s="1683"/>
      <c r="B22" s="2143"/>
      <c r="C22" s="2143"/>
      <c r="D22" s="2147"/>
      <c r="E22" s="285"/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274"/>
      <c r="S22" s="274"/>
      <c r="T22" s="274"/>
      <c r="U22" s="275"/>
      <c r="V22" s="283">
        <f t="shared" si="0"/>
        <v>0</v>
      </c>
      <c r="W22" s="277">
        <f t="shared" si="1"/>
        <v>0</v>
      </c>
      <c r="X22" s="277">
        <f t="shared" si="2"/>
        <v>0</v>
      </c>
      <c r="Y22" s="278">
        <f t="shared" si="3"/>
        <v>0</v>
      </c>
      <c r="Z22" s="2131"/>
      <c r="AA22" s="2110"/>
      <c r="AB22" s="2110"/>
      <c r="AC22" s="2110"/>
      <c r="AD22" s="2110"/>
      <c r="AE22" s="2110"/>
      <c r="AF22" s="2110"/>
      <c r="AG22" s="2110"/>
      <c r="AH22" s="2113"/>
      <c r="AI22" s="2116"/>
      <c r="AJ22" s="2113"/>
    </row>
    <row r="23" spans="1:36" ht="18.75" x14ac:dyDescent="0.25">
      <c r="A23" s="1683"/>
      <c r="B23" s="2143"/>
      <c r="C23" s="2143"/>
      <c r="D23" s="2147"/>
      <c r="E23" s="279"/>
      <c r="F23" s="280"/>
      <c r="G23" s="280"/>
      <c r="H23" s="280"/>
      <c r="I23" s="280"/>
      <c r="J23" s="280"/>
      <c r="K23" s="280"/>
      <c r="L23" s="280"/>
      <c r="M23" s="280"/>
      <c r="N23" s="280"/>
      <c r="O23" s="280"/>
      <c r="P23" s="280"/>
      <c r="Q23" s="280"/>
      <c r="R23" s="281"/>
      <c r="S23" s="281"/>
      <c r="T23" s="281"/>
      <c r="U23" s="282"/>
      <c r="V23" s="283">
        <f t="shared" si="0"/>
        <v>0</v>
      </c>
      <c r="W23" s="277">
        <f t="shared" si="1"/>
        <v>0</v>
      </c>
      <c r="X23" s="277">
        <f t="shared" si="2"/>
        <v>0</v>
      </c>
      <c r="Y23" s="278">
        <f t="shared" si="3"/>
        <v>0</v>
      </c>
      <c r="Z23" s="2131"/>
      <c r="AA23" s="2110"/>
      <c r="AB23" s="2110"/>
      <c r="AC23" s="2110"/>
      <c r="AD23" s="2110"/>
      <c r="AE23" s="2110"/>
      <c r="AF23" s="2110"/>
      <c r="AG23" s="2110"/>
      <c r="AH23" s="2113"/>
      <c r="AI23" s="2116"/>
      <c r="AJ23" s="2113"/>
    </row>
    <row r="24" spans="1:36" ht="18.75" x14ac:dyDescent="0.25">
      <c r="A24" s="1683"/>
      <c r="B24" s="2143"/>
      <c r="C24" s="2143"/>
      <c r="D24" s="2147"/>
      <c r="E24" s="285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74"/>
      <c r="S24" s="274"/>
      <c r="T24" s="274"/>
      <c r="U24" s="275"/>
      <c r="V24" s="283">
        <f t="shared" si="0"/>
        <v>0</v>
      </c>
      <c r="W24" s="277">
        <f t="shared" si="1"/>
        <v>0</v>
      </c>
      <c r="X24" s="277">
        <f t="shared" si="2"/>
        <v>0</v>
      </c>
      <c r="Y24" s="278">
        <f t="shared" si="3"/>
        <v>0</v>
      </c>
      <c r="Z24" s="2131"/>
      <c r="AA24" s="2110"/>
      <c r="AB24" s="2110"/>
      <c r="AC24" s="2110"/>
      <c r="AD24" s="2110"/>
      <c r="AE24" s="2110"/>
      <c r="AF24" s="2110"/>
      <c r="AG24" s="2110"/>
      <c r="AH24" s="2113"/>
      <c r="AI24" s="2116"/>
      <c r="AJ24" s="2113"/>
    </row>
    <row r="25" spans="1:36" ht="18.75" x14ac:dyDescent="0.25">
      <c r="A25" s="1683"/>
      <c r="B25" s="2143"/>
      <c r="C25" s="2143"/>
      <c r="D25" s="2147"/>
      <c r="E25" s="279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1"/>
      <c r="S25" s="281"/>
      <c r="T25" s="281"/>
      <c r="U25" s="282"/>
      <c r="V25" s="283">
        <f t="shared" si="0"/>
        <v>0</v>
      </c>
      <c r="W25" s="277">
        <f t="shared" si="1"/>
        <v>0</v>
      </c>
      <c r="X25" s="277">
        <f t="shared" si="2"/>
        <v>0</v>
      </c>
      <c r="Y25" s="278">
        <f t="shared" si="3"/>
        <v>0</v>
      </c>
      <c r="Z25" s="2131"/>
      <c r="AA25" s="2110"/>
      <c r="AB25" s="2110"/>
      <c r="AC25" s="2110"/>
      <c r="AD25" s="2110"/>
      <c r="AE25" s="2110"/>
      <c r="AF25" s="2110"/>
      <c r="AG25" s="2110"/>
      <c r="AH25" s="2113"/>
      <c r="AI25" s="2116"/>
      <c r="AJ25" s="2113"/>
    </row>
    <row r="26" spans="1:36" ht="18.75" x14ac:dyDescent="0.25">
      <c r="A26" s="1683"/>
      <c r="B26" s="2143"/>
      <c r="C26" s="2143"/>
      <c r="D26" s="2147"/>
      <c r="E26" s="285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74"/>
      <c r="S26" s="274"/>
      <c r="T26" s="274"/>
      <c r="U26" s="275"/>
      <c r="V26" s="283">
        <f t="shared" si="0"/>
        <v>0</v>
      </c>
      <c r="W26" s="277">
        <f t="shared" si="1"/>
        <v>0</v>
      </c>
      <c r="X26" s="277">
        <f t="shared" si="2"/>
        <v>0</v>
      </c>
      <c r="Y26" s="278">
        <f t="shared" si="3"/>
        <v>0</v>
      </c>
      <c r="Z26" s="2131"/>
      <c r="AA26" s="2110"/>
      <c r="AB26" s="2110"/>
      <c r="AC26" s="2110"/>
      <c r="AD26" s="2110"/>
      <c r="AE26" s="2110"/>
      <c r="AF26" s="2110"/>
      <c r="AG26" s="2110"/>
      <c r="AH26" s="2113"/>
      <c r="AI26" s="2116"/>
      <c r="AJ26" s="2113"/>
    </row>
    <row r="27" spans="1:36" ht="18.75" x14ac:dyDescent="0.25">
      <c r="A27" s="1683"/>
      <c r="B27" s="2143"/>
      <c r="C27" s="2143"/>
      <c r="D27" s="2147"/>
      <c r="E27" s="279"/>
      <c r="F27" s="280"/>
      <c r="G27" s="280"/>
      <c r="H27" s="280"/>
      <c r="I27" s="280"/>
      <c r="J27" s="280"/>
      <c r="K27" s="280"/>
      <c r="L27" s="280"/>
      <c r="M27" s="280"/>
      <c r="N27" s="280"/>
      <c r="O27" s="280"/>
      <c r="P27" s="280"/>
      <c r="Q27" s="280"/>
      <c r="R27" s="281"/>
      <c r="S27" s="281"/>
      <c r="T27" s="281"/>
      <c r="U27" s="282"/>
      <c r="V27" s="283">
        <f t="shared" si="0"/>
        <v>0</v>
      </c>
      <c r="W27" s="277">
        <f t="shared" si="1"/>
        <v>0</v>
      </c>
      <c r="X27" s="277">
        <f t="shared" si="2"/>
        <v>0</v>
      </c>
      <c r="Y27" s="278">
        <f t="shared" si="3"/>
        <v>0</v>
      </c>
      <c r="Z27" s="2131"/>
      <c r="AA27" s="2110"/>
      <c r="AB27" s="2110"/>
      <c r="AC27" s="2110"/>
      <c r="AD27" s="2110"/>
      <c r="AE27" s="2110"/>
      <c r="AF27" s="2110"/>
      <c r="AG27" s="2110"/>
      <c r="AH27" s="2113"/>
      <c r="AI27" s="2116"/>
      <c r="AJ27" s="2113"/>
    </row>
    <row r="28" spans="1:36" ht="18.75" x14ac:dyDescent="0.25">
      <c r="A28" s="1683"/>
      <c r="B28" s="2143"/>
      <c r="C28" s="2143"/>
      <c r="D28" s="2147"/>
      <c r="E28" s="285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74"/>
      <c r="S28" s="274"/>
      <c r="T28" s="274"/>
      <c r="U28" s="275"/>
      <c r="V28" s="283">
        <f t="shared" si="0"/>
        <v>0</v>
      </c>
      <c r="W28" s="277">
        <f t="shared" si="1"/>
        <v>0</v>
      </c>
      <c r="X28" s="277">
        <f t="shared" si="2"/>
        <v>0</v>
      </c>
      <c r="Y28" s="278">
        <f t="shared" si="3"/>
        <v>0</v>
      </c>
      <c r="Z28" s="2131"/>
      <c r="AA28" s="2110"/>
      <c r="AB28" s="2110"/>
      <c r="AC28" s="2110"/>
      <c r="AD28" s="2110"/>
      <c r="AE28" s="2110"/>
      <c r="AF28" s="2110"/>
      <c r="AG28" s="2110"/>
      <c r="AH28" s="2113"/>
      <c r="AI28" s="2116"/>
      <c r="AJ28" s="2113"/>
    </row>
    <row r="29" spans="1:36" ht="18.75" x14ac:dyDescent="0.25">
      <c r="A29" s="1683"/>
      <c r="B29" s="2143"/>
      <c r="C29" s="2143"/>
      <c r="D29" s="2147"/>
      <c r="E29" s="279"/>
      <c r="F29" s="280"/>
      <c r="G29" s="280"/>
      <c r="H29" s="280"/>
      <c r="I29" s="280"/>
      <c r="J29" s="280"/>
      <c r="K29" s="280"/>
      <c r="L29" s="280"/>
      <c r="M29" s="280"/>
      <c r="N29" s="280"/>
      <c r="O29" s="280"/>
      <c r="P29" s="280"/>
      <c r="Q29" s="280"/>
      <c r="R29" s="281"/>
      <c r="S29" s="281"/>
      <c r="T29" s="281"/>
      <c r="U29" s="282"/>
      <c r="V29" s="283">
        <f t="shared" si="0"/>
        <v>0</v>
      </c>
      <c r="W29" s="277">
        <f t="shared" si="1"/>
        <v>0</v>
      </c>
      <c r="X29" s="277">
        <f t="shared" si="2"/>
        <v>0</v>
      </c>
      <c r="Y29" s="278">
        <f t="shared" si="3"/>
        <v>0</v>
      </c>
      <c r="Z29" s="2131"/>
      <c r="AA29" s="2110"/>
      <c r="AB29" s="2110"/>
      <c r="AC29" s="2110"/>
      <c r="AD29" s="2110"/>
      <c r="AE29" s="2110"/>
      <c r="AF29" s="2110"/>
      <c r="AG29" s="2110"/>
      <c r="AH29" s="2113"/>
      <c r="AI29" s="2116"/>
      <c r="AJ29" s="2113"/>
    </row>
    <row r="30" spans="1:36" ht="19.5" thickBot="1" x14ac:dyDescent="0.3">
      <c r="A30" s="1684"/>
      <c r="B30" s="2144"/>
      <c r="C30" s="2144"/>
      <c r="D30" s="2148"/>
      <c r="E30" s="286"/>
      <c r="F30" s="287"/>
      <c r="G30" s="287"/>
      <c r="H30" s="287"/>
      <c r="I30" s="287"/>
      <c r="J30" s="287"/>
      <c r="K30" s="287"/>
      <c r="L30" s="287"/>
      <c r="M30" s="287"/>
      <c r="N30" s="287"/>
      <c r="O30" s="287"/>
      <c r="P30" s="287"/>
      <c r="Q30" s="287"/>
      <c r="R30" s="288"/>
      <c r="S30" s="288"/>
      <c r="T30" s="288"/>
      <c r="U30" s="289"/>
      <c r="V30" s="290">
        <f t="shared" si="0"/>
        <v>0</v>
      </c>
      <c r="W30" s="291">
        <f t="shared" si="1"/>
        <v>0</v>
      </c>
      <c r="X30" s="291">
        <f t="shared" si="2"/>
        <v>0</v>
      </c>
      <c r="Y30" s="292">
        <f t="shared" si="3"/>
        <v>0</v>
      </c>
      <c r="Z30" s="2132"/>
      <c r="AA30" s="2111"/>
      <c r="AB30" s="2111"/>
      <c r="AC30" s="2111"/>
      <c r="AD30" s="2111"/>
      <c r="AE30" s="2111"/>
      <c r="AF30" s="2111"/>
      <c r="AG30" s="2111"/>
      <c r="AH30" s="2114"/>
      <c r="AI30" s="2117"/>
      <c r="AJ30" s="2114"/>
    </row>
    <row r="31" spans="1:36" ht="18.75" x14ac:dyDescent="0.25">
      <c r="A31" s="1682">
        <v>1</v>
      </c>
      <c r="B31" s="1682" t="s">
        <v>24</v>
      </c>
      <c r="C31" s="2145" t="s">
        <v>88</v>
      </c>
      <c r="D31" s="2146">
        <f>100*0.9</f>
        <v>90</v>
      </c>
      <c r="E31" s="267"/>
      <c r="F31" s="251"/>
      <c r="G31" s="251"/>
      <c r="H31" s="251"/>
      <c r="I31" s="251"/>
      <c r="J31" s="251"/>
      <c r="K31" s="251"/>
      <c r="L31" s="251"/>
      <c r="M31" s="251"/>
      <c r="N31" s="251"/>
      <c r="O31" s="251"/>
      <c r="P31" s="251"/>
      <c r="Q31" s="251"/>
      <c r="R31" s="268"/>
      <c r="S31" s="268"/>
      <c r="T31" s="268"/>
      <c r="U31" s="269"/>
      <c r="V31" s="270">
        <f t="shared" ref="V31:V94" si="7">IF(AND(F31=0,G31=0,H31=0),0,IF(AND(F31=0,G31=0),H31,IF(AND(F31=0,H31=0),G31,IF(AND(G31=0,H31=0),F31,IF(F31=0,(G31+H31)/2,IF(G31=0,(F31+H31)/2,IF(H31=0,(F31+G31)/2,(F31+G31+H31)/3)))))))</f>
        <v>0</v>
      </c>
      <c r="W31" s="271">
        <f t="shared" ref="W31:W94" si="8">IF(AND(I31=0,J31=0,K31=0),0,IF(AND(I31=0,J31=0),K31,IF(AND(I31=0,K31=0),J31,IF(AND(J31=0,K31=0),I31,IF(I31=0,(J31+K31)/2,IF(J31=0,(I31+K31)/2,IF(K31=0,(I31+J31)/2,(I31+J31+K31)/3)))))))</f>
        <v>0</v>
      </c>
      <c r="X31" s="271">
        <f t="shared" ref="X31:X94" si="9">IF(AND(L31=0,M31=0,N31=0),0,IF(AND(L31=0,M31=0),N31,IF(AND(L31=0,N31=0),M31,IF(AND(M31=0,N31=0),L31,IF(L31=0,(M31+N31)/2,IF(M31=0,(L31+N31)/2,IF(N31=0,(L31+M31)/2,(L31+M31+N31)/3)))))))</f>
        <v>0</v>
      </c>
      <c r="Y31" s="272">
        <f t="shared" ref="Y31:Y94" si="10">IF(AND(O31=0,P31=0,Q31=0),0,IF(AND(O31=0,P31=0),Q31,IF(AND(O31=0,Q31=0),P31,IF(AND(P31=0,Q31=0),O31,IF(O31=0,(P31+Q31)/2,IF(P31=0,(O31+Q31)/2,IF(Q31=0,(O31+P31)/2,(O31+P31+Q31)/3)))))))</f>
        <v>0</v>
      </c>
      <c r="Z31" s="2130">
        <f>SUM(V31:V49)</f>
        <v>49.266666666666659</v>
      </c>
      <c r="AA31" s="2109">
        <f>SUM(W31:W49)</f>
        <v>50.533333333333331</v>
      </c>
      <c r="AB31" s="2109">
        <f>SUM(X31:X49)</f>
        <v>54</v>
      </c>
      <c r="AC31" s="2109">
        <f>SUM(Y31:Y49)</f>
        <v>72.866666666666674</v>
      </c>
      <c r="AD31" s="2109">
        <f>Z31*0.38*0.9*SQRT(3)</f>
        <v>29.18367046688952</v>
      </c>
      <c r="AE31" s="2109">
        <f t="shared" ref="AE31:AG31" si="11">AA31*0.38*0.9*SQRT(3)</f>
        <v>29.933994876728363</v>
      </c>
      <c r="AF31" s="2109">
        <f t="shared" si="11"/>
        <v>31.987514314182025</v>
      </c>
      <c r="AG31" s="2109">
        <f t="shared" si="11"/>
        <v>43.163398944939452</v>
      </c>
      <c r="AH31" s="2112">
        <f>MAX(Z31:AC49)</f>
        <v>72.866666666666674</v>
      </c>
      <c r="AI31" s="2115">
        <f>AH31*0.38*0.9*SQRT(3)</f>
        <v>43.163398944939452</v>
      </c>
      <c r="AJ31" s="2112">
        <f>D31-AI31</f>
        <v>46.836601055060548</v>
      </c>
    </row>
    <row r="32" spans="1:36" ht="18.75" x14ac:dyDescent="0.25">
      <c r="A32" s="1683"/>
      <c r="B32" s="2143"/>
      <c r="C32" s="2143"/>
      <c r="D32" s="2147"/>
      <c r="E32" s="273" t="s">
        <v>671</v>
      </c>
      <c r="F32" s="420">
        <v>21.9</v>
      </c>
      <c r="G32" s="420">
        <v>26.5</v>
      </c>
      <c r="H32" s="420">
        <v>32.299999999999997</v>
      </c>
      <c r="I32" s="420">
        <v>17.2</v>
      </c>
      <c r="J32" s="420">
        <v>16</v>
      </c>
      <c r="K32" s="420">
        <v>25.3</v>
      </c>
      <c r="L32" s="232">
        <v>38.1</v>
      </c>
      <c r="M32" s="232">
        <v>42.3</v>
      </c>
      <c r="N32" s="232">
        <v>37.200000000000003</v>
      </c>
      <c r="O32" s="232">
        <v>20.5</v>
      </c>
      <c r="P32" s="232">
        <v>22.9</v>
      </c>
      <c r="Q32" s="232">
        <v>65.400000000000006</v>
      </c>
      <c r="R32" s="274">
        <v>233</v>
      </c>
      <c r="S32" s="274">
        <v>230</v>
      </c>
      <c r="T32" s="274">
        <v>234</v>
      </c>
      <c r="U32" s="275">
        <v>233</v>
      </c>
      <c r="V32" s="276">
        <f t="shared" si="7"/>
        <v>26.899999999999995</v>
      </c>
      <c r="W32" s="277">
        <f t="shared" si="8"/>
        <v>19.5</v>
      </c>
      <c r="X32" s="277">
        <f t="shared" si="9"/>
        <v>39.200000000000003</v>
      </c>
      <c r="Y32" s="278">
        <f t="shared" si="10"/>
        <v>36.266666666666673</v>
      </c>
      <c r="Z32" s="2131"/>
      <c r="AA32" s="2110"/>
      <c r="AB32" s="2110"/>
      <c r="AC32" s="2110"/>
      <c r="AD32" s="2110"/>
      <c r="AE32" s="2110"/>
      <c r="AF32" s="2110"/>
      <c r="AG32" s="2110"/>
      <c r="AH32" s="2113"/>
      <c r="AI32" s="2116"/>
      <c r="AJ32" s="2113"/>
    </row>
    <row r="33" spans="1:36" ht="18.75" x14ac:dyDescent="0.25">
      <c r="A33" s="1683"/>
      <c r="B33" s="2143"/>
      <c r="C33" s="2143"/>
      <c r="D33" s="2147"/>
      <c r="E33" s="279"/>
      <c r="F33" s="438"/>
      <c r="G33" s="438"/>
      <c r="H33" s="438"/>
      <c r="I33" s="438"/>
      <c r="J33" s="438"/>
      <c r="K33" s="438"/>
      <c r="L33" s="280"/>
      <c r="M33" s="280"/>
      <c r="N33" s="280"/>
      <c r="O33" s="280"/>
      <c r="P33" s="280"/>
      <c r="Q33" s="280"/>
      <c r="R33" s="281"/>
      <c r="S33" s="281"/>
      <c r="T33" s="281"/>
      <c r="U33" s="282"/>
      <c r="V33" s="283">
        <f t="shared" si="7"/>
        <v>0</v>
      </c>
      <c r="W33" s="277">
        <f t="shared" si="8"/>
        <v>0</v>
      </c>
      <c r="X33" s="277">
        <f t="shared" si="9"/>
        <v>0</v>
      </c>
      <c r="Y33" s="278">
        <f t="shared" si="10"/>
        <v>0</v>
      </c>
      <c r="Z33" s="2131"/>
      <c r="AA33" s="2110"/>
      <c r="AB33" s="2110"/>
      <c r="AC33" s="2110"/>
      <c r="AD33" s="2110"/>
      <c r="AE33" s="2110"/>
      <c r="AF33" s="2110"/>
      <c r="AG33" s="2110"/>
      <c r="AH33" s="2113"/>
      <c r="AI33" s="2116"/>
      <c r="AJ33" s="2113"/>
    </row>
    <row r="34" spans="1:36" ht="18.75" x14ac:dyDescent="0.25">
      <c r="A34" s="1683"/>
      <c r="B34" s="2143"/>
      <c r="C34" s="2143"/>
      <c r="D34" s="2147"/>
      <c r="E34" s="273" t="s">
        <v>672</v>
      </c>
      <c r="F34" s="420">
        <v>5.2</v>
      </c>
      <c r="G34" s="420">
        <v>41.5</v>
      </c>
      <c r="H34" s="420">
        <v>20.399999999999999</v>
      </c>
      <c r="I34" s="437">
        <v>23.4</v>
      </c>
      <c r="J34" s="437">
        <v>23.8</v>
      </c>
      <c r="K34" s="437">
        <v>45.9</v>
      </c>
      <c r="L34" s="284">
        <v>14.1</v>
      </c>
      <c r="M34" s="284">
        <v>23.5</v>
      </c>
      <c r="N34" s="284">
        <v>6.8</v>
      </c>
      <c r="O34" s="284">
        <v>27.7</v>
      </c>
      <c r="P34" s="284">
        <v>40.4</v>
      </c>
      <c r="Q34" s="284">
        <v>41.7</v>
      </c>
      <c r="R34" s="274">
        <v>233</v>
      </c>
      <c r="S34" s="274">
        <v>230</v>
      </c>
      <c r="T34" s="274">
        <v>235</v>
      </c>
      <c r="U34" s="275">
        <v>233</v>
      </c>
      <c r="V34" s="283">
        <f t="shared" si="7"/>
        <v>22.366666666666664</v>
      </c>
      <c r="W34" s="277">
        <f t="shared" si="8"/>
        <v>31.033333333333331</v>
      </c>
      <c r="X34" s="277">
        <f t="shared" si="9"/>
        <v>14.799999999999999</v>
      </c>
      <c r="Y34" s="278">
        <f t="shared" si="10"/>
        <v>36.6</v>
      </c>
      <c r="Z34" s="2131"/>
      <c r="AA34" s="2110"/>
      <c r="AB34" s="2110"/>
      <c r="AC34" s="2110"/>
      <c r="AD34" s="2110"/>
      <c r="AE34" s="2110"/>
      <c r="AF34" s="2110"/>
      <c r="AG34" s="2110"/>
      <c r="AH34" s="2113"/>
      <c r="AI34" s="2116"/>
      <c r="AJ34" s="2113"/>
    </row>
    <row r="35" spans="1:36" ht="18.75" x14ac:dyDescent="0.25">
      <c r="A35" s="1683"/>
      <c r="B35" s="2143"/>
      <c r="C35" s="2143"/>
      <c r="D35" s="2147"/>
      <c r="E35" s="279"/>
      <c r="F35" s="280"/>
      <c r="G35" s="280"/>
      <c r="H35" s="280"/>
      <c r="I35" s="280"/>
      <c r="J35" s="280"/>
      <c r="K35" s="280"/>
      <c r="L35" s="280"/>
      <c r="M35" s="280"/>
      <c r="N35" s="280"/>
      <c r="O35" s="280"/>
      <c r="P35" s="280"/>
      <c r="Q35" s="280"/>
      <c r="R35" s="281"/>
      <c r="S35" s="281"/>
      <c r="T35" s="281"/>
      <c r="U35" s="282"/>
      <c r="V35" s="283">
        <f t="shared" si="7"/>
        <v>0</v>
      </c>
      <c r="W35" s="277">
        <f t="shared" si="8"/>
        <v>0</v>
      </c>
      <c r="X35" s="277">
        <f t="shared" si="9"/>
        <v>0</v>
      </c>
      <c r="Y35" s="278">
        <f t="shared" si="10"/>
        <v>0</v>
      </c>
      <c r="Z35" s="2131"/>
      <c r="AA35" s="2110"/>
      <c r="AB35" s="2110"/>
      <c r="AC35" s="2110"/>
      <c r="AD35" s="2110"/>
      <c r="AE35" s="2110"/>
      <c r="AF35" s="2110"/>
      <c r="AG35" s="2110"/>
      <c r="AH35" s="2113"/>
      <c r="AI35" s="2116"/>
      <c r="AJ35" s="2113"/>
    </row>
    <row r="36" spans="1:36" ht="18.75" x14ac:dyDescent="0.25">
      <c r="A36" s="1683"/>
      <c r="B36" s="2143"/>
      <c r="C36" s="2143"/>
      <c r="D36" s="2147"/>
      <c r="E36" s="279"/>
      <c r="F36" s="280"/>
      <c r="G36" s="280"/>
      <c r="H36" s="280"/>
      <c r="I36" s="280"/>
      <c r="J36" s="280"/>
      <c r="K36" s="280"/>
      <c r="L36" s="280"/>
      <c r="M36" s="280"/>
      <c r="N36" s="280"/>
      <c r="O36" s="280"/>
      <c r="P36" s="280"/>
      <c r="Q36" s="280"/>
      <c r="R36" s="281"/>
      <c r="S36" s="281"/>
      <c r="T36" s="281"/>
      <c r="U36" s="282"/>
      <c r="V36" s="283">
        <f t="shared" si="7"/>
        <v>0</v>
      </c>
      <c r="W36" s="277">
        <f t="shared" si="8"/>
        <v>0</v>
      </c>
      <c r="X36" s="277">
        <f t="shared" si="9"/>
        <v>0</v>
      </c>
      <c r="Y36" s="278">
        <f t="shared" si="10"/>
        <v>0</v>
      </c>
      <c r="Z36" s="2131"/>
      <c r="AA36" s="2110"/>
      <c r="AB36" s="2110"/>
      <c r="AC36" s="2110"/>
      <c r="AD36" s="2110"/>
      <c r="AE36" s="2110"/>
      <c r="AF36" s="2110"/>
      <c r="AG36" s="2110"/>
      <c r="AH36" s="2113"/>
      <c r="AI36" s="2116"/>
      <c r="AJ36" s="2113"/>
    </row>
    <row r="37" spans="1:36" ht="18.75" x14ac:dyDescent="0.25">
      <c r="A37" s="1683"/>
      <c r="B37" s="2143"/>
      <c r="C37" s="2143"/>
      <c r="D37" s="2147"/>
      <c r="E37" s="285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4"/>
      <c r="Q37" s="284"/>
      <c r="R37" s="274"/>
      <c r="S37" s="274"/>
      <c r="T37" s="274"/>
      <c r="U37" s="275"/>
      <c r="V37" s="283">
        <f t="shared" si="7"/>
        <v>0</v>
      </c>
      <c r="W37" s="277">
        <f t="shared" si="8"/>
        <v>0</v>
      </c>
      <c r="X37" s="277">
        <f t="shared" si="9"/>
        <v>0</v>
      </c>
      <c r="Y37" s="278">
        <f t="shared" si="10"/>
        <v>0</v>
      </c>
      <c r="Z37" s="2131"/>
      <c r="AA37" s="2110"/>
      <c r="AB37" s="2110"/>
      <c r="AC37" s="2110"/>
      <c r="AD37" s="2110"/>
      <c r="AE37" s="2110"/>
      <c r="AF37" s="2110"/>
      <c r="AG37" s="2110"/>
      <c r="AH37" s="2113"/>
      <c r="AI37" s="2116"/>
      <c r="AJ37" s="2113"/>
    </row>
    <row r="38" spans="1:36" ht="18.75" x14ac:dyDescent="0.25">
      <c r="A38" s="1683"/>
      <c r="B38" s="2143"/>
      <c r="C38" s="2143"/>
      <c r="D38" s="2147"/>
      <c r="E38" s="279"/>
      <c r="F38" s="280"/>
      <c r="G38" s="280"/>
      <c r="H38" s="280"/>
      <c r="I38" s="280"/>
      <c r="J38" s="280"/>
      <c r="K38" s="280"/>
      <c r="L38" s="280"/>
      <c r="M38" s="280"/>
      <c r="N38" s="280"/>
      <c r="O38" s="280"/>
      <c r="P38" s="280"/>
      <c r="Q38" s="280"/>
      <c r="R38" s="281"/>
      <c r="S38" s="281"/>
      <c r="T38" s="281"/>
      <c r="U38" s="282"/>
      <c r="V38" s="283">
        <f t="shared" si="7"/>
        <v>0</v>
      </c>
      <c r="W38" s="277">
        <f t="shared" si="8"/>
        <v>0</v>
      </c>
      <c r="X38" s="277">
        <f t="shared" si="9"/>
        <v>0</v>
      </c>
      <c r="Y38" s="278">
        <f t="shared" si="10"/>
        <v>0</v>
      </c>
      <c r="Z38" s="2131"/>
      <c r="AA38" s="2110"/>
      <c r="AB38" s="2110"/>
      <c r="AC38" s="2110"/>
      <c r="AD38" s="2110"/>
      <c r="AE38" s="2110"/>
      <c r="AF38" s="2110"/>
      <c r="AG38" s="2110"/>
      <c r="AH38" s="2113"/>
      <c r="AI38" s="2116"/>
      <c r="AJ38" s="2113"/>
    </row>
    <row r="39" spans="1:36" ht="18.75" x14ac:dyDescent="0.25">
      <c r="A39" s="1683"/>
      <c r="B39" s="2143"/>
      <c r="C39" s="2143"/>
      <c r="D39" s="2147"/>
      <c r="E39" s="285"/>
      <c r="F39" s="284"/>
      <c r="G39" s="284"/>
      <c r="H39" s="284"/>
      <c r="I39" s="284"/>
      <c r="J39" s="284"/>
      <c r="K39" s="284"/>
      <c r="L39" s="284"/>
      <c r="M39" s="284"/>
      <c r="N39" s="284"/>
      <c r="O39" s="284"/>
      <c r="P39" s="284"/>
      <c r="Q39" s="284"/>
      <c r="R39" s="274"/>
      <c r="S39" s="274"/>
      <c r="T39" s="274"/>
      <c r="U39" s="275"/>
      <c r="V39" s="283">
        <f t="shared" si="7"/>
        <v>0</v>
      </c>
      <c r="W39" s="277">
        <f t="shared" si="8"/>
        <v>0</v>
      </c>
      <c r="X39" s="277">
        <f t="shared" si="9"/>
        <v>0</v>
      </c>
      <c r="Y39" s="278">
        <f t="shared" si="10"/>
        <v>0</v>
      </c>
      <c r="Z39" s="2131"/>
      <c r="AA39" s="2110"/>
      <c r="AB39" s="2110"/>
      <c r="AC39" s="2110"/>
      <c r="AD39" s="2110"/>
      <c r="AE39" s="2110"/>
      <c r="AF39" s="2110"/>
      <c r="AG39" s="2110"/>
      <c r="AH39" s="2113"/>
      <c r="AI39" s="2116"/>
      <c r="AJ39" s="2113"/>
    </row>
    <row r="40" spans="1:36" ht="18.75" x14ac:dyDescent="0.25">
      <c r="A40" s="1683"/>
      <c r="B40" s="2143"/>
      <c r="C40" s="2143"/>
      <c r="D40" s="2147"/>
      <c r="E40" s="279"/>
      <c r="F40" s="280"/>
      <c r="G40" s="280"/>
      <c r="H40" s="280"/>
      <c r="I40" s="280"/>
      <c r="J40" s="280"/>
      <c r="K40" s="280"/>
      <c r="L40" s="280"/>
      <c r="M40" s="280"/>
      <c r="N40" s="280"/>
      <c r="O40" s="280"/>
      <c r="P40" s="280"/>
      <c r="Q40" s="280"/>
      <c r="R40" s="281"/>
      <c r="S40" s="281"/>
      <c r="T40" s="281"/>
      <c r="U40" s="282"/>
      <c r="V40" s="283">
        <f t="shared" si="7"/>
        <v>0</v>
      </c>
      <c r="W40" s="277">
        <f t="shared" si="8"/>
        <v>0</v>
      </c>
      <c r="X40" s="277">
        <f t="shared" si="9"/>
        <v>0</v>
      </c>
      <c r="Y40" s="278">
        <f t="shared" si="10"/>
        <v>0</v>
      </c>
      <c r="Z40" s="2131"/>
      <c r="AA40" s="2110"/>
      <c r="AB40" s="2110"/>
      <c r="AC40" s="2110"/>
      <c r="AD40" s="2110"/>
      <c r="AE40" s="2110"/>
      <c r="AF40" s="2110"/>
      <c r="AG40" s="2110"/>
      <c r="AH40" s="2113"/>
      <c r="AI40" s="2116"/>
      <c r="AJ40" s="2113"/>
    </row>
    <row r="41" spans="1:36" ht="18.75" x14ac:dyDescent="0.25">
      <c r="A41" s="1683"/>
      <c r="B41" s="2143"/>
      <c r="C41" s="2143"/>
      <c r="D41" s="2147"/>
      <c r="E41" s="285"/>
      <c r="F41" s="284"/>
      <c r="G41" s="284"/>
      <c r="H41" s="284"/>
      <c r="I41" s="284"/>
      <c r="J41" s="284"/>
      <c r="K41" s="284"/>
      <c r="L41" s="284"/>
      <c r="M41" s="284"/>
      <c r="N41" s="284"/>
      <c r="O41" s="284"/>
      <c r="P41" s="284"/>
      <c r="Q41" s="284"/>
      <c r="R41" s="274"/>
      <c r="S41" s="274"/>
      <c r="T41" s="274"/>
      <c r="U41" s="275"/>
      <c r="V41" s="283">
        <f t="shared" si="7"/>
        <v>0</v>
      </c>
      <c r="W41" s="277">
        <f t="shared" si="8"/>
        <v>0</v>
      </c>
      <c r="X41" s="277">
        <f t="shared" si="9"/>
        <v>0</v>
      </c>
      <c r="Y41" s="278">
        <f t="shared" si="10"/>
        <v>0</v>
      </c>
      <c r="Z41" s="2131"/>
      <c r="AA41" s="2110"/>
      <c r="AB41" s="2110"/>
      <c r="AC41" s="2110"/>
      <c r="AD41" s="2110"/>
      <c r="AE41" s="2110"/>
      <c r="AF41" s="2110"/>
      <c r="AG41" s="2110"/>
      <c r="AH41" s="2113"/>
      <c r="AI41" s="2116"/>
      <c r="AJ41" s="2113"/>
    </row>
    <row r="42" spans="1:36" ht="18.75" x14ac:dyDescent="0.25">
      <c r="A42" s="1683"/>
      <c r="B42" s="2143"/>
      <c r="C42" s="2143"/>
      <c r="D42" s="2147"/>
      <c r="E42" s="279"/>
      <c r="F42" s="280"/>
      <c r="G42" s="280"/>
      <c r="H42" s="280"/>
      <c r="I42" s="280"/>
      <c r="J42" s="280"/>
      <c r="K42" s="280"/>
      <c r="L42" s="280"/>
      <c r="M42" s="280"/>
      <c r="N42" s="280"/>
      <c r="O42" s="280"/>
      <c r="P42" s="280"/>
      <c r="Q42" s="280"/>
      <c r="R42" s="281"/>
      <c r="S42" s="281"/>
      <c r="T42" s="281"/>
      <c r="U42" s="282"/>
      <c r="V42" s="283">
        <f t="shared" si="7"/>
        <v>0</v>
      </c>
      <c r="W42" s="277">
        <f t="shared" si="8"/>
        <v>0</v>
      </c>
      <c r="X42" s="277">
        <f t="shared" si="9"/>
        <v>0</v>
      </c>
      <c r="Y42" s="278">
        <f t="shared" si="10"/>
        <v>0</v>
      </c>
      <c r="Z42" s="2131"/>
      <c r="AA42" s="2110"/>
      <c r="AB42" s="2110"/>
      <c r="AC42" s="2110"/>
      <c r="AD42" s="2110"/>
      <c r="AE42" s="2110"/>
      <c r="AF42" s="2110"/>
      <c r="AG42" s="2110"/>
      <c r="AH42" s="2113"/>
      <c r="AI42" s="2116"/>
      <c r="AJ42" s="2113"/>
    </row>
    <row r="43" spans="1:36" ht="18.75" x14ac:dyDescent="0.25">
      <c r="A43" s="1683"/>
      <c r="B43" s="2143"/>
      <c r="C43" s="2143"/>
      <c r="D43" s="2147"/>
      <c r="E43" s="285"/>
      <c r="F43" s="284"/>
      <c r="G43" s="284"/>
      <c r="H43" s="284"/>
      <c r="I43" s="284"/>
      <c r="J43" s="284"/>
      <c r="K43" s="284"/>
      <c r="L43" s="284"/>
      <c r="M43" s="284"/>
      <c r="N43" s="284"/>
      <c r="O43" s="284"/>
      <c r="P43" s="284"/>
      <c r="Q43" s="284"/>
      <c r="R43" s="274"/>
      <c r="S43" s="274"/>
      <c r="T43" s="274"/>
      <c r="U43" s="275"/>
      <c r="V43" s="283">
        <f t="shared" si="7"/>
        <v>0</v>
      </c>
      <c r="W43" s="277">
        <f t="shared" si="8"/>
        <v>0</v>
      </c>
      <c r="X43" s="277">
        <f t="shared" si="9"/>
        <v>0</v>
      </c>
      <c r="Y43" s="278">
        <f t="shared" si="10"/>
        <v>0</v>
      </c>
      <c r="Z43" s="2131"/>
      <c r="AA43" s="2110"/>
      <c r="AB43" s="2110"/>
      <c r="AC43" s="2110"/>
      <c r="AD43" s="2110"/>
      <c r="AE43" s="2110"/>
      <c r="AF43" s="2110"/>
      <c r="AG43" s="2110"/>
      <c r="AH43" s="2113"/>
      <c r="AI43" s="2116"/>
      <c r="AJ43" s="2113"/>
    </row>
    <row r="44" spans="1:36" ht="18.75" x14ac:dyDescent="0.25">
      <c r="A44" s="1683"/>
      <c r="B44" s="2143"/>
      <c r="C44" s="2143"/>
      <c r="D44" s="2147"/>
      <c r="E44" s="279"/>
      <c r="F44" s="280"/>
      <c r="G44" s="280"/>
      <c r="H44" s="280"/>
      <c r="I44" s="280"/>
      <c r="J44" s="280"/>
      <c r="K44" s="280"/>
      <c r="L44" s="280"/>
      <c r="M44" s="280"/>
      <c r="N44" s="280"/>
      <c r="O44" s="280"/>
      <c r="P44" s="280"/>
      <c r="Q44" s="280"/>
      <c r="R44" s="281"/>
      <c r="S44" s="281"/>
      <c r="T44" s="281"/>
      <c r="U44" s="282"/>
      <c r="V44" s="283">
        <f t="shared" si="7"/>
        <v>0</v>
      </c>
      <c r="W44" s="277">
        <f t="shared" si="8"/>
        <v>0</v>
      </c>
      <c r="X44" s="277">
        <f t="shared" si="9"/>
        <v>0</v>
      </c>
      <c r="Y44" s="278">
        <f t="shared" si="10"/>
        <v>0</v>
      </c>
      <c r="Z44" s="2131"/>
      <c r="AA44" s="2110"/>
      <c r="AB44" s="2110"/>
      <c r="AC44" s="2110"/>
      <c r="AD44" s="2110"/>
      <c r="AE44" s="2110"/>
      <c r="AF44" s="2110"/>
      <c r="AG44" s="2110"/>
      <c r="AH44" s="2113"/>
      <c r="AI44" s="2116"/>
      <c r="AJ44" s="2113"/>
    </row>
    <row r="45" spans="1:36" ht="18.75" x14ac:dyDescent="0.25">
      <c r="A45" s="1683"/>
      <c r="B45" s="2143"/>
      <c r="C45" s="2143"/>
      <c r="D45" s="2147"/>
      <c r="E45" s="285"/>
      <c r="F45" s="284"/>
      <c r="G45" s="284"/>
      <c r="H45" s="284"/>
      <c r="I45" s="284"/>
      <c r="J45" s="284"/>
      <c r="K45" s="284"/>
      <c r="L45" s="284"/>
      <c r="M45" s="284"/>
      <c r="N45" s="284"/>
      <c r="O45" s="284"/>
      <c r="P45" s="284"/>
      <c r="Q45" s="284"/>
      <c r="R45" s="274"/>
      <c r="S45" s="274"/>
      <c r="T45" s="274"/>
      <c r="U45" s="275"/>
      <c r="V45" s="283">
        <f t="shared" si="7"/>
        <v>0</v>
      </c>
      <c r="W45" s="277">
        <f t="shared" si="8"/>
        <v>0</v>
      </c>
      <c r="X45" s="277">
        <f t="shared" si="9"/>
        <v>0</v>
      </c>
      <c r="Y45" s="278">
        <f t="shared" si="10"/>
        <v>0</v>
      </c>
      <c r="Z45" s="2131"/>
      <c r="AA45" s="2110"/>
      <c r="AB45" s="2110"/>
      <c r="AC45" s="2110"/>
      <c r="AD45" s="2110"/>
      <c r="AE45" s="2110"/>
      <c r="AF45" s="2110"/>
      <c r="AG45" s="2110"/>
      <c r="AH45" s="2113"/>
      <c r="AI45" s="2116"/>
      <c r="AJ45" s="2113"/>
    </row>
    <row r="46" spans="1:36" ht="18.75" x14ac:dyDescent="0.25">
      <c r="A46" s="1683"/>
      <c r="B46" s="2143"/>
      <c r="C46" s="2143"/>
      <c r="D46" s="2147"/>
      <c r="E46" s="279"/>
      <c r="F46" s="280"/>
      <c r="G46" s="280"/>
      <c r="H46" s="280"/>
      <c r="I46" s="280"/>
      <c r="J46" s="280"/>
      <c r="K46" s="280"/>
      <c r="L46" s="280"/>
      <c r="M46" s="280"/>
      <c r="N46" s="280"/>
      <c r="O46" s="280"/>
      <c r="P46" s="280"/>
      <c r="Q46" s="280"/>
      <c r="R46" s="281"/>
      <c r="S46" s="281"/>
      <c r="T46" s="281"/>
      <c r="U46" s="282"/>
      <c r="V46" s="283">
        <f t="shared" si="7"/>
        <v>0</v>
      </c>
      <c r="W46" s="277">
        <f t="shared" si="8"/>
        <v>0</v>
      </c>
      <c r="X46" s="277">
        <f t="shared" si="9"/>
        <v>0</v>
      </c>
      <c r="Y46" s="278">
        <f t="shared" si="10"/>
        <v>0</v>
      </c>
      <c r="Z46" s="2131"/>
      <c r="AA46" s="2110"/>
      <c r="AB46" s="2110"/>
      <c r="AC46" s="2110"/>
      <c r="AD46" s="2110"/>
      <c r="AE46" s="2110"/>
      <c r="AF46" s="2110"/>
      <c r="AG46" s="2110"/>
      <c r="AH46" s="2113"/>
      <c r="AI46" s="2116"/>
      <c r="AJ46" s="2113"/>
    </row>
    <row r="47" spans="1:36" ht="18.75" x14ac:dyDescent="0.25">
      <c r="A47" s="1683"/>
      <c r="B47" s="2143"/>
      <c r="C47" s="2143"/>
      <c r="D47" s="2147"/>
      <c r="E47" s="285"/>
      <c r="F47" s="284"/>
      <c r="G47" s="284"/>
      <c r="H47" s="284"/>
      <c r="I47" s="284"/>
      <c r="J47" s="284"/>
      <c r="K47" s="284"/>
      <c r="L47" s="284"/>
      <c r="M47" s="284"/>
      <c r="N47" s="284"/>
      <c r="O47" s="284"/>
      <c r="P47" s="284"/>
      <c r="Q47" s="284"/>
      <c r="R47" s="274"/>
      <c r="S47" s="274"/>
      <c r="T47" s="274"/>
      <c r="U47" s="275"/>
      <c r="V47" s="283">
        <f t="shared" si="7"/>
        <v>0</v>
      </c>
      <c r="W47" s="277">
        <f t="shared" si="8"/>
        <v>0</v>
      </c>
      <c r="X47" s="277">
        <f t="shared" si="9"/>
        <v>0</v>
      </c>
      <c r="Y47" s="278">
        <f t="shared" si="10"/>
        <v>0</v>
      </c>
      <c r="Z47" s="2131"/>
      <c r="AA47" s="2110"/>
      <c r="AB47" s="2110"/>
      <c r="AC47" s="2110"/>
      <c r="AD47" s="2110"/>
      <c r="AE47" s="2110"/>
      <c r="AF47" s="2110"/>
      <c r="AG47" s="2110"/>
      <c r="AH47" s="2113"/>
      <c r="AI47" s="2116"/>
      <c r="AJ47" s="2113"/>
    </row>
    <row r="48" spans="1:36" ht="18.75" x14ac:dyDescent="0.25">
      <c r="A48" s="1683"/>
      <c r="B48" s="2143"/>
      <c r="C48" s="2143"/>
      <c r="D48" s="2147"/>
      <c r="E48" s="279"/>
      <c r="F48" s="280"/>
      <c r="G48" s="280"/>
      <c r="H48" s="280"/>
      <c r="I48" s="280"/>
      <c r="J48" s="280"/>
      <c r="K48" s="280"/>
      <c r="L48" s="280"/>
      <c r="M48" s="280"/>
      <c r="N48" s="280"/>
      <c r="O48" s="280"/>
      <c r="P48" s="280"/>
      <c r="Q48" s="280"/>
      <c r="R48" s="281"/>
      <c r="S48" s="281"/>
      <c r="T48" s="281"/>
      <c r="U48" s="282"/>
      <c r="V48" s="283">
        <f t="shared" si="7"/>
        <v>0</v>
      </c>
      <c r="W48" s="277">
        <f t="shared" si="8"/>
        <v>0</v>
      </c>
      <c r="X48" s="277">
        <f t="shared" si="9"/>
        <v>0</v>
      </c>
      <c r="Y48" s="278">
        <f t="shared" si="10"/>
        <v>0</v>
      </c>
      <c r="Z48" s="2131"/>
      <c r="AA48" s="2110"/>
      <c r="AB48" s="2110"/>
      <c r="AC48" s="2110"/>
      <c r="AD48" s="2110"/>
      <c r="AE48" s="2110"/>
      <c r="AF48" s="2110"/>
      <c r="AG48" s="2110"/>
      <c r="AH48" s="2113"/>
      <c r="AI48" s="2116"/>
      <c r="AJ48" s="2113"/>
    </row>
    <row r="49" spans="1:36" ht="19.5" thickBot="1" x14ac:dyDescent="0.3">
      <c r="A49" s="1684"/>
      <c r="B49" s="2144"/>
      <c r="C49" s="2144"/>
      <c r="D49" s="2148"/>
      <c r="E49" s="286"/>
      <c r="F49" s="287"/>
      <c r="G49" s="287"/>
      <c r="H49" s="287"/>
      <c r="I49" s="287"/>
      <c r="J49" s="287"/>
      <c r="K49" s="287"/>
      <c r="L49" s="287"/>
      <c r="M49" s="287"/>
      <c r="N49" s="287"/>
      <c r="O49" s="287"/>
      <c r="P49" s="287"/>
      <c r="Q49" s="287"/>
      <c r="R49" s="288"/>
      <c r="S49" s="288"/>
      <c r="T49" s="288"/>
      <c r="U49" s="289"/>
      <c r="V49" s="290">
        <f t="shared" si="7"/>
        <v>0</v>
      </c>
      <c r="W49" s="291">
        <f t="shared" si="8"/>
        <v>0</v>
      </c>
      <c r="X49" s="291">
        <f t="shared" si="9"/>
        <v>0</v>
      </c>
      <c r="Y49" s="292">
        <f t="shared" si="10"/>
        <v>0</v>
      </c>
      <c r="Z49" s="2132"/>
      <c r="AA49" s="2111"/>
      <c r="AB49" s="2111"/>
      <c r="AC49" s="2111"/>
      <c r="AD49" s="2111"/>
      <c r="AE49" s="2111"/>
      <c r="AF49" s="2111"/>
      <c r="AG49" s="2111"/>
      <c r="AH49" s="2114"/>
      <c r="AI49" s="2117"/>
      <c r="AJ49" s="2114"/>
    </row>
    <row r="50" spans="1:36" ht="18.75" x14ac:dyDescent="0.25">
      <c r="A50" s="2154">
        <v>2</v>
      </c>
      <c r="B50" s="1682" t="s">
        <v>28</v>
      </c>
      <c r="C50" s="2157" t="s">
        <v>673</v>
      </c>
      <c r="D50" s="2160">
        <f>100*0.9</f>
        <v>90</v>
      </c>
      <c r="E50" s="293"/>
      <c r="F50" s="251"/>
      <c r="G50" s="251"/>
      <c r="H50" s="251"/>
      <c r="I50" s="251"/>
      <c r="J50" s="251"/>
      <c r="K50" s="251"/>
      <c r="L50" s="251"/>
      <c r="M50" s="251"/>
      <c r="N50" s="251"/>
      <c r="O50" s="251"/>
      <c r="P50" s="251"/>
      <c r="Q50" s="251"/>
      <c r="R50" s="268"/>
      <c r="S50" s="268"/>
      <c r="T50" s="268"/>
      <c r="U50" s="269"/>
      <c r="V50" s="270">
        <f t="shared" si="7"/>
        <v>0</v>
      </c>
      <c r="W50" s="294">
        <f t="shared" si="8"/>
        <v>0</v>
      </c>
      <c r="X50" s="294">
        <f t="shared" si="9"/>
        <v>0</v>
      </c>
      <c r="Y50" s="295">
        <f t="shared" si="10"/>
        <v>0</v>
      </c>
      <c r="Z50" s="2130">
        <f>SUM(V50:V69)</f>
        <v>46.666666666666664</v>
      </c>
      <c r="AA50" s="2109">
        <f t="shared" ref="AA50:AC50" si="12">SUM(W50:W69)</f>
        <v>72.833333333333343</v>
      </c>
      <c r="AB50" s="2109">
        <f t="shared" si="12"/>
        <v>108.36666666666667</v>
      </c>
      <c r="AC50" s="2109">
        <f t="shared" si="12"/>
        <v>85.3</v>
      </c>
      <c r="AD50" s="2109">
        <f>Z50*0.38*0.9*SQRT(3)</f>
        <v>27.643530888799283</v>
      </c>
      <c r="AE50" s="2109">
        <f t="shared" ref="AE50:AG110" si="13">AA50*0.38*0.9*SQRT(3)</f>
        <v>43.143653565733167</v>
      </c>
      <c r="AF50" s="2109">
        <f t="shared" si="13"/>
        <v>64.192227799633201</v>
      </c>
      <c r="AG50" s="2109">
        <f t="shared" si="13"/>
        <v>50.528425388883832</v>
      </c>
      <c r="AH50" s="2112">
        <f>MAX(Z50:AC69)</f>
        <v>108.36666666666667</v>
      </c>
      <c r="AI50" s="2115">
        <f t="shared" ref="AI50" si="14">AH50*0.38*0.9*SQRT(3)</f>
        <v>64.192227799633201</v>
      </c>
      <c r="AJ50" s="2112">
        <f t="shared" ref="AJ50" si="15">D50-AI50</f>
        <v>25.807772200366799</v>
      </c>
    </row>
    <row r="51" spans="1:36" ht="18.75" x14ac:dyDescent="0.25">
      <c r="A51" s="2155"/>
      <c r="B51" s="2143"/>
      <c r="C51" s="2158"/>
      <c r="D51" s="2161"/>
      <c r="E51" s="232" t="s">
        <v>674</v>
      </c>
      <c r="F51" s="420">
        <v>27.1</v>
      </c>
      <c r="G51" s="420">
        <v>37</v>
      </c>
      <c r="H51" s="420">
        <v>31.4</v>
      </c>
      <c r="I51" s="420">
        <v>56.7</v>
      </c>
      <c r="J51" s="420">
        <v>39.6</v>
      </c>
      <c r="K51" s="420">
        <v>28</v>
      </c>
      <c r="L51" s="232">
        <v>88.8</v>
      </c>
      <c r="M51" s="232">
        <v>82</v>
      </c>
      <c r="N51" s="232">
        <v>63.5</v>
      </c>
      <c r="O51" s="232">
        <v>63.5</v>
      </c>
      <c r="P51" s="232">
        <v>66</v>
      </c>
      <c r="Q51" s="232">
        <v>67</v>
      </c>
      <c r="R51" s="274">
        <v>232</v>
      </c>
      <c r="S51" s="274">
        <v>235</v>
      </c>
      <c r="T51" s="274">
        <v>230</v>
      </c>
      <c r="U51" s="275">
        <v>230</v>
      </c>
      <c r="V51" s="283">
        <f t="shared" si="7"/>
        <v>31.833333333333332</v>
      </c>
      <c r="W51" s="277">
        <f t="shared" si="8"/>
        <v>41.433333333333337</v>
      </c>
      <c r="X51" s="277">
        <f t="shared" si="9"/>
        <v>78.100000000000009</v>
      </c>
      <c r="Y51" s="278">
        <f t="shared" si="10"/>
        <v>65.5</v>
      </c>
      <c r="Z51" s="2131"/>
      <c r="AA51" s="2110"/>
      <c r="AB51" s="2110"/>
      <c r="AC51" s="2110"/>
      <c r="AD51" s="2110"/>
      <c r="AE51" s="2110"/>
      <c r="AF51" s="2110"/>
      <c r="AG51" s="2110"/>
      <c r="AH51" s="2113"/>
      <c r="AI51" s="2116"/>
      <c r="AJ51" s="2113"/>
    </row>
    <row r="52" spans="1:36" ht="18.75" x14ac:dyDescent="0.25">
      <c r="A52" s="2155"/>
      <c r="B52" s="2143"/>
      <c r="C52" s="2158"/>
      <c r="D52" s="2161"/>
      <c r="E52" s="280"/>
      <c r="F52" s="438"/>
      <c r="G52" s="438"/>
      <c r="H52" s="438"/>
      <c r="I52" s="438"/>
      <c r="J52" s="438"/>
      <c r="K52" s="438"/>
      <c r="L52" s="280"/>
      <c r="M52" s="280"/>
      <c r="N52" s="280"/>
      <c r="O52" s="280"/>
      <c r="P52" s="280"/>
      <c r="Q52" s="280"/>
      <c r="R52" s="281"/>
      <c r="S52" s="281"/>
      <c r="T52" s="281"/>
      <c r="U52" s="282"/>
      <c r="V52" s="283">
        <f t="shared" si="7"/>
        <v>0</v>
      </c>
      <c r="W52" s="277">
        <f t="shared" si="8"/>
        <v>0</v>
      </c>
      <c r="X52" s="277">
        <f t="shared" si="9"/>
        <v>0</v>
      </c>
      <c r="Y52" s="278">
        <f t="shared" si="10"/>
        <v>0</v>
      </c>
      <c r="Z52" s="2131"/>
      <c r="AA52" s="2110"/>
      <c r="AB52" s="2110"/>
      <c r="AC52" s="2110"/>
      <c r="AD52" s="2110"/>
      <c r="AE52" s="2110"/>
      <c r="AF52" s="2110"/>
      <c r="AG52" s="2110"/>
      <c r="AH52" s="2113"/>
      <c r="AI52" s="2116"/>
      <c r="AJ52" s="2113"/>
    </row>
    <row r="53" spans="1:36" ht="18.75" x14ac:dyDescent="0.25">
      <c r="A53" s="2155"/>
      <c r="B53" s="2143"/>
      <c r="C53" s="2158"/>
      <c r="D53" s="2161"/>
      <c r="E53" s="232" t="s">
        <v>675</v>
      </c>
      <c r="F53" s="420">
        <v>18.2</v>
      </c>
      <c r="G53" s="420">
        <v>17.600000000000001</v>
      </c>
      <c r="H53" s="420">
        <v>8.6999999999999993</v>
      </c>
      <c r="I53" s="437">
        <v>35.200000000000003</v>
      </c>
      <c r="J53" s="437">
        <v>36.799999999999997</v>
      </c>
      <c r="K53" s="437">
        <v>22.2</v>
      </c>
      <c r="L53" s="284">
        <v>31</v>
      </c>
      <c r="M53" s="284">
        <v>36.799999999999997</v>
      </c>
      <c r="N53" s="284">
        <v>23</v>
      </c>
      <c r="O53" s="284">
        <v>21.1</v>
      </c>
      <c r="P53" s="284">
        <v>27.3</v>
      </c>
      <c r="Q53" s="284">
        <v>11</v>
      </c>
      <c r="R53" s="274">
        <v>232</v>
      </c>
      <c r="S53" s="274">
        <v>235</v>
      </c>
      <c r="T53" s="274">
        <v>230</v>
      </c>
      <c r="U53" s="275">
        <v>230</v>
      </c>
      <c r="V53" s="283">
        <f t="shared" si="7"/>
        <v>14.833333333333334</v>
      </c>
      <c r="W53" s="277">
        <f t="shared" si="8"/>
        <v>31.400000000000002</v>
      </c>
      <c r="X53" s="277">
        <f t="shared" si="9"/>
        <v>30.266666666666666</v>
      </c>
      <c r="Y53" s="278">
        <f t="shared" si="10"/>
        <v>19.8</v>
      </c>
      <c r="Z53" s="2131"/>
      <c r="AA53" s="2110"/>
      <c r="AB53" s="2110"/>
      <c r="AC53" s="2110"/>
      <c r="AD53" s="2110"/>
      <c r="AE53" s="2110"/>
      <c r="AF53" s="2110"/>
      <c r="AG53" s="2110"/>
      <c r="AH53" s="2113"/>
      <c r="AI53" s="2116"/>
      <c r="AJ53" s="2113"/>
    </row>
    <row r="54" spans="1:36" ht="18.75" hidden="1" x14ac:dyDescent="0.25">
      <c r="A54" s="2155"/>
      <c r="B54" s="2143"/>
      <c r="C54" s="2158"/>
      <c r="D54" s="2161"/>
      <c r="E54" s="280"/>
      <c r="F54" s="280"/>
      <c r="G54" s="280"/>
      <c r="H54" s="280"/>
      <c r="I54" s="280"/>
      <c r="J54" s="280"/>
      <c r="K54" s="280"/>
      <c r="L54" s="280"/>
      <c r="M54" s="280"/>
      <c r="N54" s="280"/>
      <c r="O54" s="280"/>
      <c r="P54" s="280"/>
      <c r="Q54" s="280"/>
      <c r="R54" s="281"/>
      <c r="S54" s="281"/>
      <c r="T54" s="281"/>
      <c r="U54" s="282"/>
      <c r="V54" s="283">
        <f t="shared" si="7"/>
        <v>0</v>
      </c>
      <c r="W54" s="277">
        <f t="shared" si="8"/>
        <v>0</v>
      </c>
      <c r="X54" s="277">
        <f t="shared" si="9"/>
        <v>0</v>
      </c>
      <c r="Y54" s="278">
        <f t="shared" si="10"/>
        <v>0</v>
      </c>
      <c r="Z54" s="2131"/>
      <c r="AA54" s="2110"/>
      <c r="AB54" s="2110"/>
      <c r="AC54" s="2110"/>
      <c r="AD54" s="2110"/>
      <c r="AE54" s="2110"/>
      <c r="AF54" s="2110"/>
      <c r="AG54" s="2110"/>
      <c r="AH54" s="2113"/>
      <c r="AI54" s="2116"/>
      <c r="AJ54" s="2113"/>
    </row>
    <row r="55" spans="1:36" ht="18.75" hidden="1" x14ac:dyDescent="0.25">
      <c r="A55" s="2155"/>
      <c r="B55" s="2143"/>
      <c r="C55" s="2158"/>
      <c r="D55" s="2161"/>
      <c r="E55" s="232" t="s">
        <v>676</v>
      </c>
      <c r="F55" s="232"/>
      <c r="G55" s="232"/>
      <c r="H55" s="232"/>
      <c r="I55" s="284"/>
      <c r="J55" s="284"/>
      <c r="K55" s="284"/>
      <c r="L55" s="284"/>
      <c r="M55" s="284"/>
      <c r="N55" s="284"/>
      <c r="O55" s="284"/>
      <c r="P55" s="284"/>
      <c r="Q55" s="284"/>
      <c r="R55" s="274">
        <v>239</v>
      </c>
      <c r="S55" s="274">
        <v>240</v>
      </c>
      <c r="T55" s="274">
        <v>238</v>
      </c>
      <c r="U55" s="275">
        <v>238</v>
      </c>
      <c r="V55" s="283">
        <f t="shared" si="7"/>
        <v>0</v>
      </c>
      <c r="W55" s="277">
        <f t="shared" si="8"/>
        <v>0</v>
      </c>
      <c r="X55" s="277">
        <f t="shared" si="9"/>
        <v>0</v>
      </c>
      <c r="Y55" s="278">
        <f t="shared" si="10"/>
        <v>0</v>
      </c>
      <c r="Z55" s="2131"/>
      <c r="AA55" s="2110"/>
      <c r="AB55" s="2110"/>
      <c r="AC55" s="2110"/>
      <c r="AD55" s="2110"/>
      <c r="AE55" s="2110"/>
      <c r="AF55" s="2110"/>
      <c r="AG55" s="2110"/>
      <c r="AH55" s="2113"/>
      <c r="AI55" s="2116"/>
      <c r="AJ55" s="2113"/>
    </row>
    <row r="56" spans="1:36" ht="18.75" hidden="1" x14ac:dyDescent="0.25">
      <c r="A56" s="2155"/>
      <c r="B56" s="2143"/>
      <c r="C56" s="2158"/>
      <c r="D56" s="2161"/>
      <c r="E56" s="280"/>
      <c r="F56" s="280"/>
      <c r="G56" s="280"/>
      <c r="H56" s="280"/>
      <c r="I56" s="280"/>
      <c r="J56" s="280"/>
      <c r="K56" s="280"/>
      <c r="L56" s="280"/>
      <c r="M56" s="280"/>
      <c r="N56" s="280"/>
      <c r="O56" s="280"/>
      <c r="P56" s="280"/>
      <c r="Q56" s="280"/>
      <c r="R56" s="281"/>
      <c r="S56" s="281"/>
      <c r="T56" s="281"/>
      <c r="U56" s="282"/>
      <c r="V56" s="283">
        <f t="shared" si="7"/>
        <v>0</v>
      </c>
      <c r="W56" s="277">
        <f t="shared" si="8"/>
        <v>0</v>
      </c>
      <c r="X56" s="277">
        <f t="shared" si="9"/>
        <v>0</v>
      </c>
      <c r="Y56" s="278">
        <f t="shared" si="10"/>
        <v>0</v>
      </c>
      <c r="Z56" s="2131"/>
      <c r="AA56" s="2110"/>
      <c r="AB56" s="2110"/>
      <c r="AC56" s="2110"/>
      <c r="AD56" s="2110"/>
      <c r="AE56" s="2110"/>
      <c r="AF56" s="2110"/>
      <c r="AG56" s="2110"/>
      <c r="AH56" s="2113"/>
      <c r="AI56" s="2116"/>
      <c r="AJ56" s="2113"/>
    </row>
    <row r="57" spans="1:36" ht="18.75" hidden="1" x14ac:dyDescent="0.25">
      <c r="A57" s="2155"/>
      <c r="B57" s="2143"/>
      <c r="C57" s="2158"/>
      <c r="D57" s="2161"/>
      <c r="E57" s="232" t="s">
        <v>677</v>
      </c>
      <c r="F57" s="232"/>
      <c r="G57" s="232"/>
      <c r="H57" s="232"/>
      <c r="I57" s="284"/>
      <c r="J57" s="284"/>
      <c r="K57" s="284"/>
      <c r="L57" s="284"/>
      <c r="M57" s="284"/>
      <c r="N57" s="284"/>
      <c r="O57" s="284"/>
      <c r="P57" s="284"/>
      <c r="Q57" s="284"/>
      <c r="R57" s="274">
        <v>239</v>
      </c>
      <c r="S57" s="274">
        <v>239</v>
      </c>
      <c r="T57" s="274">
        <v>239</v>
      </c>
      <c r="U57" s="275">
        <v>239</v>
      </c>
      <c r="V57" s="283">
        <f t="shared" si="7"/>
        <v>0</v>
      </c>
      <c r="W57" s="277">
        <f t="shared" si="8"/>
        <v>0</v>
      </c>
      <c r="X57" s="277">
        <f t="shared" si="9"/>
        <v>0</v>
      </c>
      <c r="Y57" s="278">
        <f t="shared" si="10"/>
        <v>0</v>
      </c>
      <c r="Z57" s="2131"/>
      <c r="AA57" s="2110"/>
      <c r="AB57" s="2110"/>
      <c r="AC57" s="2110"/>
      <c r="AD57" s="2110"/>
      <c r="AE57" s="2110"/>
      <c r="AF57" s="2110"/>
      <c r="AG57" s="2110"/>
      <c r="AH57" s="2113"/>
      <c r="AI57" s="2116"/>
      <c r="AJ57" s="2113"/>
    </row>
    <row r="58" spans="1:36" ht="18.75" x14ac:dyDescent="0.25">
      <c r="A58" s="2155"/>
      <c r="B58" s="2143"/>
      <c r="C58" s="2158"/>
      <c r="D58" s="2161"/>
      <c r="E58" s="280"/>
      <c r="F58" s="280"/>
      <c r="G58" s="280"/>
      <c r="H58" s="280"/>
      <c r="I58" s="280"/>
      <c r="J58" s="280"/>
      <c r="K58" s="280"/>
      <c r="L58" s="280"/>
      <c r="M58" s="280"/>
      <c r="N58" s="280"/>
      <c r="O58" s="280"/>
      <c r="P58" s="280"/>
      <c r="Q58" s="280"/>
      <c r="R58" s="281"/>
      <c r="S58" s="281"/>
      <c r="T58" s="281"/>
      <c r="U58" s="282"/>
      <c r="V58" s="283">
        <f t="shared" si="7"/>
        <v>0</v>
      </c>
      <c r="W58" s="277">
        <f t="shared" si="8"/>
        <v>0</v>
      </c>
      <c r="X58" s="277">
        <f t="shared" si="9"/>
        <v>0</v>
      </c>
      <c r="Y58" s="278">
        <f t="shared" si="10"/>
        <v>0</v>
      </c>
      <c r="Z58" s="2131"/>
      <c r="AA58" s="2110"/>
      <c r="AB58" s="2110"/>
      <c r="AC58" s="2110"/>
      <c r="AD58" s="2110"/>
      <c r="AE58" s="2110"/>
      <c r="AF58" s="2110"/>
      <c r="AG58" s="2110"/>
      <c r="AH58" s="2113"/>
      <c r="AI58" s="2116"/>
      <c r="AJ58" s="2113"/>
    </row>
    <row r="59" spans="1:36" ht="18.75" x14ac:dyDescent="0.25">
      <c r="A59" s="2155"/>
      <c r="B59" s="2143"/>
      <c r="C59" s="2158"/>
      <c r="D59" s="2161"/>
      <c r="E59" s="284"/>
      <c r="F59" s="284"/>
      <c r="G59" s="284"/>
      <c r="H59" s="284"/>
      <c r="I59" s="284"/>
      <c r="J59" s="284"/>
      <c r="K59" s="284"/>
      <c r="L59" s="284"/>
      <c r="M59" s="284"/>
      <c r="N59" s="284"/>
      <c r="O59" s="284"/>
      <c r="P59" s="284"/>
      <c r="Q59" s="284"/>
      <c r="R59" s="274"/>
      <c r="S59" s="274"/>
      <c r="T59" s="274"/>
      <c r="U59" s="275"/>
      <c r="V59" s="283">
        <f t="shared" si="7"/>
        <v>0</v>
      </c>
      <c r="W59" s="277">
        <f t="shared" si="8"/>
        <v>0</v>
      </c>
      <c r="X59" s="277">
        <f t="shared" si="9"/>
        <v>0</v>
      </c>
      <c r="Y59" s="278">
        <f t="shared" si="10"/>
        <v>0</v>
      </c>
      <c r="Z59" s="2131"/>
      <c r="AA59" s="2110"/>
      <c r="AB59" s="2110"/>
      <c r="AC59" s="2110"/>
      <c r="AD59" s="2110"/>
      <c r="AE59" s="2110"/>
      <c r="AF59" s="2110"/>
      <c r="AG59" s="2110"/>
      <c r="AH59" s="2113"/>
      <c r="AI59" s="2116"/>
      <c r="AJ59" s="2113"/>
    </row>
    <row r="60" spans="1:36" ht="18.75" x14ac:dyDescent="0.25">
      <c r="A60" s="2155"/>
      <c r="B60" s="2143"/>
      <c r="C60" s="2158"/>
      <c r="D60" s="2161"/>
      <c r="E60" s="280"/>
      <c r="F60" s="280"/>
      <c r="G60" s="280"/>
      <c r="H60" s="280"/>
      <c r="I60" s="280"/>
      <c r="J60" s="280"/>
      <c r="K60" s="280"/>
      <c r="L60" s="280"/>
      <c r="M60" s="280"/>
      <c r="N60" s="280"/>
      <c r="O60" s="280"/>
      <c r="P60" s="280"/>
      <c r="Q60" s="280"/>
      <c r="R60" s="281"/>
      <c r="S60" s="281"/>
      <c r="T60" s="281"/>
      <c r="U60" s="282"/>
      <c r="V60" s="283">
        <f t="shared" si="7"/>
        <v>0</v>
      </c>
      <c r="W60" s="277">
        <f t="shared" si="8"/>
        <v>0</v>
      </c>
      <c r="X60" s="277">
        <f t="shared" si="9"/>
        <v>0</v>
      </c>
      <c r="Y60" s="278">
        <f t="shared" si="10"/>
        <v>0</v>
      </c>
      <c r="Z60" s="2131"/>
      <c r="AA60" s="2110"/>
      <c r="AB60" s="2110"/>
      <c r="AC60" s="2110"/>
      <c r="AD60" s="2110"/>
      <c r="AE60" s="2110"/>
      <c r="AF60" s="2110"/>
      <c r="AG60" s="2110"/>
      <c r="AH60" s="2113"/>
      <c r="AI60" s="2116"/>
      <c r="AJ60" s="2113"/>
    </row>
    <row r="61" spans="1:36" ht="18.75" x14ac:dyDescent="0.25">
      <c r="A61" s="2155"/>
      <c r="B61" s="2143"/>
      <c r="C61" s="2158"/>
      <c r="D61" s="2161"/>
      <c r="E61" s="284"/>
      <c r="F61" s="284"/>
      <c r="G61" s="284"/>
      <c r="H61" s="284"/>
      <c r="I61" s="284"/>
      <c r="J61" s="284"/>
      <c r="K61" s="284"/>
      <c r="L61" s="284"/>
      <c r="M61" s="284"/>
      <c r="N61" s="284"/>
      <c r="O61" s="284"/>
      <c r="P61" s="284"/>
      <c r="Q61" s="284"/>
      <c r="R61" s="274"/>
      <c r="S61" s="274"/>
      <c r="T61" s="274"/>
      <c r="U61" s="275"/>
      <c r="V61" s="283">
        <f t="shared" si="7"/>
        <v>0</v>
      </c>
      <c r="W61" s="277">
        <f t="shared" si="8"/>
        <v>0</v>
      </c>
      <c r="X61" s="277">
        <f t="shared" si="9"/>
        <v>0</v>
      </c>
      <c r="Y61" s="278">
        <f t="shared" si="10"/>
        <v>0</v>
      </c>
      <c r="Z61" s="2131"/>
      <c r="AA61" s="2110"/>
      <c r="AB61" s="2110"/>
      <c r="AC61" s="2110"/>
      <c r="AD61" s="2110"/>
      <c r="AE61" s="2110"/>
      <c r="AF61" s="2110"/>
      <c r="AG61" s="2110"/>
      <c r="AH61" s="2113"/>
      <c r="AI61" s="2116"/>
      <c r="AJ61" s="2113"/>
    </row>
    <row r="62" spans="1:36" ht="18.75" x14ac:dyDescent="0.25">
      <c r="A62" s="2155"/>
      <c r="B62" s="2143"/>
      <c r="C62" s="2158"/>
      <c r="D62" s="2161"/>
      <c r="E62" s="280"/>
      <c r="F62" s="280"/>
      <c r="G62" s="280"/>
      <c r="H62" s="280"/>
      <c r="I62" s="280"/>
      <c r="J62" s="280"/>
      <c r="K62" s="280"/>
      <c r="L62" s="280"/>
      <c r="M62" s="280"/>
      <c r="N62" s="280"/>
      <c r="O62" s="280"/>
      <c r="P62" s="280"/>
      <c r="Q62" s="280"/>
      <c r="R62" s="281"/>
      <c r="S62" s="281"/>
      <c r="T62" s="281"/>
      <c r="U62" s="282"/>
      <c r="V62" s="283">
        <f t="shared" si="7"/>
        <v>0</v>
      </c>
      <c r="W62" s="277">
        <f t="shared" si="8"/>
        <v>0</v>
      </c>
      <c r="X62" s="277">
        <f t="shared" si="9"/>
        <v>0</v>
      </c>
      <c r="Y62" s="278">
        <f t="shared" si="10"/>
        <v>0</v>
      </c>
      <c r="Z62" s="2131"/>
      <c r="AA62" s="2110"/>
      <c r="AB62" s="2110"/>
      <c r="AC62" s="2110"/>
      <c r="AD62" s="2110"/>
      <c r="AE62" s="2110"/>
      <c r="AF62" s="2110"/>
      <c r="AG62" s="2110"/>
      <c r="AH62" s="2113"/>
      <c r="AI62" s="2116"/>
      <c r="AJ62" s="2113"/>
    </row>
    <row r="63" spans="1:36" ht="18.75" x14ac:dyDescent="0.25">
      <c r="A63" s="2155"/>
      <c r="B63" s="2143"/>
      <c r="C63" s="2158"/>
      <c r="D63" s="2161"/>
      <c r="E63" s="284"/>
      <c r="F63" s="284"/>
      <c r="G63" s="284"/>
      <c r="H63" s="284"/>
      <c r="I63" s="284"/>
      <c r="J63" s="284"/>
      <c r="K63" s="284"/>
      <c r="L63" s="284"/>
      <c r="M63" s="284"/>
      <c r="N63" s="284"/>
      <c r="O63" s="284"/>
      <c r="P63" s="284"/>
      <c r="Q63" s="284"/>
      <c r="R63" s="274"/>
      <c r="S63" s="274"/>
      <c r="T63" s="274"/>
      <c r="U63" s="275"/>
      <c r="V63" s="283">
        <f t="shared" si="7"/>
        <v>0</v>
      </c>
      <c r="W63" s="277">
        <f t="shared" si="8"/>
        <v>0</v>
      </c>
      <c r="X63" s="277">
        <f t="shared" si="9"/>
        <v>0</v>
      </c>
      <c r="Y63" s="278">
        <f t="shared" si="10"/>
        <v>0</v>
      </c>
      <c r="Z63" s="2131"/>
      <c r="AA63" s="2110"/>
      <c r="AB63" s="2110"/>
      <c r="AC63" s="2110"/>
      <c r="AD63" s="2110"/>
      <c r="AE63" s="2110"/>
      <c r="AF63" s="2110"/>
      <c r="AG63" s="2110"/>
      <c r="AH63" s="2113"/>
      <c r="AI63" s="2116"/>
      <c r="AJ63" s="2113"/>
    </row>
    <row r="64" spans="1:36" ht="18.75" x14ac:dyDescent="0.25">
      <c r="A64" s="2155"/>
      <c r="B64" s="2143"/>
      <c r="C64" s="2158"/>
      <c r="D64" s="2161"/>
      <c r="E64" s="280"/>
      <c r="F64" s="280"/>
      <c r="G64" s="280"/>
      <c r="H64" s="280"/>
      <c r="I64" s="280"/>
      <c r="J64" s="280"/>
      <c r="K64" s="280"/>
      <c r="L64" s="280"/>
      <c r="M64" s="280"/>
      <c r="N64" s="280"/>
      <c r="O64" s="280"/>
      <c r="P64" s="280"/>
      <c r="Q64" s="280"/>
      <c r="R64" s="281"/>
      <c r="S64" s="281"/>
      <c r="T64" s="281"/>
      <c r="U64" s="282"/>
      <c r="V64" s="283">
        <f t="shared" si="7"/>
        <v>0</v>
      </c>
      <c r="W64" s="277">
        <f t="shared" si="8"/>
        <v>0</v>
      </c>
      <c r="X64" s="277">
        <f t="shared" si="9"/>
        <v>0</v>
      </c>
      <c r="Y64" s="278">
        <f t="shared" si="10"/>
        <v>0</v>
      </c>
      <c r="Z64" s="2131"/>
      <c r="AA64" s="2110"/>
      <c r="AB64" s="2110"/>
      <c r="AC64" s="2110"/>
      <c r="AD64" s="2110"/>
      <c r="AE64" s="2110"/>
      <c r="AF64" s="2110"/>
      <c r="AG64" s="2110"/>
      <c r="AH64" s="2113"/>
      <c r="AI64" s="2116"/>
      <c r="AJ64" s="2113"/>
    </row>
    <row r="65" spans="1:36" ht="18.75" x14ac:dyDescent="0.25">
      <c r="A65" s="2155"/>
      <c r="B65" s="2143"/>
      <c r="C65" s="2158"/>
      <c r="D65" s="2161"/>
      <c r="E65" s="284"/>
      <c r="F65" s="284"/>
      <c r="G65" s="284"/>
      <c r="H65" s="284"/>
      <c r="I65" s="284"/>
      <c r="J65" s="284"/>
      <c r="K65" s="284"/>
      <c r="L65" s="284"/>
      <c r="M65" s="284"/>
      <c r="N65" s="284"/>
      <c r="O65" s="284"/>
      <c r="P65" s="284"/>
      <c r="Q65" s="284"/>
      <c r="R65" s="274"/>
      <c r="S65" s="274"/>
      <c r="T65" s="274"/>
      <c r="U65" s="275"/>
      <c r="V65" s="283">
        <f t="shared" si="7"/>
        <v>0</v>
      </c>
      <c r="W65" s="277">
        <f t="shared" si="8"/>
        <v>0</v>
      </c>
      <c r="X65" s="277">
        <f t="shared" si="9"/>
        <v>0</v>
      </c>
      <c r="Y65" s="278">
        <f t="shared" si="10"/>
        <v>0</v>
      </c>
      <c r="Z65" s="2131"/>
      <c r="AA65" s="2110"/>
      <c r="AB65" s="2110"/>
      <c r="AC65" s="2110"/>
      <c r="AD65" s="2110"/>
      <c r="AE65" s="2110"/>
      <c r="AF65" s="2110"/>
      <c r="AG65" s="2110"/>
      <c r="AH65" s="2113"/>
      <c r="AI65" s="2116"/>
      <c r="AJ65" s="2113"/>
    </row>
    <row r="66" spans="1:36" ht="18.75" x14ac:dyDescent="0.25">
      <c r="A66" s="2155"/>
      <c r="B66" s="2143"/>
      <c r="C66" s="2158"/>
      <c r="D66" s="2161"/>
      <c r="E66" s="280"/>
      <c r="F66" s="280"/>
      <c r="G66" s="280"/>
      <c r="H66" s="280"/>
      <c r="I66" s="280"/>
      <c r="J66" s="280"/>
      <c r="K66" s="280"/>
      <c r="L66" s="280"/>
      <c r="M66" s="280"/>
      <c r="N66" s="280"/>
      <c r="O66" s="280"/>
      <c r="P66" s="280"/>
      <c r="Q66" s="280"/>
      <c r="R66" s="281"/>
      <c r="S66" s="281"/>
      <c r="T66" s="281"/>
      <c r="U66" s="282"/>
      <c r="V66" s="283">
        <f t="shared" si="7"/>
        <v>0</v>
      </c>
      <c r="W66" s="277">
        <f t="shared" si="8"/>
        <v>0</v>
      </c>
      <c r="X66" s="277">
        <f t="shared" si="9"/>
        <v>0</v>
      </c>
      <c r="Y66" s="278">
        <f t="shared" si="10"/>
        <v>0</v>
      </c>
      <c r="Z66" s="2131"/>
      <c r="AA66" s="2110"/>
      <c r="AB66" s="2110"/>
      <c r="AC66" s="2110"/>
      <c r="AD66" s="2110"/>
      <c r="AE66" s="2110"/>
      <c r="AF66" s="2110"/>
      <c r="AG66" s="2110"/>
      <c r="AH66" s="2113"/>
      <c r="AI66" s="2116"/>
      <c r="AJ66" s="2113"/>
    </row>
    <row r="67" spans="1:36" ht="18.75" x14ac:dyDescent="0.25">
      <c r="A67" s="2155"/>
      <c r="B67" s="2143"/>
      <c r="C67" s="2158"/>
      <c r="D67" s="2161"/>
      <c r="E67" s="284"/>
      <c r="F67" s="284"/>
      <c r="G67" s="284"/>
      <c r="H67" s="284"/>
      <c r="I67" s="284"/>
      <c r="J67" s="284"/>
      <c r="K67" s="284"/>
      <c r="L67" s="284"/>
      <c r="M67" s="284"/>
      <c r="N67" s="284"/>
      <c r="O67" s="284"/>
      <c r="P67" s="284"/>
      <c r="Q67" s="284"/>
      <c r="R67" s="274"/>
      <c r="S67" s="274"/>
      <c r="T67" s="274"/>
      <c r="U67" s="275"/>
      <c r="V67" s="283">
        <f t="shared" si="7"/>
        <v>0</v>
      </c>
      <c r="W67" s="277">
        <f t="shared" si="8"/>
        <v>0</v>
      </c>
      <c r="X67" s="277">
        <f t="shared" si="9"/>
        <v>0</v>
      </c>
      <c r="Y67" s="278">
        <f t="shared" si="10"/>
        <v>0</v>
      </c>
      <c r="Z67" s="2131"/>
      <c r="AA67" s="2110"/>
      <c r="AB67" s="2110"/>
      <c r="AC67" s="2110"/>
      <c r="AD67" s="2110"/>
      <c r="AE67" s="2110"/>
      <c r="AF67" s="2110"/>
      <c r="AG67" s="2110"/>
      <c r="AH67" s="2113"/>
      <c r="AI67" s="2116"/>
      <c r="AJ67" s="2113"/>
    </row>
    <row r="68" spans="1:36" ht="18.75" x14ac:dyDescent="0.25">
      <c r="A68" s="2155"/>
      <c r="B68" s="2143"/>
      <c r="C68" s="2158"/>
      <c r="D68" s="2161"/>
      <c r="E68" s="280"/>
      <c r="F68" s="280"/>
      <c r="G68" s="280"/>
      <c r="H68" s="280"/>
      <c r="I68" s="280"/>
      <c r="J68" s="280"/>
      <c r="K68" s="280"/>
      <c r="L68" s="280"/>
      <c r="M68" s="280"/>
      <c r="N68" s="280"/>
      <c r="O68" s="280"/>
      <c r="P68" s="280"/>
      <c r="Q68" s="280"/>
      <c r="R68" s="281"/>
      <c r="S68" s="281"/>
      <c r="T68" s="281"/>
      <c r="U68" s="282"/>
      <c r="V68" s="283">
        <f t="shared" si="7"/>
        <v>0</v>
      </c>
      <c r="W68" s="277">
        <f t="shared" si="8"/>
        <v>0</v>
      </c>
      <c r="X68" s="277">
        <f t="shared" si="9"/>
        <v>0</v>
      </c>
      <c r="Y68" s="278">
        <f t="shared" si="10"/>
        <v>0</v>
      </c>
      <c r="Z68" s="2131"/>
      <c r="AA68" s="2110"/>
      <c r="AB68" s="2110"/>
      <c r="AC68" s="2110"/>
      <c r="AD68" s="2110"/>
      <c r="AE68" s="2110"/>
      <c r="AF68" s="2110"/>
      <c r="AG68" s="2110"/>
      <c r="AH68" s="2113"/>
      <c r="AI68" s="2116"/>
      <c r="AJ68" s="2113"/>
    </row>
    <row r="69" spans="1:36" ht="19.5" thickBot="1" x14ac:dyDescent="0.3">
      <c r="A69" s="2156"/>
      <c r="B69" s="2144"/>
      <c r="C69" s="2159"/>
      <c r="D69" s="2162"/>
      <c r="E69" s="287"/>
      <c r="F69" s="287"/>
      <c r="G69" s="287"/>
      <c r="H69" s="287"/>
      <c r="I69" s="287"/>
      <c r="J69" s="287"/>
      <c r="K69" s="287"/>
      <c r="L69" s="287"/>
      <c r="M69" s="287"/>
      <c r="N69" s="287"/>
      <c r="O69" s="287"/>
      <c r="P69" s="287"/>
      <c r="Q69" s="287"/>
      <c r="R69" s="288"/>
      <c r="S69" s="288"/>
      <c r="T69" s="288"/>
      <c r="U69" s="289"/>
      <c r="V69" s="290">
        <f t="shared" si="7"/>
        <v>0</v>
      </c>
      <c r="W69" s="291">
        <f t="shared" si="8"/>
        <v>0</v>
      </c>
      <c r="X69" s="291">
        <f t="shared" si="9"/>
        <v>0</v>
      </c>
      <c r="Y69" s="292">
        <f t="shared" si="10"/>
        <v>0</v>
      </c>
      <c r="Z69" s="2132"/>
      <c r="AA69" s="2111"/>
      <c r="AB69" s="2111"/>
      <c r="AC69" s="2111"/>
      <c r="AD69" s="2111"/>
      <c r="AE69" s="2111"/>
      <c r="AF69" s="2111"/>
      <c r="AG69" s="2111"/>
      <c r="AH69" s="2114"/>
      <c r="AI69" s="2117"/>
      <c r="AJ69" s="2114"/>
    </row>
    <row r="70" spans="1:36" ht="18.75" x14ac:dyDescent="0.25">
      <c r="A70" s="2118">
        <v>3</v>
      </c>
      <c r="B70" s="2121" t="s">
        <v>136</v>
      </c>
      <c r="C70" s="2133" t="s">
        <v>83</v>
      </c>
      <c r="D70" s="2127">
        <f>160*0.9</f>
        <v>144</v>
      </c>
      <c r="E70" s="293"/>
      <c r="F70" s="251"/>
      <c r="G70" s="251"/>
      <c r="H70" s="251"/>
      <c r="I70" s="251"/>
      <c r="J70" s="251"/>
      <c r="K70" s="251"/>
      <c r="L70" s="251"/>
      <c r="M70" s="251"/>
      <c r="N70" s="251"/>
      <c r="O70" s="251"/>
      <c r="P70" s="251"/>
      <c r="Q70" s="251"/>
      <c r="R70" s="268"/>
      <c r="S70" s="268"/>
      <c r="T70" s="268"/>
      <c r="U70" s="269"/>
      <c r="V70" s="270">
        <f t="shared" si="7"/>
        <v>0</v>
      </c>
      <c r="W70" s="294">
        <f t="shared" si="8"/>
        <v>0</v>
      </c>
      <c r="X70" s="294">
        <f t="shared" si="9"/>
        <v>0</v>
      </c>
      <c r="Y70" s="295">
        <f t="shared" si="10"/>
        <v>0</v>
      </c>
      <c r="Z70" s="2130">
        <f t="shared" ref="Z70:AC70" si="16">SUM(V70:V89)</f>
        <v>12.8</v>
      </c>
      <c r="AA70" s="2109">
        <f t="shared" si="16"/>
        <v>7.333333333333333</v>
      </c>
      <c r="AB70" s="2109">
        <f t="shared" si="16"/>
        <v>27.599999999999998</v>
      </c>
      <c r="AC70" s="2109">
        <f t="shared" si="16"/>
        <v>22.466666666666669</v>
      </c>
      <c r="AD70" s="2109">
        <f t="shared" ref="AD70" si="17">Z70*0.38*0.9*SQRT(3)</f>
        <v>7.5822256152135186</v>
      </c>
      <c r="AE70" s="2109">
        <f t="shared" si="13"/>
        <v>4.3439834253827438</v>
      </c>
      <c r="AF70" s="2109">
        <f t="shared" si="13"/>
        <v>16.349173982804146</v>
      </c>
      <c r="AG70" s="2109">
        <f t="shared" si="13"/>
        <v>13.308385585036227</v>
      </c>
      <c r="AH70" s="2112">
        <f>MAX(Z70:AC89)</f>
        <v>27.599999999999998</v>
      </c>
      <c r="AI70" s="2115">
        <f t="shared" ref="AI70" si="18">AH70*0.38*0.9*SQRT(3)</f>
        <v>16.349173982804146</v>
      </c>
      <c r="AJ70" s="2112">
        <f t="shared" ref="AJ70" si="19">D70-AI70</f>
        <v>127.65082601719585</v>
      </c>
    </row>
    <row r="71" spans="1:36" ht="18.75" x14ac:dyDescent="0.25">
      <c r="A71" s="2119"/>
      <c r="B71" s="2122"/>
      <c r="C71" s="2139"/>
      <c r="D71" s="2141"/>
      <c r="E71" s="232" t="s">
        <v>678</v>
      </c>
      <c r="F71" s="420">
        <v>0</v>
      </c>
      <c r="G71" s="420">
        <v>0</v>
      </c>
      <c r="H71" s="420">
        <v>0</v>
      </c>
      <c r="I71" s="420">
        <v>0</v>
      </c>
      <c r="J71" s="420">
        <v>0</v>
      </c>
      <c r="K71" s="420">
        <v>0</v>
      </c>
      <c r="L71" s="232">
        <v>3.6</v>
      </c>
      <c r="M71" s="232">
        <v>0.4</v>
      </c>
      <c r="N71" s="232">
        <v>8.3000000000000007</v>
      </c>
      <c r="O71" s="232">
        <v>7.4</v>
      </c>
      <c r="P71" s="232">
        <v>7.1</v>
      </c>
      <c r="Q71" s="232">
        <v>7</v>
      </c>
      <c r="R71" s="274">
        <v>240</v>
      </c>
      <c r="S71" s="274">
        <v>245</v>
      </c>
      <c r="T71" s="274">
        <v>240</v>
      </c>
      <c r="U71" s="275">
        <v>240</v>
      </c>
      <c r="V71" s="283">
        <f t="shared" si="7"/>
        <v>0</v>
      </c>
      <c r="W71" s="277">
        <f t="shared" si="8"/>
        <v>0</v>
      </c>
      <c r="X71" s="277">
        <f t="shared" si="9"/>
        <v>4.1000000000000005</v>
      </c>
      <c r="Y71" s="278">
        <f t="shared" si="10"/>
        <v>7.166666666666667</v>
      </c>
      <c r="Z71" s="2131"/>
      <c r="AA71" s="2110"/>
      <c r="AB71" s="2110"/>
      <c r="AC71" s="2110"/>
      <c r="AD71" s="2110"/>
      <c r="AE71" s="2110"/>
      <c r="AF71" s="2110"/>
      <c r="AG71" s="2110"/>
      <c r="AH71" s="2113"/>
      <c r="AI71" s="2116"/>
      <c r="AJ71" s="2113"/>
    </row>
    <row r="72" spans="1:36" ht="18.75" x14ac:dyDescent="0.25">
      <c r="A72" s="2119"/>
      <c r="B72" s="2122"/>
      <c r="C72" s="2139"/>
      <c r="D72" s="2141"/>
      <c r="E72" s="280"/>
      <c r="F72" s="438"/>
      <c r="G72" s="438"/>
      <c r="H72" s="438"/>
      <c r="I72" s="438"/>
      <c r="J72" s="438"/>
      <c r="K72" s="438"/>
      <c r="L72" s="280"/>
      <c r="M72" s="280"/>
      <c r="N72" s="280"/>
      <c r="O72" s="280"/>
      <c r="P72" s="280"/>
      <c r="Q72" s="280"/>
      <c r="R72" s="281"/>
      <c r="S72" s="281"/>
      <c r="T72" s="281"/>
      <c r="U72" s="282"/>
      <c r="V72" s="283">
        <f t="shared" si="7"/>
        <v>0</v>
      </c>
      <c r="W72" s="277">
        <f t="shared" si="8"/>
        <v>0</v>
      </c>
      <c r="X72" s="277">
        <f t="shared" si="9"/>
        <v>0</v>
      </c>
      <c r="Y72" s="278">
        <f t="shared" si="10"/>
        <v>0</v>
      </c>
      <c r="Z72" s="2131"/>
      <c r="AA72" s="2110"/>
      <c r="AB72" s="2110"/>
      <c r="AC72" s="2110"/>
      <c r="AD72" s="2110"/>
      <c r="AE72" s="2110"/>
      <c r="AF72" s="2110"/>
      <c r="AG72" s="2110"/>
      <c r="AH72" s="2113"/>
      <c r="AI72" s="2116"/>
      <c r="AJ72" s="2113"/>
    </row>
    <row r="73" spans="1:36" ht="18.75" x14ac:dyDescent="0.25">
      <c r="A73" s="2119"/>
      <c r="B73" s="2122"/>
      <c r="C73" s="2139"/>
      <c r="D73" s="2141"/>
      <c r="E73" s="232" t="s">
        <v>679</v>
      </c>
      <c r="F73" s="420">
        <v>1.9</v>
      </c>
      <c r="G73" s="420">
        <v>10.1</v>
      </c>
      <c r="H73" s="420">
        <v>10.9</v>
      </c>
      <c r="I73" s="437">
        <v>0.7</v>
      </c>
      <c r="J73" s="437">
        <v>1.2</v>
      </c>
      <c r="K73" s="437">
        <v>9.1999999999999993</v>
      </c>
      <c r="L73" s="284">
        <v>21</v>
      </c>
      <c r="M73" s="284">
        <v>39.799999999999997</v>
      </c>
      <c r="N73" s="284">
        <v>5.6</v>
      </c>
      <c r="O73" s="284">
        <v>12.8</v>
      </c>
      <c r="P73" s="284">
        <v>8.8000000000000007</v>
      </c>
      <c r="Q73" s="284">
        <v>6</v>
      </c>
      <c r="R73" s="274">
        <v>240</v>
      </c>
      <c r="S73" s="274">
        <v>245</v>
      </c>
      <c r="T73" s="274">
        <v>240</v>
      </c>
      <c r="U73" s="275">
        <v>240</v>
      </c>
      <c r="V73" s="283">
        <f t="shared" si="7"/>
        <v>7.6333333333333329</v>
      </c>
      <c r="W73" s="277">
        <f t="shared" si="8"/>
        <v>3.6999999999999997</v>
      </c>
      <c r="X73" s="277">
        <f t="shared" si="9"/>
        <v>22.133333333333329</v>
      </c>
      <c r="Y73" s="278">
        <f t="shared" si="10"/>
        <v>9.2000000000000011</v>
      </c>
      <c r="Z73" s="2131"/>
      <c r="AA73" s="2110"/>
      <c r="AB73" s="2110"/>
      <c r="AC73" s="2110"/>
      <c r="AD73" s="2110"/>
      <c r="AE73" s="2110"/>
      <c r="AF73" s="2110"/>
      <c r="AG73" s="2110"/>
      <c r="AH73" s="2113"/>
      <c r="AI73" s="2116"/>
      <c r="AJ73" s="2113"/>
    </row>
    <row r="74" spans="1:36" ht="18.75" x14ac:dyDescent="0.25">
      <c r="A74" s="2119"/>
      <c r="B74" s="2122"/>
      <c r="C74" s="2139"/>
      <c r="D74" s="2141"/>
      <c r="E74" s="280"/>
      <c r="F74" s="438"/>
      <c r="G74" s="438"/>
      <c r="H74" s="438"/>
      <c r="I74" s="438"/>
      <c r="J74" s="438"/>
      <c r="K74" s="438"/>
      <c r="L74" s="280"/>
      <c r="M74" s="280"/>
      <c r="N74" s="280"/>
      <c r="O74" s="280"/>
      <c r="P74" s="280"/>
      <c r="Q74" s="280"/>
      <c r="R74" s="281"/>
      <c r="S74" s="281"/>
      <c r="T74" s="281"/>
      <c r="U74" s="282"/>
      <c r="V74" s="283">
        <f t="shared" si="7"/>
        <v>0</v>
      </c>
      <c r="W74" s="277">
        <f t="shared" si="8"/>
        <v>0</v>
      </c>
      <c r="X74" s="277">
        <f t="shared" si="9"/>
        <v>0</v>
      </c>
      <c r="Y74" s="278">
        <f t="shared" si="10"/>
        <v>0</v>
      </c>
      <c r="Z74" s="2131"/>
      <c r="AA74" s="2110"/>
      <c r="AB74" s="2110"/>
      <c r="AC74" s="2110"/>
      <c r="AD74" s="2110"/>
      <c r="AE74" s="2110"/>
      <c r="AF74" s="2110"/>
      <c r="AG74" s="2110"/>
      <c r="AH74" s="2113"/>
      <c r="AI74" s="2116"/>
      <c r="AJ74" s="2113"/>
    </row>
    <row r="75" spans="1:36" ht="18.75" x14ac:dyDescent="0.25">
      <c r="A75" s="2119"/>
      <c r="B75" s="2122"/>
      <c r="C75" s="2139"/>
      <c r="D75" s="2141"/>
      <c r="E75" s="232" t="s">
        <v>680</v>
      </c>
      <c r="F75" s="420">
        <v>11.6</v>
      </c>
      <c r="G75" s="420">
        <v>3.6</v>
      </c>
      <c r="H75" s="420">
        <v>0.3</v>
      </c>
      <c r="I75" s="437">
        <v>10.199999999999999</v>
      </c>
      <c r="J75" s="437">
        <v>0.4</v>
      </c>
      <c r="K75" s="437">
        <v>0.3</v>
      </c>
      <c r="L75" s="284">
        <v>0.5</v>
      </c>
      <c r="M75" s="284">
        <v>2</v>
      </c>
      <c r="N75" s="284">
        <v>1.6</v>
      </c>
      <c r="O75" s="284">
        <v>0</v>
      </c>
      <c r="P75" s="284">
        <v>2.5</v>
      </c>
      <c r="Q75" s="284">
        <v>9.6999999999999993</v>
      </c>
      <c r="R75" s="274">
        <v>240</v>
      </c>
      <c r="S75" s="274">
        <v>245</v>
      </c>
      <c r="T75" s="274">
        <v>240</v>
      </c>
      <c r="U75" s="275">
        <v>240</v>
      </c>
      <c r="V75" s="283">
        <f t="shared" si="7"/>
        <v>5.166666666666667</v>
      </c>
      <c r="W75" s="277">
        <f t="shared" si="8"/>
        <v>3.6333333333333333</v>
      </c>
      <c r="X75" s="277">
        <f t="shared" si="9"/>
        <v>1.3666666666666665</v>
      </c>
      <c r="Y75" s="278">
        <f t="shared" si="10"/>
        <v>6.1</v>
      </c>
      <c r="Z75" s="2131"/>
      <c r="AA75" s="2110"/>
      <c r="AB75" s="2110"/>
      <c r="AC75" s="2110"/>
      <c r="AD75" s="2110"/>
      <c r="AE75" s="2110"/>
      <c r="AF75" s="2110"/>
      <c r="AG75" s="2110"/>
      <c r="AH75" s="2113"/>
      <c r="AI75" s="2116"/>
      <c r="AJ75" s="2113"/>
    </row>
    <row r="76" spans="1:36" ht="18.75" x14ac:dyDescent="0.25">
      <c r="A76" s="2119"/>
      <c r="B76" s="2122"/>
      <c r="C76" s="2139"/>
      <c r="D76" s="2141"/>
      <c r="E76" s="280"/>
      <c r="F76" s="280"/>
      <c r="G76" s="280"/>
      <c r="H76" s="280"/>
      <c r="I76" s="280"/>
      <c r="J76" s="280"/>
      <c r="K76" s="280"/>
      <c r="L76" s="280"/>
      <c r="M76" s="280"/>
      <c r="N76" s="280"/>
      <c r="O76" s="280"/>
      <c r="P76" s="280"/>
      <c r="Q76" s="280"/>
      <c r="R76" s="281"/>
      <c r="S76" s="281"/>
      <c r="T76" s="281"/>
      <c r="U76" s="282"/>
      <c r="V76" s="283">
        <f t="shared" si="7"/>
        <v>0</v>
      </c>
      <c r="W76" s="277">
        <f t="shared" si="8"/>
        <v>0</v>
      </c>
      <c r="X76" s="277">
        <f t="shared" si="9"/>
        <v>0</v>
      </c>
      <c r="Y76" s="278">
        <f t="shared" si="10"/>
        <v>0</v>
      </c>
      <c r="Z76" s="2131"/>
      <c r="AA76" s="2110"/>
      <c r="AB76" s="2110"/>
      <c r="AC76" s="2110"/>
      <c r="AD76" s="2110"/>
      <c r="AE76" s="2110"/>
      <c r="AF76" s="2110"/>
      <c r="AG76" s="2110"/>
      <c r="AH76" s="2113"/>
      <c r="AI76" s="2116"/>
      <c r="AJ76" s="2113"/>
    </row>
    <row r="77" spans="1:36" ht="18.75" x14ac:dyDescent="0.25">
      <c r="A77" s="2119"/>
      <c r="B77" s="2122"/>
      <c r="C77" s="2139"/>
      <c r="D77" s="2141"/>
      <c r="E77" s="284"/>
      <c r="F77" s="284"/>
      <c r="G77" s="284"/>
      <c r="H77" s="284"/>
      <c r="I77" s="284"/>
      <c r="J77" s="284"/>
      <c r="K77" s="284"/>
      <c r="L77" s="284"/>
      <c r="M77" s="284"/>
      <c r="N77" s="284"/>
      <c r="O77" s="284"/>
      <c r="P77" s="284"/>
      <c r="Q77" s="284"/>
      <c r="R77" s="274"/>
      <c r="S77" s="274"/>
      <c r="T77" s="274"/>
      <c r="U77" s="275"/>
      <c r="V77" s="283">
        <f t="shared" si="7"/>
        <v>0</v>
      </c>
      <c r="W77" s="277">
        <f t="shared" si="8"/>
        <v>0</v>
      </c>
      <c r="X77" s="277">
        <f t="shared" si="9"/>
        <v>0</v>
      </c>
      <c r="Y77" s="278">
        <f t="shared" si="10"/>
        <v>0</v>
      </c>
      <c r="Z77" s="2131"/>
      <c r="AA77" s="2110"/>
      <c r="AB77" s="2110"/>
      <c r="AC77" s="2110"/>
      <c r="AD77" s="2110"/>
      <c r="AE77" s="2110"/>
      <c r="AF77" s="2110"/>
      <c r="AG77" s="2110"/>
      <c r="AH77" s="2113"/>
      <c r="AI77" s="2116"/>
      <c r="AJ77" s="2113"/>
    </row>
    <row r="78" spans="1:36" ht="18.75" x14ac:dyDescent="0.25">
      <c r="A78" s="2119"/>
      <c r="B78" s="2122"/>
      <c r="C78" s="2139"/>
      <c r="D78" s="2141"/>
      <c r="E78" s="280"/>
      <c r="F78" s="280"/>
      <c r="G78" s="280"/>
      <c r="H78" s="280"/>
      <c r="I78" s="280"/>
      <c r="J78" s="280"/>
      <c r="K78" s="280"/>
      <c r="L78" s="280"/>
      <c r="M78" s="280"/>
      <c r="N78" s="280"/>
      <c r="O78" s="280"/>
      <c r="P78" s="280"/>
      <c r="Q78" s="280"/>
      <c r="R78" s="281"/>
      <c r="S78" s="281"/>
      <c r="T78" s="281"/>
      <c r="U78" s="282"/>
      <c r="V78" s="283">
        <f t="shared" si="7"/>
        <v>0</v>
      </c>
      <c r="W78" s="277">
        <f t="shared" si="8"/>
        <v>0</v>
      </c>
      <c r="X78" s="277">
        <f t="shared" si="9"/>
        <v>0</v>
      </c>
      <c r="Y78" s="278">
        <f t="shared" si="10"/>
        <v>0</v>
      </c>
      <c r="Z78" s="2131"/>
      <c r="AA78" s="2110"/>
      <c r="AB78" s="2110"/>
      <c r="AC78" s="2110"/>
      <c r="AD78" s="2110"/>
      <c r="AE78" s="2110"/>
      <c r="AF78" s="2110"/>
      <c r="AG78" s="2110"/>
      <c r="AH78" s="2113"/>
      <c r="AI78" s="2116"/>
      <c r="AJ78" s="2113"/>
    </row>
    <row r="79" spans="1:36" ht="18.75" x14ac:dyDescent="0.25">
      <c r="A79" s="2119"/>
      <c r="B79" s="2122"/>
      <c r="C79" s="2139"/>
      <c r="D79" s="2141"/>
      <c r="E79" s="284"/>
      <c r="F79" s="284"/>
      <c r="G79" s="284"/>
      <c r="H79" s="284"/>
      <c r="I79" s="284"/>
      <c r="J79" s="284"/>
      <c r="K79" s="284"/>
      <c r="L79" s="284"/>
      <c r="M79" s="284"/>
      <c r="N79" s="284"/>
      <c r="O79" s="284"/>
      <c r="P79" s="284"/>
      <c r="Q79" s="284"/>
      <c r="R79" s="274"/>
      <c r="S79" s="274"/>
      <c r="T79" s="274"/>
      <c r="U79" s="275"/>
      <c r="V79" s="283">
        <f t="shared" si="7"/>
        <v>0</v>
      </c>
      <c r="W79" s="277">
        <f t="shared" si="8"/>
        <v>0</v>
      </c>
      <c r="X79" s="277">
        <f t="shared" si="9"/>
        <v>0</v>
      </c>
      <c r="Y79" s="278">
        <f t="shared" si="10"/>
        <v>0</v>
      </c>
      <c r="Z79" s="2131"/>
      <c r="AA79" s="2110"/>
      <c r="AB79" s="2110"/>
      <c r="AC79" s="2110"/>
      <c r="AD79" s="2110"/>
      <c r="AE79" s="2110"/>
      <c r="AF79" s="2110"/>
      <c r="AG79" s="2110"/>
      <c r="AH79" s="2113"/>
      <c r="AI79" s="2116"/>
      <c r="AJ79" s="2113"/>
    </row>
    <row r="80" spans="1:36" ht="18.75" x14ac:dyDescent="0.25">
      <c r="A80" s="2119"/>
      <c r="B80" s="2122"/>
      <c r="C80" s="2139"/>
      <c r="D80" s="2141"/>
      <c r="E80" s="280"/>
      <c r="F80" s="280"/>
      <c r="G80" s="280"/>
      <c r="H80" s="280"/>
      <c r="I80" s="280"/>
      <c r="J80" s="280"/>
      <c r="K80" s="280"/>
      <c r="L80" s="280"/>
      <c r="M80" s="280"/>
      <c r="N80" s="280"/>
      <c r="O80" s="280"/>
      <c r="P80" s="280"/>
      <c r="Q80" s="280"/>
      <c r="R80" s="281"/>
      <c r="S80" s="281"/>
      <c r="T80" s="281"/>
      <c r="U80" s="282"/>
      <c r="V80" s="283">
        <f t="shared" si="7"/>
        <v>0</v>
      </c>
      <c r="W80" s="277">
        <f t="shared" si="8"/>
        <v>0</v>
      </c>
      <c r="X80" s="277">
        <f t="shared" si="9"/>
        <v>0</v>
      </c>
      <c r="Y80" s="278">
        <f t="shared" si="10"/>
        <v>0</v>
      </c>
      <c r="Z80" s="2131"/>
      <c r="AA80" s="2110"/>
      <c r="AB80" s="2110"/>
      <c r="AC80" s="2110"/>
      <c r="AD80" s="2110"/>
      <c r="AE80" s="2110"/>
      <c r="AF80" s="2110"/>
      <c r="AG80" s="2110"/>
      <c r="AH80" s="2113"/>
      <c r="AI80" s="2116"/>
      <c r="AJ80" s="2113"/>
    </row>
    <row r="81" spans="1:36" ht="18.75" x14ac:dyDescent="0.25">
      <c r="A81" s="2119"/>
      <c r="B81" s="2122"/>
      <c r="C81" s="2139"/>
      <c r="D81" s="2141"/>
      <c r="E81" s="284"/>
      <c r="F81" s="284"/>
      <c r="G81" s="284"/>
      <c r="H81" s="284"/>
      <c r="I81" s="284"/>
      <c r="J81" s="284"/>
      <c r="K81" s="284"/>
      <c r="L81" s="284"/>
      <c r="M81" s="284"/>
      <c r="N81" s="284"/>
      <c r="O81" s="284"/>
      <c r="P81" s="284"/>
      <c r="Q81" s="284"/>
      <c r="R81" s="274"/>
      <c r="S81" s="274"/>
      <c r="T81" s="274"/>
      <c r="U81" s="275"/>
      <c r="V81" s="283">
        <f t="shared" si="7"/>
        <v>0</v>
      </c>
      <c r="W81" s="277">
        <f t="shared" si="8"/>
        <v>0</v>
      </c>
      <c r="X81" s="277">
        <f t="shared" si="9"/>
        <v>0</v>
      </c>
      <c r="Y81" s="278">
        <f t="shared" si="10"/>
        <v>0</v>
      </c>
      <c r="Z81" s="2131"/>
      <c r="AA81" s="2110"/>
      <c r="AB81" s="2110"/>
      <c r="AC81" s="2110"/>
      <c r="AD81" s="2110"/>
      <c r="AE81" s="2110"/>
      <c r="AF81" s="2110"/>
      <c r="AG81" s="2110"/>
      <c r="AH81" s="2113"/>
      <c r="AI81" s="2116"/>
      <c r="AJ81" s="2113"/>
    </row>
    <row r="82" spans="1:36" ht="18.75" x14ac:dyDescent="0.25">
      <c r="A82" s="2119"/>
      <c r="B82" s="2122"/>
      <c r="C82" s="2139"/>
      <c r="D82" s="2141"/>
      <c r="E82" s="280"/>
      <c r="F82" s="280"/>
      <c r="G82" s="280"/>
      <c r="H82" s="280"/>
      <c r="I82" s="280"/>
      <c r="J82" s="280"/>
      <c r="K82" s="280"/>
      <c r="L82" s="280"/>
      <c r="M82" s="280"/>
      <c r="N82" s="280"/>
      <c r="O82" s="280"/>
      <c r="P82" s="280"/>
      <c r="Q82" s="280"/>
      <c r="R82" s="281"/>
      <c r="S82" s="281"/>
      <c r="T82" s="281"/>
      <c r="U82" s="282"/>
      <c r="V82" s="283">
        <f t="shared" si="7"/>
        <v>0</v>
      </c>
      <c r="W82" s="277">
        <f t="shared" si="8"/>
        <v>0</v>
      </c>
      <c r="X82" s="277">
        <f t="shared" si="9"/>
        <v>0</v>
      </c>
      <c r="Y82" s="278">
        <f t="shared" si="10"/>
        <v>0</v>
      </c>
      <c r="Z82" s="2131"/>
      <c r="AA82" s="2110"/>
      <c r="AB82" s="2110"/>
      <c r="AC82" s="2110"/>
      <c r="AD82" s="2110"/>
      <c r="AE82" s="2110"/>
      <c r="AF82" s="2110"/>
      <c r="AG82" s="2110"/>
      <c r="AH82" s="2113"/>
      <c r="AI82" s="2116"/>
      <c r="AJ82" s="2113"/>
    </row>
    <row r="83" spans="1:36" ht="18.75" x14ac:dyDescent="0.25">
      <c r="A83" s="2119"/>
      <c r="B83" s="2122"/>
      <c r="C83" s="2139"/>
      <c r="D83" s="2141"/>
      <c r="E83" s="284"/>
      <c r="F83" s="284"/>
      <c r="G83" s="284"/>
      <c r="H83" s="284"/>
      <c r="I83" s="284"/>
      <c r="J83" s="284"/>
      <c r="K83" s="284"/>
      <c r="L83" s="284"/>
      <c r="M83" s="284"/>
      <c r="N83" s="284"/>
      <c r="O83" s="284"/>
      <c r="P83" s="284"/>
      <c r="Q83" s="284"/>
      <c r="R83" s="274"/>
      <c r="S83" s="274"/>
      <c r="T83" s="274"/>
      <c r="U83" s="275"/>
      <c r="V83" s="283">
        <f t="shared" si="7"/>
        <v>0</v>
      </c>
      <c r="W83" s="277">
        <f t="shared" si="8"/>
        <v>0</v>
      </c>
      <c r="X83" s="277">
        <f t="shared" si="9"/>
        <v>0</v>
      </c>
      <c r="Y83" s="278">
        <f t="shared" si="10"/>
        <v>0</v>
      </c>
      <c r="Z83" s="2131"/>
      <c r="AA83" s="2110"/>
      <c r="AB83" s="2110"/>
      <c r="AC83" s="2110"/>
      <c r="AD83" s="2110"/>
      <c r="AE83" s="2110"/>
      <c r="AF83" s="2110"/>
      <c r="AG83" s="2110"/>
      <c r="AH83" s="2113"/>
      <c r="AI83" s="2116"/>
      <c r="AJ83" s="2113"/>
    </row>
    <row r="84" spans="1:36" ht="18.75" x14ac:dyDescent="0.25">
      <c r="A84" s="2119"/>
      <c r="B84" s="2122"/>
      <c r="C84" s="2139"/>
      <c r="D84" s="2141"/>
      <c r="E84" s="280"/>
      <c r="F84" s="280"/>
      <c r="G84" s="280"/>
      <c r="H84" s="280"/>
      <c r="I84" s="280"/>
      <c r="J84" s="280"/>
      <c r="K84" s="280"/>
      <c r="L84" s="280"/>
      <c r="M84" s="280"/>
      <c r="N84" s="280"/>
      <c r="O84" s="280"/>
      <c r="P84" s="280"/>
      <c r="Q84" s="280"/>
      <c r="R84" s="281"/>
      <c r="S84" s="281"/>
      <c r="T84" s="281"/>
      <c r="U84" s="282"/>
      <c r="V84" s="283">
        <f t="shared" si="7"/>
        <v>0</v>
      </c>
      <c r="W84" s="277">
        <f t="shared" si="8"/>
        <v>0</v>
      </c>
      <c r="X84" s="277">
        <f t="shared" si="9"/>
        <v>0</v>
      </c>
      <c r="Y84" s="278">
        <f t="shared" si="10"/>
        <v>0</v>
      </c>
      <c r="Z84" s="2131"/>
      <c r="AA84" s="2110"/>
      <c r="AB84" s="2110"/>
      <c r="AC84" s="2110"/>
      <c r="AD84" s="2110"/>
      <c r="AE84" s="2110"/>
      <c r="AF84" s="2110"/>
      <c r="AG84" s="2110"/>
      <c r="AH84" s="2113"/>
      <c r="AI84" s="2116"/>
      <c r="AJ84" s="2113"/>
    </row>
    <row r="85" spans="1:36" ht="18.75" x14ac:dyDescent="0.25">
      <c r="A85" s="2119"/>
      <c r="B85" s="2122"/>
      <c r="C85" s="2139"/>
      <c r="D85" s="2141"/>
      <c r="E85" s="284"/>
      <c r="F85" s="284"/>
      <c r="G85" s="284"/>
      <c r="H85" s="284"/>
      <c r="I85" s="284"/>
      <c r="J85" s="284"/>
      <c r="K85" s="284"/>
      <c r="L85" s="284"/>
      <c r="M85" s="284"/>
      <c r="N85" s="284"/>
      <c r="O85" s="284"/>
      <c r="P85" s="284"/>
      <c r="Q85" s="284"/>
      <c r="R85" s="274"/>
      <c r="S85" s="274"/>
      <c r="T85" s="274"/>
      <c r="U85" s="275"/>
      <c r="V85" s="283">
        <f t="shared" si="7"/>
        <v>0</v>
      </c>
      <c r="W85" s="277">
        <f t="shared" si="8"/>
        <v>0</v>
      </c>
      <c r="X85" s="277">
        <f t="shared" si="9"/>
        <v>0</v>
      </c>
      <c r="Y85" s="278">
        <f t="shared" si="10"/>
        <v>0</v>
      </c>
      <c r="Z85" s="2131"/>
      <c r="AA85" s="2110"/>
      <c r="AB85" s="2110"/>
      <c r="AC85" s="2110"/>
      <c r="AD85" s="2110"/>
      <c r="AE85" s="2110"/>
      <c r="AF85" s="2110"/>
      <c r="AG85" s="2110"/>
      <c r="AH85" s="2113"/>
      <c r="AI85" s="2116"/>
      <c r="AJ85" s="2113"/>
    </row>
    <row r="86" spans="1:36" ht="18.75" x14ac:dyDescent="0.25">
      <c r="A86" s="2119"/>
      <c r="B86" s="2122"/>
      <c r="C86" s="2139"/>
      <c r="D86" s="2141"/>
      <c r="E86" s="280"/>
      <c r="F86" s="280"/>
      <c r="G86" s="280"/>
      <c r="H86" s="280"/>
      <c r="I86" s="280"/>
      <c r="J86" s="280"/>
      <c r="K86" s="280"/>
      <c r="L86" s="280"/>
      <c r="M86" s="280"/>
      <c r="N86" s="280"/>
      <c r="O86" s="280"/>
      <c r="P86" s="280"/>
      <c r="Q86" s="280"/>
      <c r="R86" s="281"/>
      <c r="S86" s="281"/>
      <c r="T86" s="281"/>
      <c r="U86" s="282"/>
      <c r="V86" s="283">
        <f t="shared" si="7"/>
        <v>0</v>
      </c>
      <c r="W86" s="277">
        <f t="shared" si="8"/>
        <v>0</v>
      </c>
      <c r="X86" s="277">
        <f t="shared" si="9"/>
        <v>0</v>
      </c>
      <c r="Y86" s="278">
        <f t="shared" si="10"/>
        <v>0</v>
      </c>
      <c r="Z86" s="2131"/>
      <c r="AA86" s="2110"/>
      <c r="AB86" s="2110"/>
      <c r="AC86" s="2110"/>
      <c r="AD86" s="2110"/>
      <c r="AE86" s="2110"/>
      <c r="AF86" s="2110"/>
      <c r="AG86" s="2110"/>
      <c r="AH86" s="2113"/>
      <c r="AI86" s="2116"/>
      <c r="AJ86" s="2113"/>
    </row>
    <row r="87" spans="1:36" ht="18.75" x14ac:dyDescent="0.25">
      <c r="A87" s="2119"/>
      <c r="B87" s="2122"/>
      <c r="C87" s="2139"/>
      <c r="D87" s="2141"/>
      <c r="E87" s="284"/>
      <c r="F87" s="284"/>
      <c r="G87" s="284"/>
      <c r="H87" s="284"/>
      <c r="I87" s="284"/>
      <c r="J87" s="284"/>
      <c r="K87" s="284"/>
      <c r="L87" s="284"/>
      <c r="M87" s="284"/>
      <c r="N87" s="284"/>
      <c r="O87" s="284"/>
      <c r="P87" s="284"/>
      <c r="Q87" s="284"/>
      <c r="R87" s="274"/>
      <c r="S87" s="274"/>
      <c r="T87" s="274"/>
      <c r="U87" s="275"/>
      <c r="V87" s="283">
        <f t="shared" si="7"/>
        <v>0</v>
      </c>
      <c r="W87" s="277">
        <f t="shared" si="8"/>
        <v>0</v>
      </c>
      <c r="X87" s="277">
        <f t="shared" si="9"/>
        <v>0</v>
      </c>
      <c r="Y87" s="278">
        <f t="shared" si="10"/>
        <v>0</v>
      </c>
      <c r="Z87" s="2131"/>
      <c r="AA87" s="2110"/>
      <c r="AB87" s="2110"/>
      <c r="AC87" s="2110"/>
      <c r="AD87" s="2110"/>
      <c r="AE87" s="2110"/>
      <c r="AF87" s="2110"/>
      <c r="AG87" s="2110"/>
      <c r="AH87" s="2113"/>
      <c r="AI87" s="2116"/>
      <c r="AJ87" s="2113"/>
    </row>
    <row r="88" spans="1:36" ht="18.75" x14ac:dyDescent="0.25">
      <c r="A88" s="2119"/>
      <c r="B88" s="2122"/>
      <c r="C88" s="2139"/>
      <c r="D88" s="2141"/>
      <c r="E88" s="280"/>
      <c r="F88" s="280"/>
      <c r="G88" s="280"/>
      <c r="H88" s="280"/>
      <c r="I88" s="280"/>
      <c r="J88" s="280"/>
      <c r="K88" s="280"/>
      <c r="L88" s="280"/>
      <c r="M88" s="280"/>
      <c r="N88" s="280"/>
      <c r="O88" s="280"/>
      <c r="P88" s="280"/>
      <c r="Q88" s="280"/>
      <c r="R88" s="281"/>
      <c r="S88" s="281"/>
      <c r="T88" s="281"/>
      <c r="U88" s="282"/>
      <c r="V88" s="283">
        <f t="shared" si="7"/>
        <v>0</v>
      </c>
      <c r="W88" s="277">
        <f t="shared" si="8"/>
        <v>0</v>
      </c>
      <c r="X88" s="277">
        <f t="shared" si="9"/>
        <v>0</v>
      </c>
      <c r="Y88" s="278">
        <f t="shared" si="10"/>
        <v>0</v>
      </c>
      <c r="Z88" s="2131"/>
      <c r="AA88" s="2110"/>
      <c r="AB88" s="2110"/>
      <c r="AC88" s="2110"/>
      <c r="AD88" s="2110"/>
      <c r="AE88" s="2110"/>
      <c r="AF88" s="2110"/>
      <c r="AG88" s="2110"/>
      <c r="AH88" s="2113"/>
      <c r="AI88" s="2116"/>
      <c r="AJ88" s="2113"/>
    </row>
    <row r="89" spans="1:36" ht="19.5" thickBot="1" x14ac:dyDescent="0.3">
      <c r="A89" s="2120"/>
      <c r="B89" s="2123"/>
      <c r="C89" s="2140"/>
      <c r="D89" s="2142"/>
      <c r="E89" s="287"/>
      <c r="F89" s="287"/>
      <c r="G89" s="287"/>
      <c r="H89" s="287"/>
      <c r="I89" s="287"/>
      <c r="J89" s="287"/>
      <c r="K89" s="287"/>
      <c r="L89" s="287"/>
      <c r="M89" s="287"/>
      <c r="N89" s="287"/>
      <c r="O89" s="287"/>
      <c r="P89" s="287"/>
      <c r="Q89" s="287"/>
      <c r="R89" s="288"/>
      <c r="S89" s="288"/>
      <c r="T89" s="288"/>
      <c r="U89" s="289"/>
      <c r="V89" s="290">
        <f t="shared" si="7"/>
        <v>0</v>
      </c>
      <c r="W89" s="291">
        <f t="shared" si="8"/>
        <v>0</v>
      </c>
      <c r="X89" s="291">
        <f t="shared" si="9"/>
        <v>0</v>
      </c>
      <c r="Y89" s="292">
        <f t="shared" si="10"/>
        <v>0</v>
      </c>
      <c r="Z89" s="2132"/>
      <c r="AA89" s="2111"/>
      <c r="AB89" s="2111"/>
      <c r="AC89" s="2111"/>
      <c r="AD89" s="2111"/>
      <c r="AE89" s="2111"/>
      <c r="AF89" s="2111"/>
      <c r="AG89" s="2111"/>
      <c r="AH89" s="2114"/>
      <c r="AI89" s="2117"/>
      <c r="AJ89" s="2114"/>
    </row>
    <row r="90" spans="1:36" ht="18.75" x14ac:dyDescent="0.25">
      <c r="A90" s="2118">
        <v>4</v>
      </c>
      <c r="B90" s="2121" t="s">
        <v>70</v>
      </c>
      <c r="C90" s="2133" t="s">
        <v>99</v>
      </c>
      <c r="D90" s="2127">
        <f>250*0.9</f>
        <v>225</v>
      </c>
      <c r="E90" s="293"/>
      <c r="F90" s="251"/>
      <c r="G90" s="251"/>
      <c r="H90" s="251"/>
      <c r="I90" s="251"/>
      <c r="J90" s="251"/>
      <c r="K90" s="251"/>
      <c r="L90" s="251"/>
      <c r="M90" s="251"/>
      <c r="N90" s="251"/>
      <c r="O90" s="251"/>
      <c r="P90" s="251"/>
      <c r="Q90" s="251"/>
      <c r="R90" s="268"/>
      <c r="S90" s="268"/>
      <c r="T90" s="268"/>
      <c r="U90" s="269"/>
      <c r="V90" s="270">
        <f t="shared" si="7"/>
        <v>0</v>
      </c>
      <c r="W90" s="294">
        <f t="shared" si="8"/>
        <v>0</v>
      </c>
      <c r="X90" s="294">
        <f t="shared" si="9"/>
        <v>0</v>
      </c>
      <c r="Y90" s="295">
        <f t="shared" si="10"/>
        <v>0</v>
      </c>
      <c r="Z90" s="2130">
        <f t="shared" ref="Z90:AC90" si="20">SUM(V90:V109)</f>
        <v>63.3</v>
      </c>
      <c r="AA90" s="2109">
        <f t="shared" si="20"/>
        <v>83.533333333333331</v>
      </c>
      <c r="AB90" s="2109">
        <f t="shared" si="20"/>
        <v>59.666666666666671</v>
      </c>
      <c r="AC90" s="2109">
        <f t="shared" si="20"/>
        <v>82.333333333333329</v>
      </c>
      <c r="AD90" s="2109">
        <f t="shared" ref="AD90" si="21">Z90*0.38*0.9*SQRT(3)</f>
        <v>37.496475112735595</v>
      </c>
      <c r="AE90" s="2109">
        <f t="shared" si="13"/>
        <v>49.481920290950711</v>
      </c>
      <c r="AF90" s="2109">
        <f t="shared" si="13"/>
        <v>35.344228779250514</v>
      </c>
      <c r="AG90" s="2109">
        <f t="shared" si="13"/>
        <v>48.771086639524441</v>
      </c>
      <c r="AH90" s="2112">
        <f>MAX(Z90:AC109)</f>
        <v>83.533333333333331</v>
      </c>
      <c r="AI90" s="2115">
        <f t="shared" ref="AI90" si="22">AH90*0.38*0.9*SQRT(3)</f>
        <v>49.481920290950711</v>
      </c>
      <c r="AJ90" s="2112">
        <f t="shared" ref="AJ90" si="23">D90-AI90</f>
        <v>175.51807970904929</v>
      </c>
    </row>
    <row r="91" spans="1:36" ht="18.75" x14ac:dyDescent="0.25">
      <c r="A91" s="2119"/>
      <c r="B91" s="2122"/>
      <c r="C91" s="2139"/>
      <c r="D91" s="2141"/>
      <c r="E91" s="232" t="s">
        <v>681</v>
      </c>
      <c r="F91" s="420">
        <v>32.5</v>
      </c>
      <c r="G91" s="420">
        <v>11.5</v>
      </c>
      <c r="H91" s="420">
        <v>18.600000000000001</v>
      </c>
      <c r="I91" s="420">
        <v>48.3</v>
      </c>
      <c r="J91" s="420">
        <v>35.700000000000003</v>
      </c>
      <c r="K91" s="420">
        <v>15.2</v>
      </c>
      <c r="L91" s="232">
        <v>37.6</v>
      </c>
      <c r="M91" s="232">
        <v>14.5</v>
      </c>
      <c r="N91" s="232">
        <v>10.5</v>
      </c>
      <c r="O91" s="232">
        <v>33.5</v>
      </c>
      <c r="P91" s="232">
        <v>15.5</v>
      </c>
      <c r="Q91" s="232">
        <v>12</v>
      </c>
      <c r="R91" s="274">
        <v>240</v>
      </c>
      <c r="S91" s="274">
        <v>235</v>
      </c>
      <c r="T91" s="274">
        <v>234</v>
      </c>
      <c r="U91" s="275">
        <v>234</v>
      </c>
      <c r="V91" s="283">
        <f t="shared" si="7"/>
        <v>20.866666666666667</v>
      </c>
      <c r="W91" s="277">
        <f t="shared" si="8"/>
        <v>33.06666666666667</v>
      </c>
      <c r="X91" s="277">
        <f t="shared" si="9"/>
        <v>20.866666666666667</v>
      </c>
      <c r="Y91" s="278">
        <f t="shared" si="10"/>
        <v>20.333333333333332</v>
      </c>
      <c r="Z91" s="2131"/>
      <c r="AA91" s="2110"/>
      <c r="AB91" s="2110"/>
      <c r="AC91" s="2110"/>
      <c r="AD91" s="2110"/>
      <c r="AE91" s="2110"/>
      <c r="AF91" s="2110"/>
      <c r="AG91" s="2110"/>
      <c r="AH91" s="2113"/>
      <c r="AI91" s="2116"/>
      <c r="AJ91" s="2113"/>
    </row>
    <row r="92" spans="1:36" ht="18.75" x14ac:dyDescent="0.25">
      <c r="A92" s="2119"/>
      <c r="B92" s="2122"/>
      <c r="C92" s="2139"/>
      <c r="D92" s="2141"/>
      <c r="E92" s="280"/>
      <c r="F92" s="438"/>
      <c r="G92" s="438"/>
      <c r="H92" s="438"/>
      <c r="I92" s="438"/>
      <c r="J92" s="438"/>
      <c r="K92" s="438"/>
      <c r="L92" s="280"/>
      <c r="M92" s="280"/>
      <c r="N92" s="280"/>
      <c r="O92" s="280"/>
      <c r="P92" s="280"/>
      <c r="Q92" s="280"/>
      <c r="R92" s="281"/>
      <c r="S92" s="281"/>
      <c r="T92" s="281"/>
      <c r="U92" s="282"/>
      <c r="V92" s="283">
        <f t="shared" si="7"/>
        <v>0</v>
      </c>
      <c r="W92" s="277">
        <f t="shared" si="8"/>
        <v>0</v>
      </c>
      <c r="X92" s="277">
        <f t="shared" si="9"/>
        <v>0</v>
      </c>
      <c r="Y92" s="278">
        <f t="shared" si="10"/>
        <v>0</v>
      </c>
      <c r="Z92" s="2131"/>
      <c r="AA92" s="2110"/>
      <c r="AB92" s="2110"/>
      <c r="AC92" s="2110"/>
      <c r="AD92" s="2110"/>
      <c r="AE92" s="2110"/>
      <c r="AF92" s="2110"/>
      <c r="AG92" s="2110"/>
      <c r="AH92" s="2113"/>
      <c r="AI92" s="2116"/>
      <c r="AJ92" s="2113"/>
    </row>
    <row r="93" spans="1:36" ht="18.75" x14ac:dyDescent="0.25">
      <c r="A93" s="2119"/>
      <c r="B93" s="2122"/>
      <c r="C93" s="2139"/>
      <c r="D93" s="2141"/>
      <c r="E93" s="232" t="s">
        <v>682</v>
      </c>
      <c r="F93" s="420">
        <v>2.2000000000000002</v>
      </c>
      <c r="G93" s="420">
        <v>0.8</v>
      </c>
      <c r="H93" s="420">
        <v>1.7</v>
      </c>
      <c r="I93" s="437">
        <v>4.0999999999999996</v>
      </c>
      <c r="J93" s="437">
        <v>6</v>
      </c>
      <c r="K93" s="437">
        <v>2.2000000000000002</v>
      </c>
      <c r="L93" s="284">
        <v>3.8</v>
      </c>
      <c r="M93" s="284">
        <v>1</v>
      </c>
      <c r="N93" s="284">
        <v>1</v>
      </c>
      <c r="O93" s="284">
        <v>14</v>
      </c>
      <c r="P93" s="284">
        <v>2</v>
      </c>
      <c r="Q93" s="284">
        <v>6.8</v>
      </c>
      <c r="R93" s="274">
        <v>240</v>
      </c>
      <c r="S93" s="274">
        <v>235</v>
      </c>
      <c r="T93" s="274">
        <v>239</v>
      </c>
      <c r="U93" s="275">
        <v>239</v>
      </c>
      <c r="V93" s="283">
        <f t="shared" si="7"/>
        <v>1.5666666666666667</v>
      </c>
      <c r="W93" s="277">
        <f t="shared" si="8"/>
        <v>4.1000000000000005</v>
      </c>
      <c r="X93" s="277">
        <f t="shared" si="9"/>
        <v>1.9333333333333333</v>
      </c>
      <c r="Y93" s="278">
        <f t="shared" si="10"/>
        <v>7.6000000000000005</v>
      </c>
      <c r="Z93" s="2131"/>
      <c r="AA93" s="2110"/>
      <c r="AB93" s="2110"/>
      <c r="AC93" s="2110"/>
      <c r="AD93" s="2110"/>
      <c r="AE93" s="2110"/>
      <c r="AF93" s="2110"/>
      <c r="AG93" s="2110"/>
      <c r="AH93" s="2113"/>
      <c r="AI93" s="2116"/>
      <c r="AJ93" s="2113"/>
    </row>
    <row r="94" spans="1:36" ht="18.75" x14ac:dyDescent="0.25">
      <c r="A94" s="2119"/>
      <c r="B94" s="2122"/>
      <c r="C94" s="2139"/>
      <c r="D94" s="2141"/>
      <c r="E94" s="280"/>
      <c r="F94" s="438"/>
      <c r="G94" s="438"/>
      <c r="H94" s="438"/>
      <c r="I94" s="438"/>
      <c r="J94" s="438"/>
      <c r="K94" s="438"/>
      <c r="L94" s="280"/>
      <c r="M94" s="280"/>
      <c r="N94" s="280"/>
      <c r="O94" s="280"/>
      <c r="P94" s="280"/>
      <c r="Q94" s="280"/>
      <c r="R94" s="281"/>
      <c r="S94" s="281"/>
      <c r="T94" s="281"/>
      <c r="U94" s="282"/>
      <c r="V94" s="283">
        <f t="shared" si="7"/>
        <v>0</v>
      </c>
      <c r="W94" s="277">
        <f t="shared" si="8"/>
        <v>0</v>
      </c>
      <c r="X94" s="277">
        <f t="shared" si="9"/>
        <v>0</v>
      </c>
      <c r="Y94" s="278">
        <f t="shared" si="10"/>
        <v>0</v>
      </c>
      <c r="Z94" s="2131"/>
      <c r="AA94" s="2110"/>
      <c r="AB94" s="2110"/>
      <c r="AC94" s="2110"/>
      <c r="AD94" s="2110"/>
      <c r="AE94" s="2110"/>
      <c r="AF94" s="2110"/>
      <c r="AG94" s="2110"/>
      <c r="AH94" s="2113"/>
      <c r="AI94" s="2116"/>
      <c r="AJ94" s="2113"/>
    </row>
    <row r="95" spans="1:36" ht="18.75" x14ac:dyDescent="0.25">
      <c r="A95" s="2119"/>
      <c r="B95" s="2122"/>
      <c r="C95" s="2139"/>
      <c r="D95" s="2141"/>
      <c r="E95" s="232" t="s">
        <v>683</v>
      </c>
      <c r="F95" s="420">
        <v>15</v>
      </c>
      <c r="G95" s="420">
        <v>8.6</v>
      </c>
      <c r="H95" s="420">
        <v>13</v>
      </c>
      <c r="I95" s="437">
        <v>13.7</v>
      </c>
      <c r="J95" s="437">
        <v>33.1</v>
      </c>
      <c r="K95" s="437">
        <v>24</v>
      </c>
      <c r="L95" s="284">
        <v>10.5</v>
      </c>
      <c r="M95" s="284">
        <v>15.9</v>
      </c>
      <c r="N95" s="284">
        <v>21</v>
      </c>
      <c r="O95" s="284">
        <v>15.5</v>
      </c>
      <c r="P95" s="284">
        <v>32.5</v>
      </c>
      <c r="Q95" s="284">
        <v>34</v>
      </c>
      <c r="R95" s="274">
        <v>240</v>
      </c>
      <c r="S95" s="274">
        <v>235</v>
      </c>
      <c r="T95" s="274">
        <v>239</v>
      </c>
      <c r="U95" s="275">
        <v>239</v>
      </c>
      <c r="V95" s="283">
        <f t="shared" ref="V95:V158" si="24">IF(AND(F95=0,G95=0,H95=0),0,IF(AND(F95=0,G95=0),H95,IF(AND(F95=0,H95=0),G95,IF(AND(G95=0,H95=0),F95,IF(F95=0,(G95+H95)/2,IF(G95=0,(F95+H95)/2,IF(H95=0,(F95+G95)/2,(F95+G95+H95)/3)))))))</f>
        <v>12.200000000000001</v>
      </c>
      <c r="W95" s="277">
        <f t="shared" ref="W95:W158" si="25">IF(AND(I95=0,J95=0,K95=0),0,IF(AND(I95=0,J95=0),K95,IF(AND(I95=0,K95=0),J95,IF(AND(J95=0,K95=0),I95,IF(I95=0,(J95+K95)/2,IF(J95=0,(I95+K95)/2,IF(K95=0,(I95+J95)/2,(I95+J95+K95)/3)))))))</f>
        <v>23.599999999999998</v>
      </c>
      <c r="X95" s="277">
        <f t="shared" ref="X95:X158" si="26">IF(AND(L95=0,M95=0,N95=0),0,IF(AND(L95=0,M95=0),N95,IF(AND(L95=0,N95=0),M95,IF(AND(M95=0,N95=0),L95,IF(L95=0,(M95+N95)/2,IF(M95=0,(L95+N95)/2,IF(N95=0,(L95+M95)/2,(L95+M95+N95)/3)))))))</f>
        <v>15.799999999999999</v>
      </c>
      <c r="Y95" s="278">
        <f t="shared" ref="Y95:Y158" si="27">IF(AND(O95=0,P95=0,Q95=0),0,IF(AND(O95=0,P95=0),Q95,IF(AND(O95=0,Q95=0),P95,IF(AND(P95=0,Q95=0),O95,IF(O95=0,(P95+Q95)/2,IF(P95=0,(O95+Q95)/2,IF(Q95=0,(O95+P95)/2,(O95+P95+Q95)/3)))))))</f>
        <v>27.333333333333332</v>
      </c>
      <c r="Z95" s="2131"/>
      <c r="AA95" s="2110"/>
      <c r="AB95" s="2110"/>
      <c r="AC95" s="2110"/>
      <c r="AD95" s="2110"/>
      <c r="AE95" s="2110"/>
      <c r="AF95" s="2110"/>
      <c r="AG95" s="2110"/>
      <c r="AH95" s="2113"/>
      <c r="AI95" s="2116"/>
      <c r="AJ95" s="2113"/>
    </row>
    <row r="96" spans="1:36" ht="18.75" x14ac:dyDescent="0.25">
      <c r="A96" s="2119"/>
      <c r="B96" s="2122"/>
      <c r="C96" s="2139"/>
      <c r="D96" s="2141"/>
      <c r="E96" s="280"/>
      <c r="F96" s="438"/>
      <c r="G96" s="438"/>
      <c r="H96" s="438"/>
      <c r="I96" s="438"/>
      <c r="J96" s="438"/>
      <c r="K96" s="438"/>
      <c r="L96" s="280"/>
      <c r="M96" s="280"/>
      <c r="N96" s="280"/>
      <c r="O96" s="280"/>
      <c r="P96" s="280"/>
      <c r="Q96" s="280"/>
      <c r="R96" s="281"/>
      <c r="S96" s="281"/>
      <c r="T96" s="281"/>
      <c r="U96" s="282"/>
      <c r="V96" s="283">
        <f t="shared" si="24"/>
        <v>0</v>
      </c>
      <c r="W96" s="277">
        <f t="shared" si="25"/>
        <v>0</v>
      </c>
      <c r="X96" s="277">
        <f t="shared" si="26"/>
        <v>0</v>
      </c>
      <c r="Y96" s="278">
        <f t="shared" si="27"/>
        <v>0</v>
      </c>
      <c r="Z96" s="2131"/>
      <c r="AA96" s="2110"/>
      <c r="AB96" s="2110"/>
      <c r="AC96" s="2110"/>
      <c r="AD96" s="2110"/>
      <c r="AE96" s="2110"/>
      <c r="AF96" s="2110"/>
      <c r="AG96" s="2110"/>
      <c r="AH96" s="2113"/>
      <c r="AI96" s="2116"/>
      <c r="AJ96" s="2113"/>
    </row>
    <row r="97" spans="1:36" ht="18.75" x14ac:dyDescent="0.25">
      <c r="A97" s="2119"/>
      <c r="B97" s="2122"/>
      <c r="C97" s="2139"/>
      <c r="D97" s="2141"/>
      <c r="E97" s="284" t="s">
        <v>216</v>
      </c>
      <c r="F97" s="420">
        <v>14</v>
      </c>
      <c r="G97" s="420">
        <v>23.9</v>
      </c>
      <c r="H97" s="420">
        <v>27</v>
      </c>
      <c r="I97" s="437">
        <v>17.5</v>
      </c>
      <c r="J97" s="437">
        <v>26</v>
      </c>
      <c r="K97" s="437">
        <v>20.399999999999999</v>
      </c>
      <c r="L97" s="284">
        <v>8.1</v>
      </c>
      <c r="M97" s="284">
        <v>17.3</v>
      </c>
      <c r="N97" s="284">
        <v>25.6</v>
      </c>
      <c r="O97" s="284">
        <v>6.3</v>
      </c>
      <c r="P97" s="284">
        <v>17</v>
      </c>
      <c r="Q97" s="284">
        <v>9.1999999999999993</v>
      </c>
      <c r="R97" s="274">
        <v>240</v>
      </c>
      <c r="S97" s="274">
        <v>235</v>
      </c>
      <c r="T97" s="274">
        <v>239</v>
      </c>
      <c r="U97" s="275">
        <v>239</v>
      </c>
      <c r="V97" s="283">
        <f t="shared" si="24"/>
        <v>21.633333333333336</v>
      </c>
      <c r="W97" s="277">
        <f t="shared" si="25"/>
        <v>21.3</v>
      </c>
      <c r="X97" s="277">
        <f t="shared" si="26"/>
        <v>17</v>
      </c>
      <c r="Y97" s="278">
        <f t="shared" si="27"/>
        <v>10.833333333333334</v>
      </c>
      <c r="Z97" s="2131"/>
      <c r="AA97" s="2110"/>
      <c r="AB97" s="2110"/>
      <c r="AC97" s="2110"/>
      <c r="AD97" s="2110"/>
      <c r="AE97" s="2110"/>
      <c r="AF97" s="2110"/>
      <c r="AG97" s="2110"/>
      <c r="AH97" s="2113"/>
      <c r="AI97" s="2116"/>
      <c r="AJ97" s="2113"/>
    </row>
    <row r="98" spans="1:36" ht="18.75" x14ac:dyDescent="0.25">
      <c r="A98" s="2119"/>
      <c r="B98" s="2122"/>
      <c r="C98" s="2139"/>
      <c r="D98" s="2141"/>
      <c r="E98" s="280"/>
      <c r="F98" s="438"/>
      <c r="G98" s="438"/>
      <c r="H98" s="438"/>
      <c r="I98" s="438"/>
      <c r="J98" s="438"/>
      <c r="K98" s="438"/>
      <c r="L98" s="280"/>
      <c r="M98" s="280"/>
      <c r="N98" s="280"/>
      <c r="O98" s="280"/>
      <c r="P98" s="280"/>
      <c r="Q98" s="280"/>
      <c r="R98" s="281"/>
      <c r="S98" s="281"/>
      <c r="T98" s="281"/>
      <c r="U98" s="282"/>
      <c r="V98" s="283">
        <f t="shared" si="24"/>
        <v>0</v>
      </c>
      <c r="W98" s="277">
        <f t="shared" si="25"/>
        <v>0</v>
      </c>
      <c r="X98" s="277">
        <f t="shared" si="26"/>
        <v>0</v>
      </c>
      <c r="Y98" s="278">
        <f t="shared" si="27"/>
        <v>0</v>
      </c>
      <c r="Z98" s="2131"/>
      <c r="AA98" s="2110"/>
      <c r="AB98" s="2110"/>
      <c r="AC98" s="2110"/>
      <c r="AD98" s="2110"/>
      <c r="AE98" s="2110"/>
      <c r="AF98" s="2110"/>
      <c r="AG98" s="2110"/>
      <c r="AH98" s="2113"/>
      <c r="AI98" s="2116"/>
      <c r="AJ98" s="2113"/>
    </row>
    <row r="99" spans="1:36" ht="18.75" x14ac:dyDescent="0.25">
      <c r="A99" s="2119"/>
      <c r="B99" s="2122"/>
      <c r="C99" s="2139"/>
      <c r="D99" s="2141"/>
      <c r="E99" s="284" t="s">
        <v>907</v>
      </c>
      <c r="F99" s="437">
        <v>0.6</v>
      </c>
      <c r="G99" s="437">
        <v>0</v>
      </c>
      <c r="H99" s="437">
        <v>0</v>
      </c>
      <c r="I99" s="437">
        <v>0</v>
      </c>
      <c r="J99" s="437">
        <v>0</v>
      </c>
      <c r="K99" s="437">
        <v>0</v>
      </c>
      <c r="L99" s="284">
        <v>0</v>
      </c>
      <c r="M99" s="284">
        <v>0</v>
      </c>
      <c r="N99" s="284">
        <v>0</v>
      </c>
      <c r="O99" s="284">
        <v>0</v>
      </c>
      <c r="P99" s="284">
        <v>0</v>
      </c>
      <c r="Q99" s="284">
        <v>0</v>
      </c>
      <c r="R99" s="274">
        <v>240</v>
      </c>
      <c r="S99" s="274">
        <v>235</v>
      </c>
      <c r="T99" s="274">
        <v>239</v>
      </c>
      <c r="U99" s="275">
        <v>239</v>
      </c>
      <c r="V99" s="283">
        <f t="shared" si="24"/>
        <v>0.6</v>
      </c>
      <c r="W99" s="277">
        <f t="shared" si="25"/>
        <v>0</v>
      </c>
      <c r="X99" s="277">
        <f t="shared" si="26"/>
        <v>0</v>
      </c>
      <c r="Y99" s="278">
        <f t="shared" si="27"/>
        <v>0</v>
      </c>
      <c r="Z99" s="2131"/>
      <c r="AA99" s="2110"/>
      <c r="AB99" s="2110"/>
      <c r="AC99" s="2110"/>
      <c r="AD99" s="2110"/>
      <c r="AE99" s="2110"/>
      <c r="AF99" s="2110"/>
      <c r="AG99" s="2110"/>
      <c r="AH99" s="2113"/>
      <c r="AI99" s="2116"/>
      <c r="AJ99" s="2113"/>
    </row>
    <row r="100" spans="1:36" ht="18.75" x14ac:dyDescent="0.25">
      <c r="A100" s="2119"/>
      <c r="B100" s="2122"/>
      <c r="C100" s="2139"/>
      <c r="D100" s="2141"/>
      <c r="E100" s="280"/>
      <c r="F100" s="438"/>
      <c r="G100" s="438"/>
      <c r="H100" s="438"/>
      <c r="I100" s="438"/>
      <c r="J100" s="438"/>
      <c r="K100" s="438"/>
      <c r="L100" s="280"/>
      <c r="M100" s="280"/>
      <c r="N100" s="280"/>
      <c r="O100" s="280"/>
      <c r="P100" s="280"/>
      <c r="Q100" s="280"/>
      <c r="R100" s="281"/>
      <c r="S100" s="281"/>
      <c r="T100" s="281"/>
      <c r="U100" s="282"/>
      <c r="V100" s="283">
        <f t="shared" si="24"/>
        <v>0</v>
      </c>
      <c r="W100" s="277">
        <f t="shared" si="25"/>
        <v>0</v>
      </c>
      <c r="X100" s="277">
        <f t="shared" si="26"/>
        <v>0</v>
      </c>
      <c r="Y100" s="278">
        <f t="shared" si="27"/>
        <v>0</v>
      </c>
      <c r="Z100" s="2131"/>
      <c r="AA100" s="2110"/>
      <c r="AB100" s="2110"/>
      <c r="AC100" s="2110"/>
      <c r="AD100" s="2110"/>
      <c r="AE100" s="2110"/>
      <c r="AF100" s="2110"/>
      <c r="AG100" s="2110"/>
      <c r="AH100" s="2113"/>
      <c r="AI100" s="2116"/>
      <c r="AJ100" s="2113"/>
    </row>
    <row r="101" spans="1:36" ht="18.75" x14ac:dyDescent="0.25">
      <c r="A101" s="2119"/>
      <c r="B101" s="2122"/>
      <c r="C101" s="2139"/>
      <c r="D101" s="2141"/>
      <c r="E101" s="284" t="s">
        <v>908</v>
      </c>
      <c r="F101" s="437">
        <v>3.6</v>
      </c>
      <c r="G101" s="437">
        <v>9.6999999999999993</v>
      </c>
      <c r="H101" s="437">
        <v>6</v>
      </c>
      <c r="I101" s="437">
        <v>2</v>
      </c>
      <c r="J101" s="437">
        <v>1.2</v>
      </c>
      <c r="K101" s="437">
        <v>1.2</v>
      </c>
      <c r="L101" s="284">
        <v>6.9</v>
      </c>
      <c r="M101" s="284">
        <v>2.5</v>
      </c>
      <c r="N101" s="284">
        <v>2.8</v>
      </c>
      <c r="O101" s="284">
        <v>6</v>
      </c>
      <c r="P101" s="284">
        <v>3.5</v>
      </c>
      <c r="Q101" s="284">
        <v>2</v>
      </c>
      <c r="R101" s="274">
        <v>240</v>
      </c>
      <c r="S101" s="274">
        <v>235</v>
      </c>
      <c r="T101" s="274">
        <v>239</v>
      </c>
      <c r="U101" s="275">
        <v>239</v>
      </c>
      <c r="V101" s="283">
        <f t="shared" si="24"/>
        <v>6.4333333333333327</v>
      </c>
      <c r="W101" s="277">
        <f t="shared" si="25"/>
        <v>1.4666666666666668</v>
      </c>
      <c r="X101" s="277">
        <f t="shared" si="26"/>
        <v>4.0666666666666664</v>
      </c>
      <c r="Y101" s="278">
        <f t="shared" si="27"/>
        <v>3.8333333333333335</v>
      </c>
      <c r="Z101" s="2131"/>
      <c r="AA101" s="2110"/>
      <c r="AB101" s="2110"/>
      <c r="AC101" s="2110"/>
      <c r="AD101" s="2110"/>
      <c r="AE101" s="2110"/>
      <c r="AF101" s="2110"/>
      <c r="AG101" s="2110"/>
      <c r="AH101" s="2113"/>
      <c r="AI101" s="2116"/>
      <c r="AJ101" s="2113"/>
    </row>
    <row r="102" spans="1:36" ht="18.75" x14ac:dyDescent="0.25">
      <c r="A102" s="2119"/>
      <c r="B102" s="2122"/>
      <c r="C102" s="2139"/>
      <c r="D102" s="2141"/>
      <c r="E102" s="280"/>
      <c r="F102" s="280"/>
      <c r="G102" s="280"/>
      <c r="H102" s="280"/>
      <c r="I102" s="280"/>
      <c r="J102" s="280"/>
      <c r="K102" s="280"/>
      <c r="L102" s="280"/>
      <c r="M102" s="280"/>
      <c r="N102" s="280"/>
      <c r="O102" s="280"/>
      <c r="P102" s="280"/>
      <c r="Q102" s="280"/>
      <c r="R102" s="281"/>
      <c r="S102" s="281"/>
      <c r="T102" s="281"/>
      <c r="U102" s="282"/>
      <c r="V102" s="283">
        <f t="shared" si="24"/>
        <v>0</v>
      </c>
      <c r="W102" s="277">
        <f t="shared" si="25"/>
        <v>0</v>
      </c>
      <c r="X102" s="277">
        <f t="shared" si="26"/>
        <v>0</v>
      </c>
      <c r="Y102" s="278">
        <f t="shared" si="27"/>
        <v>0</v>
      </c>
      <c r="Z102" s="2131"/>
      <c r="AA102" s="2110"/>
      <c r="AB102" s="2110"/>
      <c r="AC102" s="2110"/>
      <c r="AD102" s="2110"/>
      <c r="AE102" s="2110"/>
      <c r="AF102" s="2110"/>
      <c r="AG102" s="2110"/>
      <c r="AH102" s="2113"/>
      <c r="AI102" s="2116"/>
      <c r="AJ102" s="2113"/>
    </row>
    <row r="103" spans="1:36" ht="18.75" x14ac:dyDescent="0.25">
      <c r="A103" s="2119"/>
      <c r="B103" s="2122"/>
      <c r="C103" s="2139"/>
      <c r="D103" s="2141"/>
      <c r="E103" s="284" t="s">
        <v>1010</v>
      </c>
      <c r="F103" s="284"/>
      <c r="G103" s="284"/>
      <c r="H103" s="284"/>
      <c r="I103" s="284"/>
      <c r="J103" s="284"/>
      <c r="K103" s="284"/>
      <c r="L103" s="284"/>
      <c r="M103" s="284"/>
      <c r="N103" s="284"/>
      <c r="O103" s="284"/>
      <c r="P103" s="284"/>
      <c r="Q103" s="284">
        <v>12.4</v>
      </c>
      <c r="R103" s="274"/>
      <c r="S103" s="274"/>
      <c r="T103" s="274"/>
      <c r="U103" s="275">
        <v>234</v>
      </c>
      <c r="V103" s="283">
        <f t="shared" si="24"/>
        <v>0</v>
      </c>
      <c r="W103" s="277">
        <f t="shared" si="25"/>
        <v>0</v>
      </c>
      <c r="X103" s="277">
        <f t="shared" si="26"/>
        <v>0</v>
      </c>
      <c r="Y103" s="278">
        <f t="shared" si="27"/>
        <v>12.4</v>
      </c>
      <c r="Z103" s="2131"/>
      <c r="AA103" s="2110"/>
      <c r="AB103" s="2110"/>
      <c r="AC103" s="2110"/>
      <c r="AD103" s="2110"/>
      <c r="AE103" s="2110"/>
      <c r="AF103" s="2110"/>
      <c r="AG103" s="2110"/>
      <c r="AH103" s="2113"/>
      <c r="AI103" s="2116"/>
      <c r="AJ103" s="2113"/>
    </row>
    <row r="104" spans="1:36" ht="18.75" x14ac:dyDescent="0.25">
      <c r="A104" s="2119"/>
      <c r="B104" s="2122"/>
      <c r="C104" s="2139"/>
      <c r="D104" s="2141"/>
      <c r="E104" s="280"/>
      <c r="F104" s="280"/>
      <c r="G104" s="280"/>
      <c r="H104" s="280"/>
      <c r="I104" s="280"/>
      <c r="J104" s="280"/>
      <c r="K104" s="280"/>
      <c r="L104" s="280"/>
      <c r="M104" s="280"/>
      <c r="N104" s="280"/>
      <c r="O104" s="280"/>
      <c r="P104" s="280"/>
      <c r="Q104" s="280"/>
      <c r="R104" s="281"/>
      <c r="S104" s="281"/>
      <c r="T104" s="281"/>
      <c r="U104" s="282"/>
      <c r="V104" s="283">
        <f t="shared" si="24"/>
        <v>0</v>
      </c>
      <c r="W104" s="277">
        <f t="shared" si="25"/>
        <v>0</v>
      </c>
      <c r="X104" s="277">
        <f t="shared" si="26"/>
        <v>0</v>
      </c>
      <c r="Y104" s="278">
        <f t="shared" si="27"/>
        <v>0</v>
      </c>
      <c r="Z104" s="2131"/>
      <c r="AA104" s="2110"/>
      <c r="AB104" s="2110"/>
      <c r="AC104" s="2110"/>
      <c r="AD104" s="2110"/>
      <c r="AE104" s="2110"/>
      <c r="AF104" s="2110"/>
      <c r="AG104" s="2110"/>
      <c r="AH104" s="2113"/>
      <c r="AI104" s="2116"/>
      <c r="AJ104" s="2113"/>
    </row>
    <row r="105" spans="1:36" ht="18.75" x14ac:dyDescent="0.25">
      <c r="A105" s="2119"/>
      <c r="B105" s="2122"/>
      <c r="C105" s="2139"/>
      <c r="D105" s="2141"/>
      <c r="E105" s="284"/>
      <c r="F105" s="284"/>
      <c r="G105" s="284"/>
      <c r="H105" s="284"/>
      <c r="I105" s="284"/>
      <c r="J105" s="284"/>
      <c r="K105" s="284"/>
      <c r="L105" s="284"/>
      <c r="M105" s="284"/>
      <c r="N105" s="284"/>
      <c r="O105" s="284"/>
      <c r="P105" s="284"/>
      <c r="Q105" s="284"/>
      <c r="R105" s="274"/>
      <c r="S105" s="274"/>
      <c r="T105" s="274"/>
      <c r="U105" s="275"/>
      <c r="V105" s="283">
        <f t="shared" si="24"/>
        <v>0</v>
      </c>
      <c r="W105" s="277">
        <f t="shared" si="25"/>
        <v>0</v>
      </c>
      <c r="X105" s="277">
        <f t="shared" si="26"/>
        <v>0</v>
      </c>
      <c r="Y105" s="278">
        <f t="shared" si="27"/>
        <v>0</v>
      </c>
      <c r="Z105" s="2131"/>
      <c r="AA105" s="2110"/>
      <c r="AB105" s="2110"/>
      <c r="AC105" s="2110"/>
      <c r="AD105" s="2110"/>
      <c r="AE105" s="2110"/>
      <c r="AF105" s="2110"/>
      <c r="AG105" s="2110"/>
      <c r="AH105" s="2113"/>
      <c r="AI105" s="2116"/>
      <c r="AJ105" s="2113"/>
    </row>
    <row r="106" spans="1:36" ht="18.75" x14ac:dyDescent="0.25">
      <c r="A106" s="2119"/>
      <c r="B106" s="2122"/>
      <c r="C106" s="2139"/>
      <c r="D106" s="2141"/>
      <c r="E106" s="280"/>
      <c r="F106" s="280"/>
      <c r="G106" s="280"/>
      <c r="H106" s="280"/>
      <c r="I106" s="280"/>
      <c r="J106" s="280"/>
      <c r="K106" s="280"/>
      <c r="L106" s="280"/>
      <c r="M106" s="280"/>
      <c r="N106" s="280"/>
      <c r="O106" s="280"/>
      <c r="P106" s="280"/>
      <c r="Q106" s="280"/>
      <c r="R106" s="281"/>
      <c r="S106" s="281"/>
      <c r="T106" s="281"/>
      <c r="U106" s="282"/>
      <c r="V106" s="283">
        <f t="shared" si="24"/>
        <v>0</v>
      </c>
      <c r="W106" s="277">
        <f t="shared" si="25"/>
        <v>0</v>
      </c>
      <c r="X106" s="277">
        <f t="shared" si="26"/>
        <v>0</v>
      </c>
      <c r="Y106" s="278">
        <f t="shared" si="27"/>
        <v>0</v>
      </c>
      <c r="Z106" s="2131"/>
      <c r="AA106" s="2110"/>
      <c r="AB106" s="2110"/>
      <c r="AC106" s="2110"/>
      <c r="AD106" s="2110"/>
      <c r="AE106" s="2110"/>
      <c r="AF106" s="2110"/>
      <c r="AG106" s="2110"/>
      <c r="AH106" s="2113"/>
      <c r="AI106" s="2116"/>
      <c r="AJ106" s="2113"/>
    </row>
    <row r="107" spans="1:36" ht="18.75" x14ac:dyDescent="0.25">
      <c r="A107" s="2119"/>
      <c r="B107" s="2122"/>
      <c r="C107" s="2139"/>
      <c r="D107" s="2141"/>
      <c r="E107" s="284"/>
      <c r="F107" s="284"/>
      <c r="G107" s="284"/>
      <c r="H107" s="284"/>
      <c r="I107" s="284"/>
      <c r="J107" s="284"/>
      <c r="K107" s="284"/>
      <c r="L107" s="284"/>
      <c r="M107" s="284"/>
      <c r="N107" s="284"/>
      <c r="O107" s="284"/>
      <c r="P107" s="284"/>
      <c r="Q107" s="284"/>
      <c r="R107" s="274"/>
      <c r="S107" s="274"/>
      <c r="T107" s="274"/>
      <c r="U107" s="275"/>
      <c r="V107" s="283">
        <f t="shared" si="24"/>
        <v>0</v>
      </c>
      <c r="W107" s="277">
        <f t="shared" si="25"/>
        <v>0</v>
      </c>
      <c r="X107" s="277">
        <f t="shared" si="26"/>
        <v>0</v>
      </c>
      <c r="Y107" s="278">
        <f t="shared" si="27"/>
        <v>0</v>
      </c>
      <c r="Z107" s="2131"/>
      <c r="AA107" s="2110"/>
      <c r="AB107" s="2110"/>
      <c r="AC107" s="2110"/>
      <c r="AD107" s="2110"/>
      <c r="AE107" s="2110"/>
      <c r="AF107" s="2110"/>
      <c r="AG107" s="2110"/>
      <c r="AH107" s="2113"/>
      <c r="AI107" s="2116"/>
      <c r="AJ107" s="2113"/>
    </row>
    <row r="108" spans="1:36" ht="18.75" x14ac:dyDescent="0.25">
      <c r="A108" s="2119"/>
      <c r="B108" s="2122"/>
      <c r="C108" s="2139"/>
      <c r="D108" s="2141"/>
      <c r="E108" s="280"/>
      <c r="F108" s="280"/>
      <c r="G108" s="280"/>
      <c r="H108" s="280"/>
      <c r="I108" s="280"/>
      <c r="J108" s="280"/>
      <c r="K108" s="280"/>
      <c r="L108" s="280"/>
      <c r="M108" s="280"/>
      <c r="N108" s="280"/>
      <c r="O108" s="280"/>
      <c r="P108" s="280"/>
      <c r="Q108" s="280"/>
      <c r="R108" s="281"/>
      <c r="S108" s="281"/>
      <c r="T108" s="281"/>
      <c r="U108" s="282"/>
      <c r="V108" s="283">
        <f t="shared" si="24"/>
        <v>0</v>
      </c>
      <c r="W108" s="277">
        <f t="shared" si="25"/>
        <v>0</v>
      </c>
      <c r="X108" s="277">
        <f t="shared" si="26"/>
        <v>0</v>
      </c>
      <c r="Y108" s="278">
        <f t="shared" si="27"/>
        <v>0</v>
      </c>
      <c r="Z108" s="2131"/>
      <c r="AA108" s="2110"/>
      <c r="AB108" s="2110"/>
      <c r="AC108" s="2110"/>
      <c r="AD108" s="2110"/>
      <c r="AE108" s="2110"/>
      <c r="AF108" s="2110"/>
      <c r="AG108" s="2110"/>
      <c r="AH108" s="2113"/>
      <c r="AI108" s="2116"/>
      <c r="AJ108" s="2113"/>
    </row>
    <row r="109" spans="1:36" ht="19.5" thickBot="1" x14ac:dyDescent="0.3">
      <c r="A109" s="2120"/>
      <c r="B109" s="2123"/>
      <c r="C109" s="2140"/>
      <c r="D109" s="2142"/>
      <c r="E109" s="287"/>
      <c r="F109" s="287"/>
      <c r="G109" s="287"/>
      <c r="H109" s="287"/>
      <c r="I109" s="287"/>
      <c r="J109" s="287"/>
      <c r="K109" s="287"/>
      <c r="L109" s="287"/>
      <c r="M109" s="287"/>
      <c r="N109" s="287"/>
      <c r="O109" s="287"/>
      <c r="P109" s="287"/>
      <c r="Q109" s="287"/>
      <c r="R109" s="288"/>
      <c r="S109" s="288"/>
      <c r="T109" s="288"/>
      <c r="U109" s="289"/>
      <c r="V109" s="290">
        <f t="shared" si="24"/>
        <v>0</v>
      </c>
      <c r="W109" s="291">
        <f t="shared" si="25"/>
        <v>0</v>
      </c>
      <c r="X109" s="291">
        <f t="shared" si="26"/>
        <v>0</v>
      </c>
      <c r="Y109" s="292">
        <f t="shared" si="27"/>
        <v>0</v>
      </c>
      <c r="Z109" s="2132"/>
      <c r="AA109" s="2111"/>
      <c r="AB109" s="2111"/>
      <c r="AC109" s="2111"/>
      <c r="AD109" s="2111"/>
      <c r="AE109" s="2111"/>
      <c r="AF109" s="2111"/>
      <c r="AG109" s="2111"/>
      <c r="AH109" s="2114"/>
      <c r="AI109" s="2117"/>
      <c r="AJ109" s="2114"/>
    </row>
    <row r="110" spans="1:36" ht="18.75" x14ac:dyDescent="0.25">
      <c r="A110" s="2118">
        <v>5</v>
      </c>
      <c r="B110" s="2121" t="s">
        <v>145</v>
      </c>
      <c r="C110" s="2133" t="s">
        <v>99</v>
      </c>
      <c r="D110" s="2127">
        <f>250*0.9</f>
        <v>225</v>
      </c>
      <c r="E110" s="293"/>
      <c r="F110" s="251"/>
      <c r="G110" s="251"/>
      <c r="H110" s="251"/>
      <c r="I110" s="251"/>
      <c r="J110" s="251"/>
      <c r="K110" s="251"/>
      <c r="L110" s="251"/>
      <c r="M110" s="251"/>
      <c r="N110" s="251"/>
      <c r="O110" s="251"/>
      <c r="P110" s="251"/>
      <c r="Q110" s="251"/>
      <c r="R110" s="268"/>
      <c r="S110" s="268"/>
      <c r="T110" s="268"/>
      <c r="U110" s="269"/>
      <c r="V110" s="270">
        <f t="shared" si="24"/>
        <v>0</v>
      </c>
      <c r="W110" s="294">
        <f t="shared" si="25"/>
        <v>0</v>
      </c>
      <c r="X110" s="294">
        <f t="shared" si="26"/>
        <v>0</v>
      </c>
      <c r="Y110" s="295">
        <f t="shared" si="27"/>
        <v>0</v>
      </c>
      <c r="Z110" s="2130">
        <f t="shared" ref="Z110:AC110" si="28">SUM(V110:V129)</f>
        <v>59.4</v>
      </c>
      <c r="AA110" s="2109">
        <f t="shared" si="28"/>
        <v>49.300000000000004</v>
      </c>
      <c r="AB110" s="2109">
        <f t="shared" si="28"/>
        <v>93.666666666666657</v>
      </c>
      <c r="AC110" s="2109">
        <f t="shared" si="28"/>
        <v>49.433333333333337</v>
      </c>
      <c r="AD110" s="2109">
        <f t="shared" ref="AD110" si="29">Z110*0.38*0.9*SQRT(3)</f>
        <v>35.186265745600224</v>
      </c>
      <c r="AE110" s="2109">
        <f t="shared" si="13"/>
        <v>29.203415846095815</v>
      </c>
      <c r="AF110" s="2109">
        <f t="shared" si="13"/>
        <v>55.484515569661397</v>
      </c>
      <c r="AG110" s="2109">
        <f t="shared" si="13"/>
        <v>29.282397362920953</v>
      </c>
      <c r="AH110" s="2112">
        <f>MAX(Z110:AC129)</f>
        <v>93.666666666666657</v>
      </c>
      <c r="AI110" s="2115">
        <f t="shared" ref="AI110" si="30">AH110*0.38*0.9*SQRT(3)</f>
        <v>55.484515569661397</v>
      </c>
      <c r="AJ110" s="2112">
        <f t="shared" ref="AJ110" si="31">D110-AI110</f>
        <v>169.5154844303386</v>
      </c>
    </row>
    <row r="111" spans="1:36" ht="18.75" x14ac:dyDescent="0.25">
      <c r="A111" s="2119"/>
      <c r="B111" s="2122"/>
      <c r="C111" s="2139"/>
      <c r="D111" s="2141"/>
      <c r="E111" s="284" t="s">
        <v>222</v>
      </c>
      <c r="F111" s="420">
        <v>11.5</v>
      </c>
      <c r="G111" s="420">
        <v>23.6</v>
      </c>
      <c r="H111" s="420">
        <v>39.6</v>
      </c>
      <c r="I111" s="420">
        <v>5.8</v>
      </c>
      <c r="J111" s="420">
        <v>15.8</v>
      </c>
      <c r="K111" s="420">
        <v>26.1</v>
      </c>
      <c r="L111" s="232">
        <v>49.7</v>
      </c>
      <c r="M111" s="232">
        <v>46</v>
      </c>
      <c r="N111" s="232">
        <v>52.5</v>
      </c>
      <c r="O111" s="232">
        <v>30</v>
      </c>
      <c r="P111" s="232">
        <v>26.1</v>
      </c>
      <c r="Q111" s="232">
        <v>43</v>
      </c>
      <c r="R111" s="274">
        <v>233</v>
      </c>
      <c r="S111" s="274">
        <v>235</v>
      </c>
      <c r="T111" s="274">
        <v>235</v>
      </c>
      <c r="U111" s="275">
        <v>233</v>
      </c>
      <c r="V111" s="283">
        <f t="shared" si="24"/>
        <v>24.900000000000002</v>
      </c>
      <c r="W111" s="277">
        <f t="shared" si="25"/>
        <v>15.9</v>
      </c>
      <c r="X111" s="277">
        <f t="shared" si="26"/>
        <v>49.4</v>
      </c>
      <c r="Y111" s="278">
        <f t="shared" si="27"/>
        <v>33.033333333333331</v>
      </c>
      <c r="Z111" s="2131"/>
      <c r="AA111" s="2110"/>
      <c r="AB111" s="2110"/>
      <c r="AC111" s="2110"/>
      <c r="AD111" s="2110"/>
      <c r="AE111" s="2110"/>
      <c r="AF111" s="2110"/>
      <c r="AG111" s="2110"/>
      <c r="AH111" s="2113"/>
      <c r="AI111" s="2116"/>
      <c r="AJ111" s="2113"/>
    </row>
    <row r="112" spans="1:36" ht="18.75" x14ac:dyDescent="0.25">
      <c r="A112" s="2119"/>
      <c r="B112" s="2122"/>
      <c r="C112" s="2139"/>
      <c r="D112" s="2141"/>
      <c r="E112" s="280"/>
      <c r="F112" s="438"/>
      <c r="G112" s="438"/>
      <c r="H112" s="438"/>
      <c r="I112" s="438"/>
      <c r="J112" s="438"/>
      <c r="K112" s="438"/>
      <c r="L112" s="280"/>
      <c r="M112" s="280"/>
      <c r="N112" s="280"/>
      <c r="O112" s="280"/>
      <c r="P112" s="280"/>
      <c r="Q112" s="280"/>
      <c r="R112" s="281"/>
      <c r="S112" s="281"/>
      <c r="T112" s="281"/>
      <c r="U112" s="282"/>
      <c r="V112" s="283">
        <f t="shared" si="24"/>
        <v>0</v>
      </c>
      <c r="W112" s="277">
        <f t="shared" si="25"/>
        <v>0</v>
      </c>
      <c r="X112" s="277">
        <f t="shared" si="26"/>
        <v>0</v>
      </c>
      <c r="Y112" s="278">
        <f t="shared" si="27"/>
        <v>0</v>
      </c>
      <c r="Z112" s="2131"/>
      <c r="AA112" s="2110"/>
      <c r="AB112" s="2110"/>
      <c r="AC112" s="2110"/>
      <c r="AD112" s="2110"/>
      <c r="AE112" s="2110"/>
      <c r="AF112" s="2110"/>
      <c r="AG112" s="2110"/>
      <c r="AH112" s="2113"/>
      <c r="AI112" s="2116"/>
      <c r="AJ112" s="2113"/>
    </row>
    <row r="113" spans="1:36" ht="18.75" x14ac:dyDescent="0.25">
      <c r="A113" s="2119"/>
      <c r="B113" s="2122"/>
      <c r="C113" s="2139"/>
      <c r="D113" s="2141"/>
      <c r="E113" s="284" t="s">
        <v>684</v>
      </c>
      <c r="F113" s="420">
        <v>1.1000000000000001</v>
      </c>
      <c r="G113" s="420">
        <v>0.4</v>
      </c>
      <c r="H113" s="420">
        <v>7.2</v>
      </c>
      <c r="I113" s="437">
        <v>0.9</v>
      </c>
      <c r="J113" s="437">
        <v>5.6</v>
      </c>
      <c r="K113" s="437">
        <v>20.399999999999999</v>
      </c>
      <c r="L113" s="284">
        <v>36</v>
      </c>
      <c r="M113" s="284">
        <v>2</v>
      </c>
      <c r="N113" s="284">
        <v>3.6</v>
      </c>
      <c r="O113" s="284">
        <v>0.3</v>
      </c>
      <c r="P113" s="284">
        <v>1.8</v>
      </c>
      <c r="Q113" s="284">
        <v>5.8</v>
      </c>
      <c r="R113" s="274">
        <v>233</v>
      </c>
      <c r="S113" s="274">
        <v>235</v>
      </c>
      <c r="T113" s="274">
        <v>235</v>
      </c>
      <c r="U113" s="275">
        <v>233</v>
      </c>
      <c r="V113" s="283">
        <f t="shared" si="24"/>
        <v>2.9</v>
      </c>
      <c r="W113" s="277">
        <f t="shared" si="25"/>
        <v>8.9666666666666668</v>
      </c>
      <c r="X113" s="277">
        <f t="shared" si="26"/>
        <v>13.866666666666667</v>
      </c>
      <c r="Y113" s="278">
        <f t="shared" si="27"/>
        <v>2.6333333333333333</v>
      </c>
      <c r="Z113" s="2131"/>
      <c r="AA113" s="2110"/>
      <c r="AB113" s="2110"/>
      <c r="AC113" s="2110"/>
      <c r="AD113" s="2110"/>
      <c r="AE113" s="2110"/>
      <c r="AF113" s="2110"/>
      <c r="AG113" s="2110"/>
      <c r="AH113" s="2113"/>
      <c r="AI113" s="2116"/>
      <c r="AJ113" s="2113"/>
    </row>
    <row r="114" spans="1:36" ht="18.75" x14ac:dyDescent="0.25">
      <c r="A114" s="2119"/>
      <c r="B114" s="2122"/>
      <c r="C114" s="2139"/>
      <c r="D114" s="2141"/>
      <c r="E114" s="280"/>
      <c r="F114" s="438"/>
      <c r="G114" s="438"/>
      <c r="H114" s="438"/>
      <c r="I114" s="438"/>
      <c r="J114" s="438"/>
      <c r="K114" s="438"/>
      <c r="L114" s="280"/>
      <c r="M114" s="280"/>
      <c r="N114" s="280"/>
      <c r="O114" s="280"/>
      <c r="P114" s="280"/>
      <c r="Q114" s="280"/>
      <c r="R114" s="281"/>
      <c r="S114" s="281"/>
      <c r="T114" s="281"/>
      <c r="U114" s="282"/>
      <c r="V114" s="283">
        <f t="shared" si="24"/>
        <v>0</v>
      </c>
      <c r="W114" s="277">
        <f t="shared" si="25"/>
        <v>0</v>
      </c>
      <c r="X114" s="277">
        <f t="shared" si="26"/>
        <v>0</v>
      </c>
      <c r="Y114" s="278">
        <f t="shared" si="27"/>
        <v>0</v>
      </c>
      <c r="Z114" s="2131"/>
      <c r="AA114" s="2110"/>
      <c r="AB114" s="2110"/>
      <c r="AC114" s="2110"/>
      <c r="AD114" s="2110"/>
      <c r="AE114" s="2110"/>
      <c r="AF114" s="2110"/>
      <c r="AG114" s="2110"/>
      <c r="AH114" s="2113"/>
      <c r="AI114" s="2116"/>
      <c r="AJ114" s="2113"/>
    </row>
    <row r="115" spans="1:36" ht="18.75" x14ac:dyDescent="0.25">
      <c r="A115" s="2119"/>
      <c r="B115" s="2122"/>
      <c r="C115" s="2139"/>
      <c r="D115" s="2141"/>
      <c r="E115" s="284" t="s">
        <v>685</v>
      </c>
      <c r="F115" s="420">
        <v>17.7</v>
      </c>
      <c r="G115" s="420">
        <v>6.2</v>
      </c>
      <c r="H115" s="420">
        <v>23.4</v>
      </c>
      <c r="I115" s="437">
        <v>3.4</v>
      </c>
      <c r="J115" s="437">
        <v>6.5</v>
      </c>
      <c r="K115" s="437">
        <v>18.899999999999999</v>
      </c>
      <c r="L115" s="284">
        <v>14.2</v>
      </c>
      <c r="M115" s="284">
        <v>8.9</v>
      </c>
      <c r="N115" s="284">
        <v>9.4</v>
      </c>
      <c r="O115" s="284">
        <v>18.2</v>
      </c>
      <c r="P115" s="284">
        <v>15.5</v>
      </c>
      <c r="Q115" s="284">
        <v>0.6</v>
      </c>
      <c r="R115" s="274">
        <v>233</v>
      </c>
      <c r="S115" s="274">
        <v>235</v>
      </c>
      <c r="T115" s="274">
        <v>235</v>
      </c>
      <c r="U115" s="275">
        <v>233</v>
      </c>
      <c r="V115" s="283">
        <f t="shared" si="24"/>
        <v>15.766666666666666</v>
      </c>
      <c r="W115" s="277">
        <f t="shared" si="25"/>
        <v>9.6</v>
      </c>
      <c r="X115" s="277">
        <f t="shared" si="26"/>
        <v>10.833333333333334</v>
      </c>
      <c r="Y115" s="278">
        <f t="shared" si="27"/>
        <v>11.433333333333335</v>
      </c>
      <c r="Z115" s="2131"/>
      <c r="AA115" s="2110"/>
      <c r="AB115" s="2110"/>
      <c r="AC115" s="2110"/>
      <c r="AD115" s="2110"/>
      <c r="AE115" s="2110"/>
      <c r="AF115" s="2110"/>
      <c r="AG115" s="2110"/>
      <c r="AH115" s="2113"/>
      <c r="AI115" s="2116"/>
      <c r="AJ115" s="2113"/>
    </row>
    <row r="116" spans="1:36" ht="18.75" x14ac:dyDescent="0.25">
      <c r="A116" s="2119"/>
      <c r="B116" s="2122"/>
      <c r="C116" s="2139"/>
      <c r="D116" s="2141"/>
      <c r="E116" s="280"/>
      <c r="F116" s="438"/>
      <c r="G116" s="438"/>
      <c r="H116" s="438"/>
      <c r="I116" s="438"/>
      <c r="J116" s="438"/>
      <c r="K116" s="438"/>
      <c r="L116" s="280"/>
      <c r="M116" s="280"/>
      <c r="N116" s="280"/>
      <c r="O116" s="280"/>
      <c r="P116" s="280"/>
      <c r="Q116" s="280"/>
      <c r="R116" s="281"/>
      <c r="S116" s="281"/>
      <c r="T116" s="281"/>
      <c r="U116" s="282"/>
      <c r="V116" s="283">
        <f t="shared" si="24"/>
        <v>0</v>
      </c>
      <c r="W116" s="277">
        <f t="shared" si="25"/>
        <v>0</v>
      </c>
      <c r="X116" s="277">
        <f t="shared" si="26"/>
        <v>0</v>
      </c>
      <c r="Y116" s="278">
        <f t="shared" si="27"/>
        <v>0</v>
      </c>
      <c r="Z116" s="2131"/>
      <c r="AA116" s="2110"/>
      <c r="AB116" s="2110"/>
      <c r="AC116" s="2110"/>
      <c r="AD116" s="2110"/>
      <c r="AE116" s="2110"/>
      <c r="AF116" s="2110"/>
      <c r="AG116" s="2110"/>
      <c r="AH116" s="2113"/>
      <c r="AI116" s="2116"/>
      <c r="AJ116" s="2113"/>
    </row>
    <row r="117" spans="1:36" ht="18.75" x14ac:dyDescent="0.25">
      <c r="A117" s="2119"/>
      <c r="B117" s="2122"/>
      <c r="C117" s="2139"/>
      <c r="D117" s="2141"/>
      <c r="E117" s="284" t="s">
        <v>220</v>
      </c>
      <c r="F117" s="420">
        <v>27.8</v>
      </c>
      <c r="G117" s="420">
        <v>11.9</v>
      </c>
      <c r="H117" s="420">
        <v>7.8</v>
      </c>
      <c r="I117" s="437">
        <v>24.5</v>
      </c>
      <c r="J117" s="437">
        <v>9.8000000000000007</v>
      </c>
      <c r="K117" s="437">
        <v>10.199999999999999</v>
      </c>
      <c r="L117" s="284">
        <v>39.4</v>
      </c>
      <c r="M117" s="284">
        <v>10.7</v>
      </c>
      <c r="N117" s="284">
        <v>8.6</v>
      </c>
      <c r="O117" s="284">
        <v>0.2</v>
      </c>
      <c r="P117" s="284">
        <v>0.6</v>
      </c>
      <c r="Q117" s="284">
        <v>6.2</v>
      </c>
      <c r="R117" s="274">
        <v>233</v>
      </c>
      <c r="S117" s="274">
        <v>235</v>
      </c>
      <c r="T117" s="274">
        <v>235</v>
      </c>
      <c r="U117" s="275">
        <v>233</v>
      </c>
      <c r="V117" s="283">
        <f t="shared" si="24"/>
        <v>15.833333333333334</v>
      </c>
      <c r="W117" s="277">
        <f t="shared" si="25"/>
        <v>14.833333333333334</v>
      </c>
      <c r="X117" s="277">
        <f t="shared" si="26"/>
        <v>19.566666666666666</v>
      </c>
      <c r="Y117" s="278">
        <f t="shared" si="27"/>
        <v>2.3333333333333335</v>
      </c>
      <c r="Z117" s="2131"/>
      <c r="AA117" s="2110"/>
      <c r="AB117" s="2110"/>
      <c r="AC117" s="2110"/>
      <c r="AD117" s="2110"/>
      <c r="AE117" s="2110"/>
      <c r="AF117" s="2110"/>
      <c r="AG117" s="2110"/>
      <c r="AH117" s="2113"/>
      <c r="AI117" s="2116"/>
      <c r="AJ117" s="2113"/>
    </row>
    <row r="118" spans="1:36" ht="18.75" x14ac:dyDescent="0.25">
      <c r="A118" s="2119"/>
      <c r="B118" s="2122"/>
      <c r="C118" s="2139"/>
      <c r="D118" s="2141"/>
      <c r="E118" s="280"/>
      <c r="F118" s="280"/>
      <c r="G118" s="280"/>
      <c r="H118" s="280"/>
      <c r="I118" s="280"/>
      <c r="J118" s="280"/>
      <c r="K118" s="280"/>
      <c r="L118" s="280"/>
      <c r="M118" s="280"/>
      <c r="N118" s="280"/>
      <c r="O118" s="280"/>
      <c r="P118" s="280"/>
      <c r="Q118" s="280"/>
      <c r="R118" s="281"/>
      <c r="S118" s="281"/>
      <c r="T118" s="281"/>
      <c r="U118" s="282"/>
      <c r="V118" s="283">
        <f t="shared" si="24"/>
        <v>0</v>
      </c>
      <c r="W118" s="277">
        <f t="shared" si="25"/>
        <v>0</v>
      </c>
      <c r="X118" s="277">
        <f t="shared" si="26"/>
        <v>0</v>
      </c>
      <c r="Y118" s="278">
        <f t="shared" si="27"/>
        <v>0</v>
      </c>
      <c r="Z118" s="2131"/>
      <c r="AA118" s="2110"/>
      <c r="AB118" s="2110"/>
      <c r="AC118" s="2110"/>
      <c r="AD118" s="2110"/>
      <c r="AE118" s="2110"/>
      <c r="AF118" s="2110"/>
      <c r="AG118" s="2110"/>
      <c r="AH118" s="2113"/>
      <c r="AI118" s="2116"/>
      <c r="AJ118" s="2113"/>
    </row>
    <row r="119" spans="1:36" ht="18.75" x14ac:dyDescent="0.25">
      <c r="A119" s="2119"/>
      <c r="B119" s="2122"/>
      <c r="C119" s="2139"/>
      <c r="D119" s="2141"/>
      <c r="E119" s="284"/>
      <c r="F119" s="284"/>
      <c r="G119" s="284"/>
      <c r="H119" s="284"/>
      <c r="I119" s="284"/>
      <c r="J119" s="284"/>
      <c r="K119" s="284"/>
      <c r="L119" s="284"/>
      <c r="M119" s="284"/>
      <c r="N119" s="284"/>
      <c r="O119" s="284"/>
      <c r="P119" s="284"/>
      <c r="Q119" s="284"/>
      <c r="R119" s="274"/>
      <c r="S119" s="274"/>
      <c r="T119" s="274"/>
      <c r="U119" s="275"/>
      <c r="V119" s="283">
        <f t="shared" si="24"/>
        <v>0</v>
      </c>
      <c r="W119" s="277">
        <f t="shared" si="25"/>
        <v>0</v>
      </c>
      <c r="X119" s="277">
        <f t="shared" si="26"/>
        <v>0</v>
      </c>
      <c r="Y119" s="278">
        <f t="shared" si="27"/>
        <v>0</v>
      </c>
      <c r="Z119" s="2131"/>
      <c r="AA119" s="2110"/>
      <c r="AB119" s="2110"/>
      <c r="AC119" s="2110"/>
      <c r="AD119" s="2110"/>
      <c r="AE119" s="2110"/>
      <c r="AF119" s="2110"/>
      <c r="AG119" s="2110"/>
      <c r="AH119" s="2113"/>
      <c r="AI119" s="2116"/>
      <c r="AJ119" s="2113"/>
    </row>
    <row r="120" spans="1:36" ht="18.75" x14ac:dyDescent="0.25">
      <c r="A120" s="2119"/>
      <c r="B120" s="2122"/>
      <c r="C120" s="2139"/>
      <c r="D120" s="2141"/>
      <c r="E120" s="280"/>
      <c r="F120" s="280"/>
      <c r="G120" s="280"/>
      <c r="H120" s="280"/>
      <c r="I120" s="280"/>
      <c r="J120" s="280"/>
      <c r="K120" s="280"/>
      <c r="L120" s="280"/>
      <c r="M120" s="280"/>
      <c r="N120" s="280"/>
      <c r="O120" s="280"/>
      <c r="P120" s="280"/>
      <c r="Q120" s="280"/>
      <c r="R120" s="281"/>
      <c r="S120" s="281"/>
      <c r="T120" s="281"/>
      <c r="U120" s="282"/>
      <c r="V120" s="283">
        <f t="shared" si="24"/>
        <v>0</v>
      </c>
      <c r="W120" s="277">
        <f t="shared" si="25"/>
        <v>0</v>
      </c>
      <c r="X120" s="277">
        <f t="shared" si="26"/>
        <v>0</v>
      </c>
      <c r="Y120" s="278">
        <f t="shared" si="27"/>
        <v>0</v>
      </c>
      <c r="Z120" s="2131"/>
      <c r="AA120" s="2110"/>
      <c r="AB120" s="2110"/>
      <c r="AC120" s="2110"/>
      <c r="AD120" s="2110"/>
      <c r="AE120" s="2110"/>
      <c r="AF120" s="2110"/>
      <c r="AG120" s="2110"/>
      <c r="AH120" s="2113"/>
      <c r="AI120" s="2116"/>
      <c r="AJ120" s="2113"/>
    </row>
    <row r="121" spans="1:36" ht="18.75" x14ac:dyDescent="0.25">
      <c r="A121" s="2119"/>
      <c r="B121" s="2122"/>
      <c r="C121" s="2139"/>
      <c r="D121" s="2141"/>
      <c r="E121" s="284"/>
      <c r="F121" s="284"/>
      <c r="G121" s="284"/>
      <c r="H121" s="284"/>
      <c r="I121" s="284"/>
      <c r="J121" s="284"/>
      <c r="K121" s="284"/>
      <c r="L121" s="284"/>
      <c r="M121" s="284"/>
      <c r="N121" s="284"/>
      <c r="O121" s="284"/>
      <c r="P121" s="284"/>
      <c r="Q121" s="284"/>
      <c r="R121" s="274"/>
      <c r="S121" s="274"/>
      <c r="T121" s="274"/>
      <c r="U121" s="275"/>
      <c r="V121" s="283">
        <f t="shared" si="24"/>
        <v>0</v>
      </c>
      <c r="W121" s="277">
        <f t="shared" si="25"/>
        <v>0</v>
      </c>
      <c r="X121" s="277">
        <f t="shared" si="26"/>
        <v>0</v>
      </c>
      <c r="Y121" s="278">
        <f t="shared" si="27"/>
        <v>0</v>
      </c>
      <c r="Z121" s="2131"/>
      <c r="AA121" s="2110"/>
      <c r="AB121" s="2110"/>
      <c r="AC121" s="2110"/>
      <c r="AD121" s="2110"/>
      <c r="AE121" s="2110"/>
      <c r="AF121" s="2110"/>
      <c r="AG121" s="2110"/>
      <c r="AH121" s="2113"/>
      <c r="AI121" s="2116"/>
      <c r="AJ121" s="2113"/>
    </row>
    <row r="122" spans="1:36" ht="18.75" x14ac:dyDescent="0.25">
      <c r="A122" s="2119"/>
      <c r="B122" s="2122"/>
      <c r="C122" s="2139"/>
      <c r="D122" s="2141"/>
      <c r="E122" s="280"/>
      <c r="F122" s="280"/>
      <c r="G122" s="280"/>
      <c r="H122" s="280"/>
      <c r="I122" s="280"/>
      <c r="J122" s="280"/>
      <c r="K122" s="280"/>
      <c r="L122" s="280"/>
      <c r="M122" s="280"/>
      <c r="N122" s="280"/>
      <c r="O122" s="280"/>
      <c r="P122" s="280"/>
      <c r="Q122" s="280"/>
      <c r="R122" s="281"/>
      <c r="S122" s="281"/>
      <c r="T122" s="281"/>
      <c r="U122" s="282"/>
      <c r="V122" s="283">
        <f t="shared" si="24"/>
        <v>0</v>
      </c>
      <c r="W122" s="277">
        <f t="shared" si="25"/>
        <v>0</v>
      </c>
      <c r="X122" s="277">
        <f t="shared" si="26"/>
        <v>0</v>
      </c>
      <c r="Y122" s="278">
        <f t="shared" si="27"/>
        <v>0</v>
      </c>
      <c r="Z122" s="2131"/>
      <c r="AA122" s="2110"/>
      <c r="AB122" s="2110"/>
      <c r="AC122" s="2110"/>
      <c r="AD122" s="2110"/>
      <c r="AE122" s="2110"/>
      <c r="AF122" s="2110"/>
      <c r="AG122" s="2110"/>
      <c r="AH122" s="2113"/>
      <c r="AI122" s="2116"/>
      <c r="AJ122" s="2113"/>
    </row>
    <row r="123" spans="1:36" ht="18.75" x14ac:dyDescent="0.25">
      <c r="A123" s="2119"/>
      <c r="B123" s="2122"/>
      <c r="C123" s="2139"/>
      <c r="D123" s="2141"/>
      <c r="E123" s="284"/>
      <c r="F123" s="284"/>
      <c r="G123" s="284"/>
      <c r="H123" s="284"/>
      <c r="I123" s="284"/>
      <c r="J123" s="284"/>
      <c r="K123" s="284"/>
      <c r="L123" s="284"/>
      <c r="M123" s="284"/>
      <c r="N123" s="284"/>
      <c r="O123" s="284"/>
      <c r="P123" s="284"/>
      <c r="Q123" s="284"/>
      <c r="R123" s="274"/>
      <c r="S123" s="274"/>
      <c r="T123" s="274"/>
      <c r="U123" s="275"/>
      <c r="V123" s="283">
        <f t="shared" si="24"/>
        <v>0</v>
      </c>
      <c r="W123" s="277">
        <f t="shared" si="25"/>
        <v>0</v>
      </c>
      <c r="X123" s="277">
        <f t="shared" si="26"/>
        <v>0</v>
      </c>
      <c r="Y123" s="278">
        <f t="shared" si="27"/>
        <v>0</v>
      </c>
      <c r="Z123" s="2131"/>
      <c r="AA123" s="2110"/>
      <c r="AB123" s="2110"/>
      <c r="AC123" s="2110"/>
      <c r="AD123" s="2110"/>
      <c r="AE123" s="2110"/>
      <c r="AF123" s="2110"/>
      <c r="AG123" s="2110"/>
      <c r="AH123" s="2113"/>
      <c r="AI123" s="2116"/>
      <c r="AJ123" s="2113"/>
    </row>
    <row r="124" spans="1:36" ht="18.75" x14ac:dyDescent="0.25">
      <c r="A124" s="2119"/>
      <c r="B124" s="2122"/>
      <c r="C124" s="2139"/>
      <c r="D124" s="2141"/>
      <c r="E124" s="280"/>
      <c r="F124" s="280"/>
      <c r="G124" s="280"/>
      <c r="H124" s="280"/>
      <c r="I124" s="280"/>
      <c r="J124" s="280"/>
      <c r="K124" s="280"/>
      <c r="L124" s="280"/>
      <c r="M124" s="280"/>
      <c r="N124" s="280"/>
      <c r="O124" s="280"/>
      <c r="P124" s="280"/>
      <c r="Q124" s="280"/>
      <c r="R124" s="281"/>
      <c r="S124" s="281"/>
      <c r="T124" s="281"/>
      <c r="U124" s="282"/>
      <c r="V124" s="283">
        <f t="shared" si="24"/>
        <v>0</v>
      </c>
      <c r="W124" s="277">
        <f t="shared" si="25"/>
        <v>0</v>
      </c>
      <c r="X124" s="277">
        <f t="shared" si="26"/>
        <v>0</v>
      </c>
      <c r="Y124" s="278">
        <f t="shared" si="27"/>
        <v>0</v>
      </c>
      <c r="Z124" s="2131"/>
      <c r="AA124" s="2110"/>
      <c r="AB124" s="2110"/>
      <c r="AC124" s="2110"/>
      <c r="AD124" s="2110"/>
      <c r="AE124" s="2110"/>
      <c r="AF124" s="2110"/>
      <c r="AG124" s="2110"/>
      <c r="AH124" s="2113"/>
      <c r="AI124" s="2116"/>
      <c r="AJ124" s="2113"/>
    </row>
    <row r="125" spans="1:36" ht="18.75" x14ac:dyDescent="0.25">
      <c r="A125" s="2119"/>
      <c r="B125" s="2122"/>
      <c r="C125" s="2139"/>
      <c r="D125" s="2141"/>
      <c r="E125" s="284"/>
      <c r="F125" s="284"/>
      <c r="G125" s="284"/>
      <c r="H125" s="284"/>
      <c r="I125" s="284"/>
      <c r="J125" s="284"/>
      <c r="K125" s="284"/>
      <c r="L125" s="284"/>
      <c r="M125" s="284"/>
      <c r="N125" s="284"/>
      <c r="O125" s="284"/>
      <c r="P125" s="284"/>
      <c r="Q125" s="284"/>
      <c r="R125" s="274"/>
      <c r="S125" s="274"/>
      <c r="T125" s="274"/>
      <c r="U125" s="275"/>
      <c r="V125" s="283">
        <f t="shared" si="24"/>
        <v>0</v>
      </c>
      <c r="W125" s="277">
        <f t="shared" si="25"/>
        <v>0</v>
      </c>
      <c r="X125" s="277">
        <f t="shared" si="26"/>
        <v>0</v>
      </c>
      <c r="Y125" s="278">
        <f t="shared" si="27"/>
        <v>0</v>
      </c>
      <c r="Z125" s="2131"/>
      <c r="AA125" s="2110"/>
      <c r="AB125" s="2110"/>
      <c r="AC125" s="2110"/>
      <c r="AD125" s="2110"/>
      <c r="AE125" s="2110"/>
      <c r="AF125" s="2110"/>
      <c r="AG125" s="2110"/>
      <c r="AH125" s="2113"/>
      <c r="AI125" s="2116"/>
      <c r="AJ125" s="2113"/>
    </row>
    <row r="126" spans="1:36" ht="18.75" x14ac:dyDescent="0.25">
      <c r="A126" s="2119"/>
      <c r="B126" s="2122"/>
      <c r="C126" s="2139"/>
      <c r="D126" s="2141"/>
      <c r="E126" s="280"/>
      <c r="F126" s="280"/>
      <c r="G126" s="280"/>
      <c r="H126" s="280"/>
      <c r="I126" s="280"/>
      <c r="J126" s="280"/>
      <c r="K126" s="280"/>
      <c r="L126" s="280"/>
      <c r="M126" s="280"/>
      <c r="N126" s="280"/>
      <c r="O126" s="280"/>
      <c r="P126" s="280"/>
      <c r="Q126" s="280"/>
      <c r="R126" s="281"/>
      <c r="S126" s="281"/>
      <c r="T126" s="281"/>
      <c r="U126" s="282"/>
      <c r="V126" s="283">
        <f t="shared" si="24"/>
        <v>0</v>
      </c>
      <c r="W126" s="277">
        <f t="shared" si="25"/>
        <v>0</v>
      </c>
      <c r="X126" s="277">
        <f t="shared" si="26"/>
        <v>0</v>
      </c>
      <c r="Y126" s="278">
        <f t="shared" si="27"/>
        <v>0</v>
      </c>
      <c r="Z126" s="2131"/>
      <c r="AA126" s="2110"/>
      <c r="AB126" s="2110"/>
      <c r="AC126" s="2110"/>
      <c r="AD126" s="2110"/>
      <c r="AE126" s="2110"/>
      <c r="AF126" s="2110"/>
      <c r="AG126" s="2110"/>
      <c r="AH126" s="2113"/>
      <c r="AI126" s="2116"/>
      <c r="AJ126" s="2113"/>
    </row>
    <row r="127" spans="1:36" ht="18.75" x14ac:dyDescent="0.25">
      <c r="A127" s="2119"/>
      <c r="B127" s="2122"/>
      <c r="C127" s="2139"/>
      <c r="D127" s="2141"/>
      <c r="E127" s="284"/>
      <c r="F127" s="284"/>
      <c r="G127" s="284"/>
      <c r="H127" s="284"/>
      <c r="I127" s="284"/>
      <c r="J127" s="284"/>
      <c r="K127" s="284"/>
      <c r="L127" s="284"/>
      <c r="M127" s="284"/>
      <c r="N127" s="284"/>
      <c r="O127" s="284"/>
      <c r="P127" s="284"/>
      <c r="Q127" s="284"/>
      <c r="R127" s="274"/>
      <c r="S127" s="274"/>
      <c r="T127" s="274"/>
      <c r="U127" s="275"/>
      <c r="V127" s="283">
        <f t="shared" si="24"/>
        <v>0</v>
      </c>
      <c r="W127" s="277">
        <f t="shared" si="25"/>
        <v>0</v>
      </c>
      <c r="X127" s="277">
        <f t="shared" si="26"/>
        <v>0</v>
      </c>
      <c r="Y127" s="278">
        <f t="shared" si="27"/>
        <v>0</v>
      </c>
      <c r="Z127" s="2131"/>
      <c r="AA127" s="2110"/>
      <c r="AB127" s="2110"/>
      <c r="AC127" s="2110"/>
      <c r="AD127" s="2110"/>
      <c r="AE127" s="2110"/>
      <c r="AF127" s="2110"/>
      <c r="AG127" s="2110"/>
      <c r="AH127" s="2113"/>
      <c r="AI127" s="2116"/>
      <c r="AJ127" s="2113"/>
    </row>
    <row r="128" spans="1:36" ht="18.75" x14ac:dyDescent="0.25">
      <c r="A128" s="2119"/>
      <c r="B128" s="2122"/>
      <c r="C128" s="2139"/>
      <c r="D128" s="2141"/>
      <c r="E128" s="280"/>
      <c r="F128" s="280"/>
      <c r="G128" s="280"/>
      <c r="H128" s="280"/>
      <c r="I128" s="280"/>
      <c r="J128" s="280"/>
      <c r="K128" s="280"/>
      <c r="L128" s="280"/>
      <c r="M128" s="280"/>
      <c r="N128" s="280"/>
      <c r="O128" s="280"/>
      <c r="P128" s="280"/>
      <c r="Q128" s="280"/>
      <c r="R128" s="281"/>
      <c r="S128" s="281"/>
      <c r="T128" s="281"/>
      <c r="U128" s="282"/>
      <c r="V128" s="283">
        <f t="shared" si="24"/>
        <v>0</v>
      </c>
      <c r="W128" s="277">
        <f t="shared" si="25"/>
        <v>0</v>
      </c>
      <c r="X128" s="277">
        <f t="shared" si="26"/>
        <v>0</v>
      </c>
      <c r="Y128" s="278">
        <f t="shared" si="27"/>
        <v>0</v>
      </c>
      <c r="Z128" s="2131"/>
      <c r="AA128" s="2110"/>
      <c r="AB128" s="2110"/>
      <c r="AC128" s="2110"/>
      <c r="AD128" s="2110"/>
      <c r="AE128" s="2110"/>
      <c r="AF128" s="2110"/>
      <c r="AG128" s="2110"/>
      <c r="AH128" s="2113"/>
      <c r="AI128" s="2116"/>
      <c r="AJ128" s="2113"/>
    </row>
    <row r="129" spans="1:36" ht="19.5" thickBot="1" x14ac:dyDescent="0.3">
      <c r="A129" s="2120"/>
      <c r="B129" s="2123"/>
      <c r="C129" s="2140"/>
      <c r="D129" s="2142"/>
      <c r="E129" s="287"/>
      <c r="F129" s="287"/>
      <c r="G129" s="287"/>
      <c r="H129" s="287"/>
      <c r="I129" s="287"/>
      <c r="J129" s="287"/>
      <c r="K129" s="287"/>
      <c r="L129" s="287"/>
      <c r="M129" s="287"/>
      <c r="N129" s="287"/>
      <c r="O129" s="287"/>
      <c r="P129" s="287"/>
      <c r="Q129" s="287"/>
      <c r="R129" s="288"/>
      <c r="S129" s="288"/>
      <c r="T129" s="288"/>
      <c r="U129" s="289"/>
      <c r="V129" s="290">
        <f t="shared" si="24"/>
        <v>0</v>
      </c>
      <c r="W129" s="291">
        <f t="shared" si="25"/>
        <v>0</v>
      </c>
      <c r="X129" s="291">
        <f t="shared" si="26"/>
        <v>0</v>
      </c>
      <c r="Y129" s="292">
        <f t="shared" si="27"/>
        <v>0</v>
      </c>
      <c r="Z129" s="2132"/>
      <c r="AA129" s="2111"/>
      <c r="AB129" s="2111"/>
      <c r="AC129" s="2111"/>
      <c r="AD129" s="2111"/>
      <c r="AE129" s="2111"/>
      <c r="AF129" s="2111"/>
      <c r="AG129" s="2111"/>
      <c r="AH129" s="2114"/>
      <c r="AI129" s="2117"/>
      <c r="AJ129" s="2114"/>
    </row>
    <row r="130" spans="1:36" ht="18.75" x14ac:dyDescent="0.25">
      <c r="A130" s="2118">
        <v>6</v>
      </c>
      <c r="B130" s="2121" t="s">
        <v>82</v>
      </c>
      <c r="C130" s="2133" t="s">
        <v>99</v>
      </c>
      <c r="D130" s="2127">
        <f>250*0.9</f>
        <v>225</v>
      </c>
      <c r="E130" s="293"/>
      <c r="F130" s="251"/>
      <c r="G130" s="251"/>
      <c r="H130" s="251"/>
      <c r="I130" s="251"/>
      <c r="J130" s="251"/>
      <c r="K130" s="251"/>
      <c r="L130" s="251"/>
      <c r="M130" s="251"/>
      <c r="N130" s="251"/>
      <c r="O130" s="251"/>
      <c r="P130" s="251"/>
      <c r="Q130" s="251"/>
      <c r="R130" s="268"/>
      <c r="S130" s="268"/>
      <c r="T130" s="268"/>
      <c r="U130" s="269"/>
      <c r="V130" s="270">
        <f t="shared" si="24"/>
        <v>0</v>
      </c>
      <c r="W130" s="294">
        <f t="shared" si="25"/>
        <v>0</v>
      </c>
      <c r="X130" s="294">
        <f t="shared" si="26"/>
        <v>0</v>
      </c>
      <c r="Y130" s="295">
        <f t="shared" si="27"/>
        <v>0</v>
      </c>
      <c r="Z130" s="2130">
        <f t="shared" ref="Z130:AC130" si="32">SUM(V130:V149)</f>
        <v>6.35</v>
      </c>
      <c r="AA130" s="2109">
        <f t="shared" si="32"/>
        <v>6.6</v>
      </c>
      <c r="AB130" s="2109">
        <f t="shared" si="32"/>
        <v>4.9333333333333336</v>
      </c>
      <c r="AC130" s="2109">
        <f t="shared" si="32"/>
        <v>5.6333333333333329</v>
      </c>
      <c r="AD130" s="2109">
        <f t="shared" ref="AD130:AG190" si="33">Z130*0.38*0.9*SQRT(3)</f>
        <v>3.7614947387973303</v>
      </c>
      <c r="AE130" s="2109">
        <f t="shared" si="33"/>
        <v>3.9095850828444698</v>
      </c>
      <c r="AF130" s="2109">
        <f t="shared" si="33"/>
        <v>2.9223161225302094</v>
      </c>
      <c r="AG130" s="2109">
        <f t="shared" si="33"/>
        <v>3.336969085862199</v>
      </c>
      <c r="AH130" s="2112">
        <f>MAX(Z130:AC149)</f>
        <v>6.6</v>
      </c>
      <c r="AI130" s="2115">
        <f t="shared" ref="AI130" si="34">AH130*0.38*0.9*SQRT(3)</f>
        <v>3.9095850828444698</v>
      </c>
      <c r="AJ130" s="2112">
        <f t="shared" ref="AJ130" si="35">D130-AI130</f>
        <v>221.09041491715553</v>
      </c>
    </row>
    <row r="131" spans="1:36" ht="18.75" x14ac:dyDescent="0.25">
      <c r="A131" s="2119"/>
      <c r="B131" s="2122"/>
      <c r="C131" s="2139"/>
      <c r="D131" s="2128"/>
      <c r="E131" s="232" t="s">
        <v>686</v>
      </c>
      <c r="F131" s="420">
        <v>4.2</v>
      </c>
      <c r="G131" s="420">
        <v>0.3</v>
      </c>
      <c r="H131" s="420">
        <v>0</v>
      </c>
      <c r="I131" s="420">
        <v>4.3</v>
      </c>
      <c r="J131" s="420">
        <v>0</v>
      </c>
      <c r="K131" s="420">
        <v>0.7</v>
      </c>
      <c r="L131" s="232">
        <v>1.2</v>
      </c>
      <c r="M131" s="232">
        <v>1.1000000000000001</v>
      </c>
      <c r="N131" s="232">
        <v>1.2</v>
      </c>
      <c r="O131" s="232">
        <v>0.1</v>
      </c>
      <c r="P131" s="232">
        <v>0</v>
      </c>
      <c r="Q131" s="232">
        <v>0</v>
      </c>
      <c r="R131" s="274">
        <v>235</v>
      </c>
      <c r="S131" s="274">
        <v>235</v>
      </c>
      <c r="T131" s="274">
        <v>235</v>
      </c>
      <c r="U131" s="275">
        <v>235</v>
      </c>
      <c r="V131" s="283">
        <f t="shared" si="24"/>
        <v>2.25</v>
      </c>
      <c r="W131" s="277">
        <f t="shared" si="25"/>
        <v>2.5</v>
      </c>
      <c r="X131" s="277">
        <f t="shared" si="26"/>
        <v>1.1666666666666667</v>
      </c>
      <c r="Y131" s="278">
        <f t="shared" si="27"/>
        <v>0.1</v>
      </c>
      <c r="Z131" s="2131"/>
      <c r="AA131" s="2110"/>
      <c r="AB131" s="2110"/>
      <c r="AC131" s="2110"/>
      <c r="AD131" s="2110"/>
      <c r="AE131" s="2110"/>
      <c r="AF131" s="2110"/>
      <c r="AG131" s="2110"/>
      <c r="AH131" s="2113"/>
      <c r="AI131" s="2116"/>
      <c r="AJ131" s="2113"/>
    </row>
    <row r="132" spans="1:36" ht="18.75" x14ac:dyDescent="0.25">
      <c r="A132" s="2119"/>
      <c r="B132" s="2122"/>
      <c r="C132" s="2139"/>
      <c r="D132" s="2128"/>
      <c r="E132" s="280"/>
      <c r="F132" s="438"/>
      <c r="G132" s="438"/>
      <c r="H132" s="438"/>
      <c r="I132" s="438"/>
      <c r="J132" s="438"/>
      <c r="K132" s="438"/>
      <c r="L132" s="280"/>
      <c r="M132" s="280"/>
      <c r="N132" s="280"/>
      <c r="O132" s="280"/>
      <c r="P132" s="280"/>
      <c r="Q132" s="280"/>
      <c r="R132" s="281"/>
      <c r="S132" s="281"/>
      <c r="T132" s="281"/>
      <c r="U132" s="282"/>
      <c r="V132" s="283">
        <f t="shared" si="24"/>
        <v>0</v>
      </c>
      <c r="W132" s="277">
        <f t="shared" si="25"/>
        <v>0</v>
      </c>
      <c r="X132" s="277">
        <f t="shared" si="26"/>
        <v>0</v>
      </c>
      <c r="Y132" s="278">
        <f t="shared" si="27"/>
        <v>0</v>
      </c>
      <c r="Z132" s="2131"/>
      <c r="AA132" s="2110"/>
      <c r="AB132" s="2110"/>
      <c r="AC132" s="2110"/>
      <c r="AD132" s="2110"/>
      <c r="AE132" s="2110"/>
      <c r="AF132" s="2110"/>
      <c r="AG132" s="2110"/>
      <c r="AH132" s="2113"/>
      <c r="AI132" s="2116"/>
      <c r="AJ132" s="2113"/>
    </row>
    <row r="133" spans="1:36" ht="18.75" x14ac:dyDescent="0.25">
      <c r="A133" s="2119"/>
      <c r="B133" s="2122"/>
      <c r="C133" s="2139"/>
      <c r="D133" s="2128"/>
      <c r="E133" s="232" t="s">
        <v>687</v>
      </c>
      <c r="F133" s="437">
        <v>2.4</v>
      </c>
      <c r="G133" s="437">
        <v>4.3</v>
      </c>
      <c r="H133" s="437">
        <v>1.4</v>
      </c>
      <c r="I133" s="437">
        <v>2.4</v>
      </c>
      <c r="J133" s="437">
        <v>4.3</v>
      </c>
      <c r="K133" s="437">
        <v>1.4</v>
      </c>
      <c r="L133" s="284">
        <v>2.2999999999999998</v>
      </c>
      <c r="M133" s="284">
        <v>4.4000000000000004</v>
      </c>
      <c r="N133" s="284">
        <v>1.6</v>
      </c>
      <c r="O133" s="284">
        <v>4.3</v>
      </c>
      <c r="P133" s="284">
        <v>3.7</v>
      </c>
      <c r="Q133" s="284">
        <v>1.1000000000000001</v>
      </c>
      <c r="R133" s="274">
        <v>235</v>
      </c>
      <c r="S133" s="274">
        <v>235</v>
      </c>
      <c r="T133" s="274">
        <v>235</v>
      </c>
      <c r="U133" s="275">
        <v>235</v>
      </c>
      <c r="V133" s="283">
        <f t="shared" si="24"/>
        <v>2.6999999999999997</v>
      </c>
      <c r="W133" s="277">
        <f t="shared" si="25"/>
        <v>2.6999999999999997</v>
      </c>
      <c r="X133" s="277">
        <f t="shared" si="26"/>
        <v>2.7666666666666671</v>
      </c>
      <c r="Y133" s="278">
        <f t="shared" si="27"/>
        <v>3.0333333333333332</v>
      </c>
      <c r="Z133" s="2131"/>
      <c r="AA133" s="2110"/>
      <c r="AB133" s="2110"/>
      <c r="AC133" s="2110"/>
      <c r="AD133" s="2110"/>
      <c r="AE133" s="2110"/>
      <c r="AF133" s="2110"/>
      <c r="AG133" s="2110"/>
      <c r="AH133" s="2113"/>
      <c r="AI133" s="2116"/>
      <c r="AJ133" s="2113"/>
    </row>
    <row r="134" spans="1:36" ht="18.75" x14ac:dyDescent="0.25">
      <c r="A134" s="2119"/>
      <c r="B134" s="2122"/>
      <c r="C134" s="2139"/>
      <c r="D134" s="2128"/>
      <c r="E134" s="280"/>
      <c r="F134" s="438"/>
      <c r="G134" s="438"/>
      <c r="H134" s="438"/>
      <c r="I134" s="438"/>
      <c r="J134" s="438"/>
      <c r="K134" s="438"/>
      <c r="L134" s="280"/>
      <c r="M134" s="280"/>
      <c r="N134" s="280"/>
      <c r="O134" s="280"/>
      <c r="P134" s="280"/>
      <c r="Q134" s="280"/>
      <c r="R134" s="281"/>
      <c r="S134" s="281"/>
      <c r="T134" s="281"/>
      <c r="U134" s="282"/>
      <c r="V134" s="283">
        <f t="shared" si="24"/>
        <v>0</v>
      </c>
      <c r="W134" s="277">
        <f t="shared" si="25"/>
        <v>0</v>
      </c>
      <c r="X134" s="277">
        <f t="shared" si="26"/>
        <v>0</v>
      </c>
      <c r="Y134" s="278">
        <f t="shared" si="27"/>
        <v>0</v>
      </c>
      <c r="Z134" s="2131"/>
      <c r="AA134" s="2110"/>
      <c r="AB134" s="2110"/>
      <c r="AC134" s="2110"/>
      <c r="AD134" s="2110"/>
      <c r="AE134" s="2110"/>
      <c r="AF134" s="2110"/>
      <c r="AG134" s="2110"/>
      <c r="AH134" s="2113"/>
      <c r="AI134" s="2116"/>
      <c r="AJ134" s="2113"/>
    </row>
    <row r="135" spans="1:36" ht="18.75" x14ac:dyDescent="0.25">
      <c r="A135" s="2119"/>
      <c r="B135" s="2122"/>
      <c r="C135" s="2139"/>
      <c r="D135" s="2128"/>
      <c r="E135" s="232" t="s">
        <v>688</v>
      </c>
      <c r="F135" s="437">
        <v>1.4</v>
      </c>
      <c r="G135" s="437">
        <v>0</v>
      </c>
      <c r="H135" s="437">
        <v>0</v>
      </c>
      <c r="I135" s="437">
        <v>1.4</v>
      </c>
      <c r="J135" s="437">
        <v>0</v>
      </c>
      <c r="K135" s="437">
        <v>0</v>
      </c>
      <c r="L135" s="284">
        <v>1</v>
      </c>
      <c r="M135" s="284">
        <v>0</v>
      </c>
      <c r="N135" s="284">
        <v>0</v>
      </c>
      <c r="O135" s="284">
        <v>2.5</v>
      </c>
      <c r="P135" s="284">
        <v>0</v>
      </c>
      <c r="Q135" s="284">
        <v>0</v>
      </c>
      <c r="R135" s="274">
        <v>235</v>
      </c>
      <c r="S135" s="274">
        <v>235</v>
      </c>
      <c r="T135" s="274">
        <v>235</v>
      </c>
      <c r="U135" s="275">
        <v>235</v>
      </c>
      <c r="V135" s="283">
        <f t="shared" si="24"/>
        <v>1.4</v>
      </c>
      <c r="W135" s="277">
        <f t="shared" si="25"/>
        <v>1.4</v>
      </c>
      <c r="X135" s="277">
        <f t="shared" si="26"/>
        <v>1</v>
      </c>
      <c r="Y135" s="278">
        <f t="shared" si="27"/>
        <v>2.5</v>
      </c>
      <c r="Z135" s="2131"/>
      <c r="AA135" s="2110"/>
      <c r="AB135" s="2110"/>
      <c r="AC135" s="2110"/>
      <c r="AD135" s="2110"/>
      <c r="AE135" s="2110"/>
      <c r="AF135" s="2110"/>
      <c r="AG135" s="2110"/>
      <c r="AH135" s="2113"/>
      <c r="AI135" s="2116"/>
      <c r="AJ135" s="2113"/>
    </row>
    <row r="136" spans="1:36" ht="18.75" x14ac:dyDescent="0.25">
      <c r="A136" s="2119"/>
      <c r="B136" s="2122"/>
      <c r="C136" s="2139"/>
      <c r="D136" s="2128"/>
      <c r="E136" s="280"/>
      <c r="F136" s="280"/>
      <c r="G136" s="280"/>
      <c r="H136" s="280"/>
      <c r="I136" s="280"/>
      <c r="J136" s="280"/>
      <c r="K136" s="280"/>
      <c r="L136" s="280"/>
      <c r="M136" s="280"/>
      <c r="N136" s="280"/>
      <c r="O136" s="280"/>
      <c r="P136" s="280"/>
      <c r="Q136" s="280"/>
      <c r="R136" s="281"/>
      <c r="S136" s="281"/>
      <c r="T136" s="281"/>
      <c r="U136" s="282"/>
      <c r="V136" s="283">
        <f t="shared" si="24"/>
        <v>0</v>
      </c>
      <c r="W136" s="277">
        <f t="shared" si="25"/>
        <v>0</v>
      </c>
      <c r="X136" s="277">
        <f t="shared" si="26"/>
        <v>0</v>
      </c>
      <c r="Y136" s="278">
        <f t="shared" si="27"/>
        <v>0</v>
      </c>
      <c r="Z136" s="2131"/>
      <c r="AA136" s="2110"/>
      <c r="AB136" s="2110"/>
      <c r="AC136" s="2110"/>
      <c r="AD136" s="2110"/>
      <c r="AE136" s="2110"/>
      <c r="AF136" s="2110"/>
      <c r="AG136" s="2110"/>
      <c r="AH136" s="2113"/>
      <c r="AI136" s="2116"/>
      <c r="AJ136" s="2113"/>
    </row>
    <row r="137" spans="1:36" ht="18.75" x14ac:dyDescent="0.25">
      <c r="A137" s="2119"/>
      <c r="B137" s="2122"/>
      <c r="C137" s="2139"/>
      <c r="D137" s="2128"/>
      <c r="E137" s="284"/>
      <c r="F137" s="284"/>
      <c r="G137" s="284"/>
      <c r="H137" s="284"/>
      <c r="I137" s="284"/>
      <c r="J137" s="284"/>
      <c r="K137" s="284"/>
      <c r="L137" s="284"/>
      <c r="M137" s="284"/>
      <c r="N137" s="284"/>
      <c r="O137" s="284"/>
      <c r="P137" s="284"/>
      <c r="Q137" s="284"/>
      <c r="R137" s="274"/>
      <c r="S137" s="274"/>
      <c r="T137" s="274"/>
      <c r="U137" s="275"/>
      <c r="V137" s="283">
        <f t="shared" si="24"/>
        <v>0</v>
      </c>
      <c r="W137" s="277">
        <f t="shared" si="25"/>
        <v>0</v>
      </c>
      <c r="X137" s="277">
        <f t="shared" si="26"/>
        <v>0</v>
      </c>
      <c r="Y137" s="278">
        <f t="shared" si="27"/>
        <v>0</v>
      </c>
      <c r="Z137" s="2131"/>
      <c r="AA137" s="2110"/>
      <c r="AB137" s="2110"/>
      <c r="AC137" s="2110"/>
      <c r="AD137" s="2110"/>
      <c r="AE137" s="2110"/>
      <c r="AF137" s="2110"/>
      <c r="AG137" s="2110"/>
      <c r="AH137" s="2113"/>
      <c r="AI137" s="2116"/>
      <c r="AJ137" s="2113"/>
    </row>
    <row r="138" spans="1:36" ht="18.75" x14ac:dyDescent="0.25">
      <c r="A138" s="2119"/>
      <c r="B138" s="2122"/>
      <c r="C138" s="2139"/>
      <c r="D138" s="2128"/>
      <c r="E138" s="280"/>
      <c r="F138" s="280"/>
      <c r="G138" s="280"/>
      <c r="H138" s="280"/>
      <c r="I138" s="280"/>
      <c r="J138" s="280"/>
      <c r="K138" s="280"/>
      <c r="L138" s="280"/>
      <c r="M138" s="280"/>
      <c r="N138" s="280"/>
      <c r="O138" s="280"/>
      <c r="P138" s="280"/>
      <c r="Q138" s="280"/>
      <c r="R138" s="281"/>
      <c r="S138" s="281"/>
      <c r="T138" s="281"/>
      <c r="U138" s="282"/>
      <c r="V138" s="283">
        <f t="shared" si="24"/>
        <v>0</v>
      </c>
      <c r="W138" s="277">
        <f t="shared" si="25"/>
        <v>0</v>
      </c>
      <c r="X138" s="277">
        <f t="shared" si="26"/>
        <v>0</v>
      </c>
      <c r="Y138" s="278">
        <f t="shared" si="27"/>
        <v>0</v>
      </c>
      <c r="Z138" s="2131"/>
      <c r="AA138" s="2110"/>
      <c r="AB138" s="2110"/>
      <c r="AC138" s="2110"/>
      <c r="AD138" s="2110"/>
      <c r="AE138" s="2110"/>
      <c r="AF138" s="2110"/>
      <c r="AG138" s="2110"/>
      <c r="AH138" s="2113"/>
      <c r="AI138" s="2116"/>
      <c r="AJ138" s="2113"/>
    </row>
    <row r="139" spans="1:36" ht="18.75" x14ac:dyDescent="0.25">
      <c r="A139" s="2119"/>
      <c r="B139" s="2122"/>
      <c r="C139" s="2139"/>
      <c r="D139" s="2128"/>
      <c r="E139" s="284"/>
      <c r="F139" s="284"/>
      <c r="G139" s="284"/>
      <c r="H139" s="284"/>
      <c r="I139" s="284"/>
      <c r="J139" s="284"/>
      <c r="K139" s="284"/>
      <c r="L139" s="284"/>
      <c r="M139" s="284"/>
      <c r="N139" s="284"/>
      <c r="O139" s="284"/>
      <c r="P139" s="284"/>
      <c r="Q139" s="284"/>
      <c r="R139" s="274"/>
      <c r="S139" s="274"/>
      <c r="T139" s="274"/>
      <c r="U139" s="275"/>
      <c r="V139" s="283">
        <f t="shared" si="24"/>
        <v>0</v>
      </c>
      <c r="W139" s="277">
        <f t="shared" si="25"/>
        <v>0</v>
      </c>
      <c r="X139" s="277">
        <f t="shared" si="26"/>
        <v>0</v>
      </c>
      <c r="Y139" s="278">
        <f t="shared" si="27"/>
        <v>0</v>
      </c>
      <c r="Z139" s="2131"/>
      <c r="AA139" s="2110"/>
      <c r="AB139" s="2110"/>
      <c r="AC139" s="2110"/>
      <c r="AD139" s="2110"/>
      <c r="AE139" s="2110"/>
      <c r="AF139" s="2110"/>
      <c r="AG139" s="2110"/>
      <c r="AH139" s="2113"/>
      <c r="AI139" s="2116"/>
      <c r="AJ139" s="2113"/>
    </row>
    <row r="140" spans="1:36" ht="18.75" x14ac:dyDescent="0.25">
      <c r="A140" s="2119"/>
      <c r="B140" s="2122"/>
      <c r="C140" s="2139"/>
      <c r="D140" s="2128"/>
      <c r="E140" s="280"/>
      <c r="F140" s="280"/>
      <c r="G140" s="280"/>
      <c r="H140" s="280"/>
      <c r="I140" s="280"/>
      <c r="J140" s="280"/>
      <c r="K140" s="280"/>
      <c r="L140" s="280"/>
      <c r="M140" s="280"/>
      <c r="N140" s="280"/>
      <c r="O140" s="280"/>
      <c r="P140" s="280"/>
      <c r="Q140" s="280"/>
      <c r="R140" s="281"/>
      <c r="S140" s="281"/>
      <c r="T140" s="281"/>
      <c r="U140" s="282"/>
      <c r="V140" s="283">
        <f t="shared" si="24"/>
        <v>0</v>
      </c>
      <c r="W140" s="277">
        <f t="shared" si="25"/>
        <v>0</v>
      </c>
      <c r="X140" s="277">
        <f t="shared" si="26"/>
        <v>0</v>
      </c>
      <c r="Y140" s="278">
        <f t="shared" si="27"/>
        <v>0</v>
      </c>
      <c r="Z140" s="2131"/>
      <c r="AA140" s="2110"/>
      <c r="AB140" s="2110"/>
      <c r="AC140" s="2110"/>
      <c r="AD140" s="2110"/>
      <c r="AE140" s="2110"/>
      <c r="AF140" s="2110"/>
      <c r="AG140" s="2110"/>
      <c r="AH140" s="2113"/>
      <c r="AI140" s="2116"/>
      <c r="AJ140" s="2113"/>
    </row>
    <row r="141" spans="1:36" ht="18.75" x14ac:dyDescent="0.25">
      <c r="A141" s="2119"/>
      <c r="B141" s="2122"/>
      <c r="C141" s="2139"/>
      <c r="D141" s="2128"/>
      <c r="E141" s="284"/>
      <c r="F141" s="284"/>
      <c r="G141" s="284"/>
      <c r="H141" s="284"/>
      <c r="I141" s="284"/>
      <c r="J141" s="284"/>
      <c r="K141" s="284"/>
      <c r="L141" s="284"/>
      <c r="M141" s="284"/>
      <c r="N141" s="284"/>
      <c r="O141" s="284"/>
      <c r="P141" s="284"/>
      <c r="Q141" s="284"/>
      <c r="R141" s="274"/>
      <c r="S141" s="274"/>
      <c r="T141" s="274"/>
      <c r="U141" s="275"/>
      <c r="V141" s="283">
        <f t="shared" si="24"/>
        <v>0</v>
      </c>
      <c r="W141" s="277">
        <f t="shared" si="25"/>
        <v>0</v>
      </c>
      <c r="X141" s="277">
        <f t="shared" si="26"/>
        <v>0</v>
      </c>
      <c r="Y141" s="278">
        <f t="shared" si="27"/>
        <v>0</v>
      </c>
      <c r="Z141" s="2131"/>
      <c r="AA141" s="2110"/>
      <c r="AB141" s="2110"/>
      <c r="AC141" s="2110"/>
      <c r="AD141" s="2110"/>
      <c r="AE141" s="2110"/>
      <c r="AF141" s="2110"/>
      <c r="AG141" s="2110"/>
      <c r="AH141" s="2113"/>
      <c r="AI141" s="2116"/>
      <c r="AJ141" s="2113"/>
    </row>
    <row r="142" spans="1:36" ht="18.75" x14ac:dyDescent="0.25">
      <c r="A142" s="2119"/>
      <c r="B142" s="2122"/>
      <c r="C142" s="2139"/>
      <c r="D142" s="2128"/>
      <c r="E142" s="280"/>
      <c r="F142" s="280"/>
      <c r="G142" s="280"/>
      <c r="H142" s="280"/>
      <c r="I142" s="280"/>
      <c r="J142" s="280"/>
      <c r="K142" s="280"/>
      <c r="L142" s="280"/>
      <c r="M142" s="280"/>
      <c r="N142" s="280"/>
      <c r="O142" s="280"/>
      <c r="P142" s="280"/>
      <c r="Q142" s="280"/>
      <c r="R142" s="281"/>
      <c r="S142" s="281"/>
      <c r="T142" s="281"/>
      <c r="U142" s="282"/>
      <c r="V142" s="283">
        <f t="shared" si="24"/>
        <v>0</v>
      </c>
      <c r="W142" s="277">
        <f t="shared" si="25"/>
        <v>0</v>
      </c>
      <c r="X142" s="277">
        <f t="shared" si="26"/>
        <v>0</v>
      </c>
      <c r="Y142" s="278">
        <f t="shared" si="27"/>
        <v>0</v>
      </c>
      <c r="Z142" s="2131"/>
      <c r="AA142" s="2110"/>
      <c r="AB142" s="2110"/>
      <c r="AC142" s="2110"/>
      <c r="AD142" s="2110"/>
      <c r="AE142" s="2110"/>
      <c r="AF142" s="2110"/>
      <c r="AG142" s="2110"/>
      <c r="AH142" s="2113"/>
      <c r="AI142" s="2116"/>
      <c r="AJ142" s="2113"/>
    </row>
    <row r="143" spans="1:36" ht="18.75" x14ac:dyDescent="0.25">
      <c r="A143" s="2119"/>
      <c r="B143" s="2122"/>
      <c r="C143" s="2139"/>
      <c r="D143" s="2128"/>
      <c r="E143" s="284"/>
      <c r="F143" s="284"/>
      <c r="G143" s="284"/>
      <c r="H143" s="284"/>
      <c r="I143" s="284"/>
      <c r="J143" s="284"/>
      <c r="K143" s="284"/>
      <c r="L143" s="284"/>
      <c r="M143" s="284"/>
      <c r="N143" s="284"/>
      <c r="O143" s="284"/>
      <c r="P143" s="284"/>
      <c r="Q143" s="284"/>
      <c r="R143" s="274"/>
      <c r="S143" s="274"/>
      <c r="T143" s="274"/>
      <c r="U143" s="275"/>
      <c r="V143" s="283">
        <f t="shared" si="24"/>
        <v>0</v>
      </c>
      <c r="W143" s="277">
        <f t="shared" si="25"/>
        <v>0</v>
      </c>
      <c r="X143" s="277">
        <f t="shared" si="26"/>
        <v>0</v>
      </c>
      <c r="Y143" s="278">
        <f t="shared" si="27"/>
        <v>0</v>
      </c>
      <c r="Z143" s="2131"/>
      <c r="AA143" s="2110"/>
      <c r="AB143" s="2110"/>
      <c r="AC143" s="2110"/>
      <c r="AD143" s="2110"/>
      <c r="AE143" s="2110"/>
      <c r="AF143" s="2110"/>
      <c r="AG143" s="2110"/>
      <c r="AH143" s="2113"/>
      <c r="AI143" s="2116"/>
      <c r="AJ143" s="2113"/>
    </row>
    <row r="144" spans="1:36" ht="18.75" x14ac:dyDescent="0.25">
      <c r="A144" s="2119"/>
      <c r="B144" s="2122"/>
      <c r="C144" s="2139"/>
      <c r="D144" s="2128"/>
      <c r="E144" s="280"/>
      <c r="F144" s="280"/>
      <c r="G144" s="280"/>
      <c r="H144" s="280"/>
      <c r="I144" s="280"/>
      <c r="J144" s="280"/>
      <c r="K144" s="280"/>
      <c r="L144" s="280"/>
      <c r="M144" s="280"/>
      <c r="N144" s="280"/>
      <c r="O144" s="280"/>
      <c r="P144" s="280"/>
      <c r="Q144" s="280"/>
      <c r="R144" s="281"/>
      <c r="S144" s="281"/>
      <c r="T144" s="281"/>
      <c r="U144" s="282"/>
      <c r="V144" s="283">
        <f t="shared" si="24"/>
        <v>0</v>
      </c>
      <c r="W144" s="277">
        <f t="shared" si="25"/>
        <v>0</v>
      </c>
      <c r="X144" s="277">
        <f t="shared" si="26"/>
        <v>0</v>
      </c>
      <c r="Y144" s="278">
        <f t="shared" si="27"/>
        <v>0</v>
      </c>
      <c r="Z144" s="2131"/>
      <c r="AA144" s="2110"/>
      <c r="AB144" s="2110"/>
      <c r="AC144" s="2110"/>
      <c r="AD144" s="2110"/>
      <c r="AE144" s="2110"/>
      <c r="AF144" s="2110"/>
      <c r="AG144" s="2110"/>
      <c r="AH144" s="2113"/>
      <c r="AI144" s="2116"/>
      <c r="AJ144" s="2113"/>
    </row>
    <row r="145" spans="1:36" ht="18.75" x14ac:dyDescent="0.25">
      <c r="A145" s="2119"/>
      <c r="B145" s="2122"/>
      <c r="C145" s="2139"/>
      <c r="D145" s="2128"/>
      <c r="E145" s="284"/>
      <c r="F145" s="284"/>
      <c r="G145" s="284"/>
      <c r="H145" s="284"/>
      <c r="I145" s="284"/>
      <c r="J145" s="284"/>
      <c r="K145" s="284"/>
      <c r="L145" s="284"/>
      <c r="M145" s="284"/>
      <c r="N145" s="284"/>
      <c r="O145" s="284"/>
      <c r="P145" s="284"/>
      <c r="Q145" s="284"/>
      <c r="R145" s="274"/>
      <c r="S145" s="274"/>
      <c r="T145" s="274"/>
      <c r="U145" s="275"/>
      <c r="V145" s="283">
        <f t="shared" si="24"/>
        <v>0</v>
      </c>
      <c r="W145" s="277">
        <f t="shared" si="25"/>
        <v>0</v>
      </c>
      <c r="X145" s="277">
        <f t="shared" si="26"/>
        <v>0</v>
      </c>
      <c r="Y145" s="278">
        <f t="shared" si="27"/>
        <v>0</v>
      </c>
      <c r="Z145" s="2131"/>
      <c r="AA145" s="2110"/>
      <c r="AB145" s="2110"/>
      <c r="AC145" s="2110"/>
      <c r="AD145" s="2110"/>
      <c r="AE145" s="2110"/>
      <c r="AF145" s="2110"/>
      <c r="AG145" s="2110"/>
      <c r="AH145" s="2113"/>
      <c r="AI145" s="2116"/>
      <c r="AJ145" s="2113"/>
    </row>
    <row r="146" spans="1:36" ht="18.75" x14ac:dyDescent="0.25">
      <c r="A146" s="2119"/>
      <c r="B146" s="2122"/>
      <c r="C146" s="2139"/>
      <c r="D146" s="2128"/>
      <c r="E146" s="280"/>
      <c r="F146" s="280"/>
      <c r="G146" s="280"/>
      <c r="H146" s="280"/>
      <c r="I146" s="280"/>
      <c r="J146" s="280"/>
      <c r="K146" s="280"/>
      <c r="L146" s="280"/>
      <c r="M146" s="280"/>
      <c r="N146" s="280"/>
      <c r="O146" s="280"/>
      <c r="P146" s="280"/>
      <c r="Q146" s="280"/>
      <c r="R146" s="281"/>
      <c r="S146" s="281"/>
      <c r="T146" s="281"/>
      <c r="U146" s="282"/>
      <c r="V146" s="283">
        <f t="shared" si="24"/>
        <v>0</v>
      </c>
      <c r="W146" s="277">
        <f t="shared" si="25"/>
        <v>0</v>
      </c>
      <c r="X146" s="277">
        <f t="shared" si="26"/>
        <v>0</v>
      </c>
      <c r="Y146" s="278">
        <f t="shared" si="27"/>
        <v>0</v>
      </c>
      <c r="Z146" s="2131"/>
      <c r="AA146" s="2110"/>
      <c r="AB146" s="2110"/>
      <c r="AC146" s="2110"/>
      <c r="AD146" s="2110"/>
      <c r="AE146" s="2110"/>
      <c r="AF146" s="2110"/>
      <c r="AG146" s="2110"/>
      <c r="AH146" s="2113"/>
      <c r="AI146" s="2116"/>
      <c r="AJ146" s="2113"/>
    </row>
    <row r="147" spans="1:36" ht="18.75" x14ac:dyDescent="0.25">
      <c r="A147" s="2119"/>
      <c r="B147" s="2122"/>
      <c r="C147" s="2139"/>
      <c r="D147" s="2128"/>
      <c r="E147" s="284"/>
      <c r="F147" s="284"/>
      <c r="G147" s="284"/>
      <c r="H147" s="284"/>
      <c r="I147" s="284"/>
      <c r="J147" s="284"/>
      <c r="K147" s="284"/>
      <c r="L147" s="284"/>
      <c r="M147" s="284"/>
      <c r="N147" s="284"/>
      <c r="O147" s="284"/>
      <c r="P147" s="284"/>
      <c r="Q147" s="284"/>
      <c r="R147" s="274"/>
      <c r="S147" s="274"/>
      <c r="T147" s="274"/>
      <c r="U147" s="275"/>
      <c r="V147" s="283">
        <f t="shared" si="24"/>
        <v>0</v>
      </c>
      <c r="W147" s="277">
        <f t="shared" si="25"/>
        <v>0</v>
      </c>
      <c r="X147" s="277">
        <f t="shared" si="26"/>
        <v>0</v>
      </c>
      <c r="Y147" s="278">
        <f t="shared" si="27"/>
        <v>0</v>
      </c>
      <c r="Z147" s="2131"/>
      <c r="AA147" s="2110"/>
      <c r="AB147" s="2110"/>
      <c r="AC147" s="2110"/>
      <c r="AD147" s="2110"/>
      <c r="AE147" s="2110"/>
      <c r="AF147" s="2110"/>
      <c r="AG147" s="2110"/>
      <c r="AH147" s="2113"/>
      <c r="AI147" s="2116"/>
      <c r="AJ147" s="2113"/>
    </row>
    <row r="148" spans="1:36" ht="18.75" x14ac:dyDescent="0.25">
      <c r="A148" s="2119"/>
      <c r="B148" s="2122"/>
      <c r="C148" s="2139"/>
      <c r="D148" s="2128"/>
      <c r="E148" s="280"/>
      <c r="F148" s="280"/>
      <c r="G148" s="280"/>
      <c r="H148" s="280"/>
      <c r="I148" s="280"/>
      <c r="J148" s="280"/>
      <c r="K148" s="280"/>
      <c r="L148" s="280"/>
      <c r="M148" s="280"/>
      <c r="N148" s="280"/>
      <c r="O148" s="280"/>
      <c r="P148" s="280"/>
      <c r="Q148" s="280"/>
      <c r="R148" s="281"/>
      <c r="S148" s="281"/>
      <c r="T148" s="281"/>
      <c r="U148" s="282"/>
      <c r="V148" s="283">
        <f t="shared" si="24"/>
        <v>0</v>
      </c>
      <c r="W148" s="277">
        <f t="shared" si="25"/>
        <v>0</v>
      </c>
      <c r="X148" s="277">
        <f t="shared" si="26"/>
        <v>0</v>
      </c>
      <c r="Y148" s="278">
        <f t="shared" si="27"/>
        <v>0</v>
      </c>
      <c r="Z148" s="2131"/>
      <c r="AA148" s="2110"/>
      <c r="AB148" s="2110"/>
      <c r="AC148" s="2110"/>
      <c r="AD148" s="2110"/>
      <c r="AE148" s="2110"/>
      <c r="AF148" s="2110"/>
      <c r="AG148" s="2110"/>
      <c r="AH148" s="2113"/>
      <c r="AI148" s="2116"/>
      <c r="AJ148" s="2113"/>
    </row>
    <row r="149" spans="1:36" ht="19.5" thickBot="1" x14ac:dyDescent="0.3">
      <c r="A149" s="2120"/>
      <c r="B149" s="2123"/>
      <c r="C149" s="2140"/>
      <c r="D149" s="2129"/>
      <c r="E149" s="287"/>
      <c r="F149" s="287"/>
      <c r="G149" s="287"/>
      <c r="H149" s="287"/>
      <c r="I149" s="287"/>
      <c r="J149" s="287"/>
      <c r="K149" s="287"/>
      <c r="L149" s="287"/>
      <c r="M149" s="287"/>
      <c r="N149" s="287"/>
      <c r="O149" s="287"/>
      <c r="P149" s="287"/>
      <c r="Q149" s="287"/>
      <c r="R149" s="288"/>
      <c r="S149" s="288"/>
      <c r="T149" s="288"/>
      <c r="U149" s="289"/>
      <c r="V149" s="290">
        <f t="shared" si="24"/>
        <v>0</v>
      </c>
      <c r="W149" s="291">
        <f t="shared" si="25"/>
        <v>0</v>
      </c>
      <c r="X149" s="291">
        <f t="shared" si="26"/>
        <v>0</v>
      </c>
      <c r="Y149" s="292">
        <f t="shared" si="27"/>
        <v>0</v>
      </c>
      <c r="Z149" s="2132"/>
      <c r="AA149" s="2111"/>
      <c r="AB149" s="2111"/>
      <c r="AC149" s="2111"/>
      <c r="AD149" s="2111"/>
      <c r="AE149" s="2111"/>
      <c r="AF149" s="2111"/>
      <c r="AG149" s="2111"/>
      <c r="AH149" s="2114"/>
      <c r="AI149" s="2117"/>
      <c r="AJ149" s="2114"/>
    </row>
    <row r="150" spans="1:36" ht="18.75" x14ac:dyDescent="0.25">
      <c r="A150" s="2118">
        <v>7</v>
      </c>
      <c r="B150" s="2121" t="s">
        <v>87</v>
      </c>
      <c r="C150" s="2133" t="s">
        <v>83</v>
      </c>
      <c r="D150" s="2127">
        <f>160*0.9</f>
        <v>144</v>
      </c>
      <c r="E150" s="293"/>
      <c r="F150" s="251"/>
      <c r="G150" s="251"/>
      <c r="H150" s="251"/>
      <c r="I150" s="251"/>
      <c r="J150" s="251"/>
      <c r="K150" s="251"/>
      <c r="L150" s="251"/>
      <c r="M150" s="251"/>
      <c r="N150" s="251"/>
      <c r="O150" s="251"/>
      <c r="P150" s="251"/>
      <c r="Q150" s="251"/>
      <c r="R150" s="268"/>
      <c r="S150" s="268"/>
      <c r="T150" s="268"/>
      <c r="U150" s="269"/>
      <c r="V150" s="270">
        <f t="shared" si="24"/>
        <v>0</v>
      </c>
      <c r="W150" s="294">
        <f t="shared" si="25"/>
        <v>0</v>
      </c>
      <c r="X150" s="294">
        <f t="shared" si="26"/>
        <v>0</v>
      </c>
      <c r="Y150" s="295">
        <f t="shared" si="27"/>
        <v>0</v>
      </c>
      <c r="Z150" s="2130">
        <f t="shared" ref="Z150:AC150" si="36">SUM(V150:V169)</f>
        <v>27.466666666666665</v>
      </c>
      <c r="AA150" s="2109">
        <f t="shared" si="36"/>
        <v>32.366666666666667</v>
      </c>
      <c r="AB150" s="2109">
        <f t="shared" si="36"/>
        <v>37.950000000000003</v>
      </c>
      <c r="AC150" s="2109">
        <f t="shared" si="36"/>
        <v>44.233333333333334</v>
      </c>
      <c r="AD150" s="2109">
        <f t="shared" ref="AD150" si="37">Z150*0.38*0.9*SQRT(3)</f>
        <v>16.270192465979004</v>
      </c>
      <c r="AE150" s="2109">
        <f t="shared" si="33"/>
        <v>19.172763209302929</v>
      </c>
      <c r="AF150" s="2109">
        <f t="shared" si="33"/>
        <v>22.480114226355703</v>
      </c>
      <c r="AG150" s="2109">
        <f t="shared" si="33"/>
        <v>26.202118206740462</v>
      </c>
      <c r="AH150" s="2112">
        <f>MAX(Z150:AC169)</f>
        <v>44.233333333333334</v>
      </c>
      <c r="AI150" s="2115">
        <f t="shared" ref="AI150" si="38">AH150*0.38*0.9*SQRT(3)</f>
        <v>26.202118206740462</v>
      </c>
      <c r="AJ150" s="2112">
        <f t="shared" ref="AJ150" si="39">D150-AI150</f>
        <v>117.79788179325953</v>
      </c>
    </row>
    <row r="151" spans="1:36" ht="18.75" x14ac:dyDescent="0.25">
      <c r="A151" s="2119"/>
      <c r="B151" s="2122"/>
      <c r="C151" s="2134"/>
      <c r="D151" s="2128"/>
      <c r="E151" s="232" t="s">
        <v>689</v>
      </c>
      <c r="F151" s="420">
        <v>0</v>
      </c>
      <c r="G151" s="420">
        <v>0</v>
      </c>
      <c r="H151" s="420">
        <v>0</v>
      </c>
      <c r="I151" s="420">
        <v>0</v>
      </c>
      <c r="J151" s="420">
        <v>0</v>
      </c>
      <c r="K151" s="420">
        <v>0</v>
      </c>
      <c r="L151" s="232">
        <v>0</v>
      </c>
      <c r="M151" s="232">
        <v>0.1</v>
      </c>
      <c r="N151" s="232">
        <v>0.6</v>
      </c>
      <c r="O151" s="232">
        <v>0</v>
      </c>
      <c r="P151" s="232">
        <v>0.6</v>
      </c>
      <c r="Q151" s="232">
        <v>0</v>
      </c>
      <c r="R151" s="274">
        <v>233</v>
      </c>
      <c r="S151" s="274">
        <v>234</v>
      </c>
      <c r="T151" s="274">
        <v>231</v>
      </c>
      <c r="U151" s="275">
        <v>231</v>
      </c>
      <c r="V151" s="283">
        <f t="shared" si="24"/>
        <v>0</v>
      </c>
      <c r="W151" s="277">
        <f t="shared" si="25"/>
        <v>0</v>
      </c>
      <c r="X151" s="277">
        <f t="shared" si="26"/>
        <v>0.35</v>
      </c>
      <c r="Y151" s="278">
        <f t="shared" si="27"/>
        <v>0.6</v>
      </c>
      <c r="Z151" s="2131"/>
      <c r="AA151" s="2110"/>
      <c r="AB151" s="2110"/>
      <c r="AC151" s="2110"/>
      <c r="AD151" s="2110"/>
      <c r="AE151" s="2110"/>
      <c r="AF151" s="2110"/>
      <c r="AG151" s="2110"/>
      <c r="AH151" s="2113"/>
      <c r="AI151" s="2116"/>
      <c r="AJ151" s="2113"/>
    </row>
    <row r="152" spans="1:36" ht="18.75" x14ac:dyDescent="0.25">
      <c r="A152" s="2119"/>
      <c r="B152" s="2122"/>
      <c r="C152" s="2134"/>
      <c r="D152" s="2128"/>
      <c r="E152" s="280"/>
      <c r="F152" s="438"/>
      <c r="G152" s="438"/>
      <c r="H152" s="438"/>
      <c r="I152" s="438"/>
      <c r="J152" s="438"/>
      <c r="K152" s="438"/>
      <c r="L152" s="280"/>
      <c r="M152" s="280"/>
      <c r="N152" s="280"/>
      <c r="O152" s="280"/>
      <c r="P152" s="280"/>
      <c r="Q152" s="280"/>
      <c r="R152" s="281"/>
      <c r="S152" s="281"/>
      <c r="T152" s="281"/>
      <c r="U152" s="282"/>
      <c r="V152" s="283">
        <f t="shared" si="24"/>
        <v>0</v>
      </c>
      <c r="W152" s="277">
        <f t="shared" si="25"/>
        <v>0</v>
      </c>
      <c r="X152" s="277">
        <f t="shared" si="26"/>
        <v>0</v>
      </c>
      <c r="Y152" s="278">
        <f t="shared" si="27"/>
        <v>0</v>
      </c>
      <c r="Z152" s="2131"/>
      <c r="AA152" s="2110"/>
      <c r="AB152" s="2110"/>
      <c r="AC152" s="2110"/>
      <c r="AD152" s="2110"/>
      <c r="AE152" s="2110"/>
      <c r="AF152" s="2110"/>
      <c r="AG152" s="2110"/>
      <c r="AH152" s="2113"/>
      <c r="AI152" s="2116"/>
      <c r="AJ152" s="2113"/>
    </row>
    <row r="153" spans="1:36" ht="18.75" x14ac:dyDescent="0.25">
      <c r="A153" s="2119"/>
      <c r="B153" s="2122"/>
      <c r="C153" s="2134"/>
      <c r="D153" s="2128"/>
      <c r="E153" s="232" t="s">
        <v>690</v>
      </c>
      <c r="F153" s="420">
        <v>29.5</v>
      </c>
      <c r="G153" s="420">
        <v>25</v>
      </c>
      <c r="H153" s="420">
        <v>13.2</v>
      </c>
      <c r="I153" s="437">
        <v>13.5</v>
      </c>
      <c r="J153" s="437">
        <v>28.9</v>
      </c>
      <c r="K153" s="437">
        <v>30</v>
      </c>
      <c r="L153" s="284">
        <v>63.2</v>
      </c>
      <c r="M153" s="284">
        <v>18.8</v>
      </c>
      <c r="N153" s="284">
        <v>13.3</v>
      </c>
      <c r="O153" s="284">
        <v>49.5</v>
      </c>
      <c r="P153" s="284">
        <v>33.5</v>
      </c>
      <c r="Q153" s="284">
        <v>9.1999999999999993</v>
      </c>
      <c r="R153" s="274">
        <v>233</v>
      </c>
      <c r="S153" s="274">
        <v>234</v>
      </c>
      <c r="T153" s="274">
        <v>231</v>
      </c>
      <c r="U153" s="275">
        <v>231</v>
      </c>
      <c r="V153" s="283">
        <f t="shared" si="24"/>
        <v>22.566666666666666</v>
      </c>
      <c r="W153" s="277">
        <f t="shared" si="25"/>
        <v>24.133333333333336</v>
      </c>
      <c r="X153" s="277">
        <f t="shared" si="26"/>
        <v>31.766666666666666</v>
      </c>
      <c r="Y153" s="278">
        <f t="shared" si="27"/>
        <v>30.733333333333334</v>
      </c>
      <c r="Z153" s="2131"/>
      <c r="AA153" s="2110"/>
      <c r="AB153" s="2110"/>
      <c r="AC153" s="2110"/>
      <c r="AD153" s="2110"/>
      <c r="AE153" s="2110"/>
      <c r="AF153" s="2110"/>
      <c r="AG153" s="2110"/>
      <c r="AH153" s="2113"/>
      <c r="AI153" s="2116"/>
      <c r="AJ153" s="2113"/>
    </row>
    <row r="154" spans="1:36" ht="18.75" x14ac:dyDescent="0.25">
      <c r="A154" s="2119"/>
      <c r="B154" s="2122"/>
      <c r="C154" s="2134"/>
      <c r="D154" s="2128"/>
      <c r="E154" s="280"/>
      <c r="F154" s="438"/>
      <c r="G154" s="438"/>
      <c r="H154" s="438"/>
      <c r="I154" s="438"/>
      <c r="J154" s="438"/>
      <c r="K154" s="438"/>
      <c r="L154" s="280"/>
      <c r="M154" s="280"/>
      <c r="N154" s="280"/>
      <c r="O154" s="280"/>
      <c r="P154" s="280"/>
      <c r="Q154" s="280"/>
      <c r="R154" s="281"/>
      <c r="S154" s="281"/>
      <c r="T154" s="281"/>
      <c r="U154" s="282"/>
      <c r="V154" s="283">
        <f t="shared" si="24"/>
        <v>0</v>
      </c>
      <c r="W154" s="277">
        <f t="shared" si="25"/>
        <v>0</v>
      </c>
      <c r="X154" s="277">
        <f t="shared" si="26"/>
        <v>0</v>
      </c>
      <c r="Y154" s="278">
        <f t="shared" si="27"/>
        <v>0</v>
      </c>
      <c r="Z154" s="2131"/>
      <c r="AA154" s="2110"/>
      <c r="AB154" s="2110"/>
      <c r="AC154" s="2110"/>
      <c r="AD154" s="2110"/>
      <c r="AE154" s="2110"/>
      <c r="AF154" s="2110"/>
      <c r="AG154" s="2110"/>
      <c r="AH154" s="2113"/>
      <c r="AI154" s="2116"/>
      <c r="AJ154" s="2113"/>
    </row>
    <row r="155" spans="1:36" ht="18.75" x14ac:dyDescent="0.25">
      <c r="A155" s="2119"/>
      <c r="B155" s="2122"/>
      <c r="C155" s="2134"/>
      <c r="D155" s="2128"/>
      <c r="E155" s="232" t="s">
        <v>691</v>
      </c>
      <c r="F155" s="420">
        <v>0</v>
      </c>
      <c r="G155" s="420">
        <v>0</v>
      </c>
      <c r="H155" s="420">
        <v>0</v>
      </c>
      <c r="I155" s="437">
        <v>0</v>
      </c>
      <c r="J155" s="437">
        <v>0.4</v>
      </c>
      <c r="K155" s="437">
        <v>0</v>
      </c>
      <c r="L155" s="284">
        <v>0</v>
      </c>
      <c r="M155" s="284">
        <v>0</v>
      </c>
      <c r="N155" s="284">
        <v>0</v>
      </c>
      <c r="O155" s="284">
        <v>0</v>
      </c>
      <c r="P155" s="284">
        <v>0</v>
      </c>
      <c r="Q155" s="284">
        <v>0</v>
      </c>
      <c r="R155" s="274">
        <v>233</v>
      </c>
      <c r="S155" s="274">
        <v>234</v>
      </c>
      <c r="T155" s="274">
        <v>231</v>
      </c>
      <c r="U155" s="275">
        <v>231</v>
      </c>
      <c r="V155" s="283">
        <f t="shared" si="24"/>
        <v>0</v>
      </c>
      <c r="W155" s="277">
        <f t="shared" si="25"/>
        <v>0.4</v>
      </c>
      <c r="X155" s="277">
        <f t="shared" si="26"/>
        <v>0</v>
      </c>
      <c r="Y155" s="278">
        <f t="shared" si="27"/>
        <v>0</v>
      </c>
      <c r="Z155" s="2131"/>
      <c r="AA155" s="2110"/>
      <c r="AB155" s="2110"/>
      <c r="AC155" s="2110"/>
      <c r="AD155" s="2110"/>
      <c r="AE155" s="2110"/>
      <c r="AF155" s="2110"/>
      <c r="AG155" s="2110"/>
      <c r="AH155" s="2113"/>
      <c r="AI155" s="2116"/>
      <c r="AJ155" s="2113"/>
    </row>
    <row r="156" spans="1:36" ht="18.75" x14ac:dyDescent="0.25">
      <c r="A156" s="2119"/>
      <c r="B156" s="2122"/>
      <c r="C156" s="2134"/>
      <c r="D156" s="2128"/>
      <c r="E156" s="280"/>
      <c r="F156" s="438"/>
      <c r="G156" s="438"/>
      <c r="H156" s="438"/>
      <c r="I156" s="438"/>
      <c r="J156" s="438"/>
      <c r="K156" s="438"/>
      <c r="L156" s="280"/>
      <c r="M156" s="280"/>
      <c r="N156" s="280"/>
      <c r="O156" s="280"/>
      <c r="P156" s="280"/>
      <c r="Q156" s="280"/>
      <c r="R156" s="281"/>
      <c r="S156" s="281"/>
      <c r="T156" s="281"/>
      <c r="U156" s="282"/>
      <c r="V156" s="283">
        <f t="shared" si="24"/>
        <v>0</v>
      </c>
      <c r="W156" s="277">
        <f t="shared" si="25"/>
        <v>0</v>
      </c>
      <c r="X156" s="277">
        <f t="shared" si="26"/>
        <v>0</v>
      </c>
      <c r="Y156" s="278">
        <f t="shared" si="27"/>
        <v>0</v>
      </c>
      <c r="Z156" s="2131"/>
      <c r="AA156" s="2110"/>
      <c r="AB156" s="2110"/>
      <c r="AC156" s="2110"/>
      <c r="AD156" s="2110"/>
      <c r="AE156" s="2110"/>
      <c r="AF156" s="2110"/>
      <c r="AG156" s="2110"/>
      <c r="AH156" s="2113"/>
      <c r="AI156" s="2116"/>
      <c r="AJ156" s="2113"/>
    </row>
    <row r="157" spans="1:36" ht="18.75" x14ac:dyDescent="0.25">
      <c r="A157" s="2119"/>
      <c r="B157" s="2122"/>
      <c r="C157" s="2134"/>
      <c r="D157" s="2128"/>
      <c r="E157" s="232" t="s">
        <v>692</v>
      </c>
      <c r="F157" s="420">
        <v>1.8</v>
      </c>
      <c r="G157" s="420">
        <v>3.3</v>
      </c>
      <c r="H157" s="420">
        <v>2.4</v>
      </c>
      <c r="I157" s="437">
        <v>3.4</v>
      </c>
      <c r="J157" s="437">
        <v>10.3</v>
      </c>
      <c r="K157" s="437">
        <v>0.8</v>
      </c>
      <c r="L157" s="284">
        <v>2.2000000000000002</v>
      </c>
      <c r="M157" s="284">
        <v>4.5</v>
      </c>
      <c r="N157" s="284">
        <v>3</v>
      </c>
      <c r="O157" s="284">
        <v>5</v>
      </c>
      <c r="P157" s="284">
        <v>19.2</v>
      </c>
      <c r="Q157" s="284">
        <v>5.8</v>
      </c>
      <c r="R157" s="274">
        <v>233</v>
      </c>
      <c r="S157" s="274">
        <v>234</v>
      </c>
      <c r="T157" s="274">
        <v>231</v>
      </c>
      <c r="U157" s="275">
        <v>231</v>
      </c>
      <c r="V157" s="283">
        <f t="shared" si="24"/>
        <v>2.5</v>
      </c>
      <c r="W157" s="277">
        <f t="shared" si="25"/>
        <v>4.8333333333333339</v>
      </c>
      <c r="X157" s="277">
        <f t="shared" si="26"/>
        <v>3.2333333333333329</v>
      </c>
      <c r="Y157" s="278">
        <f t="shared" si="27"/>
        <v>10</v>
      </c>
      <c r="Z157" s="2131"/>
      <c r="AA157" s="2110"/>
      <c r="AB157" s="2110"/>
      <c r="AC157" s="2110"/>
      <c r="AD157" s="2110"/>
      <c r="AE157" s="2110"/>
      <c r="AF157" s="2110"/>
      <c r="AG157" s="2110"/>
      <c r="AH157" s="2113"/>
      <c r="AI157" s="2116"/>
      <c r="AJ157" s="2113"/>
    </row>
    <row r="158" spans="1:36" ht="18.75" x14ac:dyDescent="0.25">
      <c r="A158" s="2119"/>
      <c r="B158" s="2122"/>
      <c r="C158" s="2134"/>
      <c r="D158" s="2128"/>
      <c r="E158" s="280"/>
      <c r="F158" s="438"/>
      <c r="G158" s="438"/>
      <c r="H158" s="438"/>
      <c r="I158" s="438"/>
      <c r="J158" s="438"/>
      <c r="K158" s="438"/>
      <c r="L158" s="280"/>
      <c r="M158" s="280"/>
      <c r="N158" s="280"/>
      <c r="O158" s="280"/>
      <c r="P158" s="280"/>
      <c r="Q158" s="280"/>
      <c r="R158" s="281"/>
      <c r="S158" s="281"/>
      <c r="T158" s="281"/>
      <c r="U158" s="282"/>
      <c r="V158" s="283">
        <f t="shared" si="24"/>
        <v>0</v>
      </c>
      <c r="W158" s="277">
        <f t="shared" si="25"/>
        <v>0</v>
      </c>
      <c r="X158" s="277">
        <f t="shared" si="26"/>
        <v>0</v>
      </c>
      <c r="Y158" s="278">
        <f t="shared" si="27"/>
        <v>0</v>
      </c>
      <c r="Z158" s="2131"/>
      <c r="AA158" s="2110"/>
      <c r="AB158" s="2110"/>
      <c r="AC158" s="2110"/>
      <c r="AD158" s="2110"/>
      <c r="AE158" s="2110"/>
      <c r="AF158" s="2110"/>
      <c r="AG158" s="2110"/>
      <c r="AH158" s="2113"/>
      <c r="AI158" s="2116"/>
      <c r="AJ158" s="2113"/>
    </row>
    <row r="159" spans="1:36" ht="18.75" x14ac:dyDescent="0.25">
      <c r="A159" s="2119"/>
      <c r="B159" s="2122"/>
      <c r="C159" s="2134"/>
      <c r="D159" s="2128"/>
      <c r="E159" s="232" t="s">
        <v>693</v>
      </c>
      <c r="F159" s="420">
        <v>1.5</v>
      </c>
      <c r="G159" s="420">
        <v>1.2</v>
      </c>
      <c r="H159" s="420">
        <v>4.5</v>
      </c>
      <c r="I159" s="437">
        <v>4.8</v>
      </c>
      <c r="J159" s="437">
        <v>1.4</v>
      </c>
      <c r="K159" s="437">
        <v>2.8</v>
      </c>
      <c r="L159" s="284">
        <v>1.8</v>
      </c>
      <c r="M159" s="284">
        <v>1.8</v>
      </c>
      <c r="N159" s="284">
        <v>4.2</v>
      </c>
      <c r="O159" s="284">
        <v>1.2</v>
      </c>
      <c r="P159" s="284">
        <v>2.5</v>
      </c>
      <c r="Q159" s="284">
        <v>5</v>
      </c>
      <c r="R159" s="274">
        <v>233</v>
      </c>
      <c r="S159" s="274">
        <v>234</v>
      </c>
      <c r="T159" s="274">
        <v>231</v>
      </c>
      <c r="U159" s="275">
        <v>231</v>
      </c>
      <c r="V159" s="283">
        <f t="shared" ref="V159:V222" si="40">IF(AND(F159=0,G159=0,H159=0),0,IF(AND(F159=0,G159=0),H159,IF(AND(F159=0,H159=0),G159,IF(AND(G159=0,H159=0),F159,IF(F159=0,(G159+H159)/2,IF(G159=0,(F159+H159)/2,IF(H159=0,(F159+G159)/2,(F159+G159+H159)/3)))))))</f>
        <v>2.4</v>
      </c>
      <c r="W159" s="277">
        <f t="shared" ref="W159:W222" si="41">IF(AND(I159=0,J159=0,K159=0),0,IF(AND(I159=0,J159=0),K159,IF(AND(I159=0,K159=0),J159,IF(AND(J159=0,K159=0),I159,IF(I159=0,(J159+K159)/2,IF(J159=0,(I159+K159)/2,IF(K159=0,(I159+J159)/2,(I159+J159+K159)/3)))))))</f>
        <v>3</v>
      </c>
      <c r="X159" s="277">
        <f t="shared" ref="X159:X222" si="42">IF(AND(L159=0,M159=0,N159=0),0,IF(AND(L159=0,M159=0),N159,IF(AND(L159=0,N159=0),M159,IF(AND(M159=0,N159=0),L159,IF(L159=0,(M159+N159)/2,IF(M159=0,(L159+N159)/2,IF(N159=0,(L159+M159)/2,(L159+M159+N159)/3)))))))</f>
        <v>2.6</v>
      </c>
      <c r="Y159" s="278">
        <f t="shared" ref="Y159:Y222" si="43">IF(AND(O159=0,P159=0,Q159=0),0,IF(AND(O159=0,P159=0),Q159,IF(AND(O159=0,Q159=0),P159,IF(AND(P159=0,Q159=0),O159,IF(O159=0,(P159+Q159)/2,IF(P159=0,(O159+Q159)/2,IF(Q159=0,(O159+P159)/2,(O159+P159+Q159)/3)))))))</f>
        <v>2.9</v>
      </c>
      <c r="Z159" s="2131"/>
      <c r="AA159" s="2110"/>
      <c r="AB159" s="2110"/>
      <c r="AC159" s="2110"/>
      <c r="AD159" s="2110"/>
      <c r="AE159" s="2110"/>
      <c r="AF159" s="2110"/>
      <c r="AG159" s="2110"/>
      <c r="AH159" s="2113"/>
      <c r="AI159" s="2116"/>
      <c r="AJ159" s="2113"/>
    </row>
    <row r="160" spans="1:36" ht="18.75" x14ac:dyDescent="0.25">
      <c r="A160" s="2119"/>
      <c r="B160" s="2122"/>
      <c r="C160" s="2134"/>
      <c r="D160" s="2128"/>
      <c r="E160" s="280"/>
      <c r="F160" s="280"/>
      <c r="G160" s="280"/>
      <c r="H160" s="280"/>
      <c r="I160" s="280"/>
      <c r="J160" s="280"/>
      <c r="K160" s="280"/>
      <c r="L160" s="280"/>
      <c r="M160" s="280"/>
      <c r="N160" s="280"/>
      <c r="O160" s="280"/>
      <c r="P160" s="280"/>
      <c r="Q160" s="280"/>
      <c r="R160" s="281"/>
      <c r="S160" s="281"/>
      <c r="T160" s="281"/>
      <c r="U160" s="282"/>
      <c r="V160" s="283">
        <f t="shared" si="40"/>
        <v>0</v>
      </c>
      <c r="W160" s="277">
        <f t="shared" si="41"/>
        <v>0</v>
      </c>
      <c r="X160" s="277">
        <f t="shared" si="42"/>
        <v>0</v>
      </c>
      <c r="Y160" s="278">
        <f t="shared" si="43"/>
        <v>0</v>
      </c>
      <c r="Z160" s="2131"/>
      <c r="AA160" s="2110"/>
      <c r="AB160" s="2110"/>
      <c r="AC160" s="2110"/>
      <c r="AD160" s="2110"/>
      <c r="AE160" s="2110"/>
      <c r="AF160" s="2110"/>
      <c r="AG160" s="2110"/>
      <c r="AH160" s="2113"/>
      <c r="AI160" s="2116"/>
      <c r="AJ160" s="2113"/>
    </row>
    <row r="161" spans="1:36" ht="18.75" x14ac:dyDescent="0.25">
      <c r="A161" s="2119"/>
      <c r="B161" s="2122"/>
      <c r="C161" s="2134"/>
      <c r="D161" s="2128"/>
      <c r="E161" s="284"/>
      <c r="F161" s="284"/>
      <c r="G161" s="284"/>
      <c r="H161" s="284"/>
      <c r="I161" s="284"/>
      <c r="J161" s="284"/>
      <c r="K161" s="284"/>
      <c r="L161" s="284"/>
      <c r="M161" s="284"/>
      <c r="N161" s="284"/>
      <c r="O161" s="284"/>
      <c r="P161" s="284"/>
      <c r="Q161" s="284"/>
      <c r="R161" s="274"/>
      <c r="S161" s="274"/>
      <c r="T161" s="274"/>
      <c r="U161" s="275"/>
      <c r="V161" s="283">
        <f t="shared" si="40"/>
        <v>0</v>
      </c>
      <c r="W161" s="277">
        <f t="shared" si="41"/>
        <v>0</v>
      </c>
      <c r="X161" s="277">
        <f t="shared" si="42"/>
        <v>0</v>
      </c>
      <c r="Y161" s="278">
        <f t="shared" si="43"/>
        <v>0</v>
      </c>
      <c r="Z161" s="2131"/>
      <c r="AA161" s="2110"/>
      <c r="AB161" s="2110"/>
      <c r="AC161" s="2110"/>
      <c r="AD161" s="2110"/>
      <c r="AE161" s="2110"/>
      <c r="AF161" s="2110"/>
      <c r="AG161" s="2110"/>
      <c r="AH161" s="2113"/>
      <c r="AI161" s="2116"/>
      <c r="AJ161" s="2113"/>
    </row>
    <row r="162" spans="1:36" ht="18.75" x14ac:dyDescent="0.25">
      <c r="A162" s="2119"/>
      <c r="B162" s="2122"/>
      <c r="C162" s="2134"/>
      <c r="D162" s="2128"/>
      <c r="E162" s="280"/>
      <c r="F162" s="280"/>
      <c r="G162" s="280"/>
      <c r="H162" s="280"/>
      <c r="I162" s="280"/>
      <c r="J162" s="280"/>
      <c r="K162" s="280"/>
      <c r="L162" s="280"/>
      <c r="M162" s="280"/>
      <c r="N162" s="280"/>
      <c r="O162" s="280"/>
      <c r="P162" s="280"/>
      <c r="Q162" s="280"/>
      <c r="R162" s="281"/>
      <c r="S162" s="281"/>
      <c r="T162" s="281"/>
      <c r="U162" s="282"/>
      <c r="V162" s="283">
        <f t="shared" si="40"/>
        <v>0</v>
      </c>
      <c r="W162" s="277">
        <f t="shared" si="41"/>
        <v>0</v>
      </c>
      <c r="X162" s="277">
        <f t="shared" si="42"/>
        <v>0</v>
      </c>
      <c r="Y162" s="278">
        <f t="shared" si="43"/>
        <v>0</v>
      </c>
      <c r="Z162" s="2131"/>
      <c r="AA162" s="2110"/>
      <c r="AB162" s="2110"/>
      <c r="AC162" s="2110"/>
      <c r="AD162" s="2110"/>
      <c r="AE162" s="2110"/>
      <c r="AF162" s="2110"/>
      <c r="AG162" s="2110"/>
      <c r="AH162" s="2113"/>
      <c r="AI162" s="2116"/>
      <c r="AJ162" s="2113"/>
    </row>
    <row r="163" spans="1:36" ht="18.75" x14ac:dyDescent="0.25">
      <c r="A163" s="2119"/>
      <c r="B163" s="2122"/>
      <c r="C163" s="2134"/>
      <c r="D163" s="2128"/>
      <c r="E163" s="284"/>
      <c r="F163" s="284"/>
      <c r="G163" s="284"/>
      <c r="H163" s="284"/>
      <c r="I163" s="284"/>
      <c r="J163" s="284"/>
      <c r="K163" s="284"/>
      <c r="L163" s="284"/>
      <c r="M163" s="284"/>
      <c r="N163" s="284"/>
      <c r="O163" s="284"/>
      <c r="P163" s="284"/>
      <c r="Q163" s="284"/>
      <c r="R163" s="274"/>
      <c r="S163" s="274"/>
      <c r="T163" s="274"/>
      <c r="U163" s="275"/>
      <c r="V163" s="283">
        <f t="shared" si="40"/>
        <v>0</v>
      </c>
      <c r="W163" s="277">
        <f t="shared" si="41"/>
        <v>0</v>
      </c>
      <c r="X163" s="277">
        <f t="shared" si="42"/>
        <v>0</v>
      </c>
      <c r="Y163" s="278">
        <f t="shared" si="43"/>
        <v>0</v>
      </c>
      <c r="Z163" s="2131"/>
      <c r="AA163" s="2110"/>
      <c r="AB163" s="2110"/>
      <c r="AC163" s="2110"/>
      <c r="AD163" s="2110"/>
      <c r="AE163" s="2110"/>
      <c r="AF163" s="2110"/>
      <c r="AG163" s="2110"/>
      <c r="AH163" s="2113"/>
      <c r="AI163" s="2116"/>
      <c r="AJ163" s="2113"/>
    </row>
    <row r="164" spans="1:36" ht="18.75" x14ac:dyDescent="0.25">
      <c r="A164" s="2119"/>
      <c r="B164" s="2122"/>
      <c r="C164" s="2134"/>
      <c r="D164" s="2128"/>
      <c r="E164" s="280"/>
      <c r="F164" s="280"/>
      <c r="G164" s="280"/>
      <c r="H164" s="280"/>
      <c r="I164" s="280"/>
      <c r="J164" s="280"/>
      <c r="K164" s="280"/>
      <c r="L164" s="280"/>
      <c r="M164" s="280"/>
      <c r="N164" s="280"/>
      <c r="O164" s="280"/>
      <c r="P164" s="280"/>
      <c r="Q164" s="280"/>
      <c r="R164" s="281"/>
      <c r="S164" s="281"/>
      <c r="T164" s="281"/>
      <c r="U164" s="282"/>
      <c r="V164" s="283">
        <f t="shared" si="40"/>
        <v>0</v>
      </c>
      <c r="W164" s="277">
        <f t="shared" si="41"/>
        <v>0</v>
      </c>
      <c r="X164" s="277">
        <f t="shared" si="42"/>
        <v>0</v>
      </c>
      <c r="Y164" s="278">
        <f t="shared" si="43"/>
        <v>0</v>
      </c>
      <c r="Z164" s="2131"/>
      <c r="AA164" s="2110"/>
      <c r="AB164" s="2110"/>
      <c r="AC164" s="2110"/>
      <c r="AD164" s="2110"/>
      <c r="AE164" s="2110"/>
      <c r="AF164" s="2110"/>
      <c r="AG164" s="2110"/>
      <c r="AH164" s="2113"/>
      <c r="AI164" s="2116"/>
      <c r="AJ164" s="2113"/>
    </row>
    <row r="165" spans="1:36" ht="18.75" x14ac:dyDescent="0.25">
      <c r="A165" s="2119"/>
      <c r="B165" s="2122"/>
      <c r="C165" s="2134"/>
      <c r="D165" s="2128"/>
      <c r="E165" s="284"/>
      <c r="F165" s="284"/>
      <c r="G165" s="284"/>
      <c r="H165" s="284"/>
      <c r="I165" s="284"/>
      <c r="J165" s="284"/>
      <c r="K165" s="284"/>
      <c r="L165" s="284"/>
      <c r="M165" s="284"/>
      <c r="N165" s="284"/>
      <c r="O165" s="284"/>
      <c r="P165" s="284"/>
      <c r="Q165" s="284"/>
      <c r="R165" s="274"/>
      <c r="S165" s="274"/>
      <c r="T165" s="274"/>
      <c r="U165" s="275"/>
      <c r="V165" s="283">
        <f t="shared" si="40"/>
        <v>0</v>
      </c>
      <c r="W165" s="277">
        <f t="shared" si="41"/>
        <v>0</v>
      </c>
      <c r="X165" s="277">
        <f t="shared" si="42"/>
        <v>0</v>
      </c>
      <c r="Y165" s="278">
        <f t="shared" si="43"/>
        <v>0</v>
      </c>
      <c r="Z165" s="2131"/>
      <c r="AA165" s="2110"/>
      <c r="AB165" s="2110"/>
      <c r="AC165" s="2110"/>
      <c r="AD165" s="2110"/>
      <c r="AE165" s="2110"/>
      <c r="AF165" s="2110"/>
      <c r="AG165" s="2110"/>
      <c r="AH165" s="2113"/>
      <c r="AI165" s="2116"/>
      <c r="AJ165" s="2113"/>
    </row>
    <row r="166" spans="1:36" ht="18.75" x14ac:dyDescent="0.25">
      <c r="A166" s="2119"/>
      <c r="B166" s="2122"/>
      <c r="C166" s="2134"/>
      <c r="D166" s="2128"/>
      <c r="E166" s="280"/>
      <c r="F166" s="280"/>
      <c r="G166" s="280"/>
      <c r="H166" s="280"/>
      <c r="I166" s="280"/>
      <c r="J166" s="280"/>
      <c r="K166" s="280"/>
      <c r="L166" s="280"/>
      <c r="M166" s="280"/>
      <c r="N166" s="280"/>
      <c r="O166" s="280"/>
      <c r="P166" s="280"/>
      <c r="Q166" s="280"/>
      <c r="R166" s="281"/>
      <c r="S166" s="281"/>
      <c r="T166" s="281"/>
      <c r="U166" s="282"/>
      <c r="V166" s="283">
        <f t="shared" si="40"/>
        <v>0</v>
      </c>
      <c r="W166" s="277">
        <f t="shared" si="41"/>
        <v>0</v>
      </c>
      <c r="X166" s="277">
        <f t="shared" si="42"/>
        <v>0</v>
      </c>
      <c r="Y166" s="278">
        <f t="shared" si="43"/>
        <v>0</v>
      </c>
      <c r="Z166" s="2131"/>
      <c r="AA166" s="2110"/>
      <c r="AB166" s="2110"/>
      <c r="AC166" s="2110"/>
      <c r="AD166" s="2110"/>
      <c r="AE166" s="2110"/>
      <c r="AF166" s="2110"/>
      <c r="AG166" s="2110"/>
      <c r="AH166" s="2113"/>
      <c r="AI166" s="2116"/>
      <c r="AJ166" s="2113"/>
    </row>
    <row r="167" spans="1:36" ht="18.75" x14ac:dyDescent="0.25">
      <c r="A167" s="2119"/>
      <c r="B167" s="2122"/>
      <c r="C167" s="2134"/>
      <c r="D167" s="2128"/>
      <c r="E167" s="284"/>
      <c r="F167" s="284"/>
      <c r="G167" s="284"/>
      <c r="H167" s="284"/>
      <c r="I167" s="284"/>
      <c r="J167" s="284"/>
      <c r="K167" s="284"/>
      <c r="L167" s="284"/>
      <c r="M167" s="284"/>
      <c r="N167" s="284"/>
      <c r="O167" s="284"/>
      <c r="P167" s="284"/>
      <c r="Q167" s="284"/>
      <c r="R167" s="274"/>
      <c r="S167" s="274"/>
      <c r="T167" s="274"/>
      <c r="U167" s="275"/>
      <c r="V167" s="283">
        <f t="shared" si="40"/>
        <v>0</v>
      </c>
      <c r="W167" s="277">
        <f t="shared" si="41"/>
        <v>0</v>
      </c>
      <c r="X167" s="277">
        <f t="shared" si="42"/>
        <v>0</v>
      </c>
      <c r="Y167" s="278">
        <f t="shared" si="43"/>
        <v>0</v>
      </c>
      <c r="Z167" s="2131"/>
      <c r="AA167" s="2110"/>
      <c r="AB167" s="2110"/>
      <c r="AC167" s="2110"/>
      <c r="AD167" s="2110"/>
      <c r="AE167" s="2110"/>
      <c r="AF167" s="2110"/>
      <c r="AG167" s="2110"/>
      <c r="AH167" s="2113"/>
      <c r="AI167" s="2116"/>
      <c r="AJ167" s="2113"/>
    </row>
    <row r="168" spans="1:36" ht="18.75" x14ac:dyDescent="0.25">
      <c r="A168" s="2119"/>
      <c r="B168" s="2122"/>
      <c r="C168" s="2134"/>
      <c r="D168" s="2128"/>
      <c r="E168" s="280"/>
      <c r="F168" s="280"/>
      <c r="G168" s="280"/>
      <c r="H168" s="280"/>
      <c r="I168" s="280"/>
      <c r="J168" s="280"/>
      <c r="K168" s="280"/>
      <c r="L168" s="280"/>
      <c r="M168" s="280"/>
      <c r="N168" s="280"/>
      <c r="O168" s="280"/>
      <c r="P168" s="280"/>
      <c r="Q168" s="280"/>
      <c r="R168" s="281"/>
      <c r="S168" s="281"/>
      <c r="T168" s="281"/>
      <c r="U168" s="282"/>
      <c r="V168" s="283">
        <f t="shared" si="40"/>
        <v>0</v>
      </c>
      <c r="W168" s="277">
        <f t="shared" si="41"/>
        <v>0</v>
      </c>
      <c r="X168" s="277">
        <f t="shared" si="42"/>
        <v>0</v>
      </c>
      <c r="Y168" s="278">
        <f t="shared" si="43"/>
        <v>0</v>
      </c>
      <c r="Z168" s="2131"/>
      <c r="AA168" s="2110"/>
      <c r="AB168" s="2110"/>
      <c r="AC168" s="2110"/>
      <c r="AD168" s="2110"/>
      <c r="AE168" s="2110"/>
      <c r="AF168" s="2110"/>
      <c r="AG168" s="2110"/>
      <c r="AH168" s="2113"/>
      <c r="AI168" s="2116"/>
      <c r="AJ168" s="2113"/>
    </row>
    <row r="169" spans="1:36" ht="19.5" thickBot="1" x14ac:dyDescent="0.3">
      <c r="A169" s="2120"/>
      <c r="B169" s="2123"/>
      <c r="C169" s="2135"/>
      <c r="D169" s="2129"/>
      <c r="E169" s="287"/>
      <c r="F169" s="287"/>
      <c r="G169" s="287"/>
      <c r="H169" s="287"/>
      <c r="I169" s="287"/>
      <c r="J169" s="287"/>
      <c r="K169" s="287"/>
      <c r="L169" s="287"/>
      <c r="M169" s="287"/>
      <c r="N169" s="287"/>
      <c r="O169" s="287"/>
      <c r="P169" s="287"/>
      <c r="Q169" s="287"/>
      <c r="R169" s="288"/>
      <c r="S169" s="288"/>
      <c r="T169" s="288"/>
      <c r="U169" s="289"/>
      <c r="V169" s="290">
        <f t="shared" si="40"/>
        <v>0</v>
      </c>
      <c r="W169" s="291">
        <f t="shared" si="41"/>
        <v>0</v>
      </c>
      <c r="X169" s="291">
        <f t="shared" si="42"/>
        <v>0</v>
      </c>
      <c r="Y169" s="292">
        <f t="shared" si="43"/>
        <v>0</v>
      </c>
      <c r="Z169" s="2132"/>
      <c r="AA169" s="2111"/>
      <c r="AB169" s="2111"/>
      <c r="AC169" s="2111"/>
      <c r="AD169" s="2111"/>
      <c r="AE169" s="2111"/>
      <c r="AF169" s="2111"/>
      <c r="AG169" s="2111"/>
      <c r="AH169" s="2114"/>
      <c r="AI169" s="2117"/>
      <c r="AJ169" s="2114"/>
    </row>
    <row r="170" spans="1:36" ht="18.75" x14ac:dyDescent="0.25">
      <c r="A170" s="2118">
        <v>8</v>
      </c>
      <c r="B170" s="2121" t="s">
        <v>92</v>
      </c>
      <c r="C170" s="2133" t="s">
        <v>275</v>
      </c>
      <c r="D170" s="2127">
        <f>40*0.9</f>
        <v>36</v>
      </c>
      <c r="E170" s="293"/>
      <c r="F170" s="251"/>
      <c r="G170" s="251"/>
      <c r="H170" s="251"/>
      <c r="I170" s="251"/>
      <c r="J170" s="251"/>
      <c r="K170" s="251"/>
      <c r="L170" s="251"/>
      <c r="M170" s="251"/>
      <c r="N170" s="251"/>
      <c r="O170" s="251"/>
      <c r="P170" s="251"/>
      <c r="Q170" s="251"/>
      <c r="R170" s="268"/>
      <c r="S170" s="268"/>
      <c r="T170" s="268"/>
      <c r="U170" s="269"/>
      <c r="V170" s="270">
        <f t="shared" si="40"/>
        <v>0</v>
      </c>
      <c r="W170" s="294">
        <f t="shared" si="41"/>
        <v>0</v>
      </c>
      <c r="X170" s="294">
        <f t="shared" si="42"/>
        <v>0</v>
      </c>
      <c r="Y170" s="295">
        <f t="shared" si="43"/>
        <v>0</v>
      </c>
      <c r="Z170" s="2130">
        <f t="shared" ref="Z170:AC170" si="44">SUM(V170:V189)</f>
        <v>10.799999999999999</v>
      </c>
      <c r="AA170" s="2109">
        <f t="shared" si="44"/>
        <v>11.766666666666666</v>
      </c>
      <c r="AB170" s="2109">
        <f t="shared" si="44"/>
        <v>17.766666666666666</v>
      </c>
      <c r="AC170" s="2109">
        <f t="shared" si="44"/>
        <v>16.2</v>
      </c>
      <c r="AD170" s="2109">
        <f t="shared" ref="AD170" si="45">Z170*0.38*0.9*SQRT(3)</f>
        <v>6.3975028628364043</v>
      </c>
      <c r="AE170" s="2109">
        <f t="shared" si="33"/>
        <v>6.9701188598186752</v>
      </c>
      <c r="AF170" s="2109">
        <f t="shared" si="33"/>
        <v>10.524287116950012</v>
      </c>
      <c r="AG170" s="2109">
        <f t="shared" si="33"/>
        <v>9.5962542942546065</v>
      </c>
      <c r="AH170" s="2112">
        <f>MAX(Z170:AC189)</f>
        <v>17.766666666666666</v>
      </c>
      <c r="AI170" s="2115">
        <f t="shared" ref="AI170" si="46">AH170*0.38*0.9*SQRT(3)</f>
        <v>10.524287116950012</v>
      </c>
      <c r="AJ170" s="2112">
        <f t="shared" ref="AJ170" si="47">D170-AI170</f>
        <v>25.475712883049987</v>
      </c>
    </row>
    <row r="171" spans="1:36" ht="18.75" x14ac:dyDescent="0.25">
      <c r="A171" s="2119"/>
      <c r="B171" s="2122"/>
      <c r="C171" s="2134"/>
      <c r="D171" s="2128"/>
      <c r="E171" s="232" t="s">
        <v>694</v>
      </c>
      <c r="F171" s="420">
        <v>4.4000000000000004</v>
      </c>
      <c r="G171" s="420">
        <v>10.8</v>
      </c>
      <c r="H171" s="420">
        <v>17.2</v>
      </c>
      <c r="I171" s="420">
        <v>4.5999999999999996</v>
      </c>
      <c r="J171" s="420">
        <v>19.399999999999999</v>
      </c>
      <c r="K171" s="420">
        <v>11.3</v>
      </c>
      <c r="L171" s="232">
        <v>13.5</v>
      </c>
      <c r="M171" s="232">
        <v>19</v>
      </c>
      <c r="N171" s="232">
        <v>20.8</v>
      </c>
      <c r="O171" s="232">
        <v>12.1</v>
      </c>
      <c r="P171" s="232">
        <v>17.5</v>
      </c>
      <c r="Q171" s="232">
        <v>19</v>
      </c>
      <c r="R171" s="274">
        <v>230</v>
      </c>
      <c r="S171" s="274">
        <v>230</v>
      </c>
      <c r="T171" s="274">
        <v>236</v>
      </c>
      <c r="U171" s="275">
        <v>236</v>
      </c>
      <c r="V171" s="283">
        <f t="shared" si="40"/>
        <v>10.799999999999999</v>
      </c>
      <c r="W171" s="277">
        <f t="shared" si="41"/>
        <v>11.766666666666666</v>
      </c>
      <c r="X171" s="277">
        <f t="shared" si="42"/>
        <v>17.766666666666666</v>
      </c>
      <c r="Y171" s="278">
        <f t="shared" si="43"/>
        <v>16.2</v>
      </c>
      <c r="Z171" s="2131"/>
      <c r="AA171" s="2110"/>
      <c r="AB171" s="2110"/>
      <c r="AC171" s="2110"/>
      <c r="AD171" s="2110"/>
      <c r="AE171" s="2110"/>
      <c r="AF171" s="2110"/>
      <c r="AG171" s="2110"/>
      <c r="AH171" s="2113"/>
      <c r="AI171" s="2116"/>
      <c r="AJ171" s="2113"/>
    </row>
    <row r="172" spans="1:36" ht="18.75" x14ac:dyDescent="0.25">
      <c r="A172" s="2119"/>
      <c r="B172" s="2122"/>
      <c r="C172" s="2134"/>
      <c r="D172" s="2128"/>
      <c r="E172" s="280"/>
      <c r="F172" s="280"/>
      <c r="G172" s="280"/>
      <c r="H172" s="280"/>
      <c r="I172" s="280"/>
      <c r="J172" s="280"/>
      <c r="K172" s="280"/>
      <c r="L172" s="280"/>
      <c r="M172" s="280"/>
      <c r="N172" s="280"/>
      <c r="O172" s="280"/>
      <c r="P172" s="280"/>
      <c r="Q172" s="280"/>
      <c r="R172" s="281"/>
      <c r="S172" s="281"/>
      <c r="T172" s="281"/>
      <c r="U172" s="282"/>
      <c r="V172" s="283">
        <f t="shared" si="40"/>
        <v>0</v>
      </c>
      <c r="W172" s="277">
        <f t="shared" si="41"/>
        <v>0</v>
      </c>
      <c r="X172" s="277">
        <f t="shared" si="42"/>
        <v>0</v>
      </c>
      <c r="Y172" s="278">
        <f t="shared" si="43"/>
        <v>0</v>
      </c>
      <c r="Z172" s="2131"/>
      <c r="AA172" s="2110"/>
      <c r="AB172" s="2110"/>
      <c r="AC172" s="2110"/>
      <c r="AD172" s="2110"/>
      <c r="AE172" s="2110"/>
      <c r="AF172" s="2110"/>
      <c r="AG172" s="2110"/>
      <c r="AH172" s="2113"/>
      <c r="AI172" s="2116"/>
      <c r="AJ172" s="2113"/>
    </row>
    <row r="173" spans="1:36" ht="18.75" x14ac:dyDescent="0.25">
      <c r="A173" s="2119"/>
      <c r="B173" s="2122"/>
      <c r="C173" s="2134"/>
      <c r="D173" s="2128"/>
      <c r="E173" s="284"/>
      <c r="F173" s="284"/>
      <c r="G173" s="284"/>
      <c r="H173" s="284"/>
      <c r="I173" s="284"/>
      <c r="J173" s="284"/>
      <c r="K173" s="284"/>
      <c r="L173" s="284"/>
      <c r="M173" s="284"/>
      <c r="N173" s="284"/>
      <c r="O173" s="284"/>
      <c r="P173" s="284"/>
      <c r="Q173" s="284"/>
      <c r="R173" s="274"/>
      <c r="S173" s="274"/>
      <c r="T173" s="274"/>
      <c r="U173" s="275"/>
      <c r="V173" s="283">
        <f t="shared" si="40"/>
        <v>0</v>
      </c>
      <c r="W173" s="277">
        <f t="shared" si="41"/>
        <v>0</v>
      </c>
      <c r="X173" s="277">
        <f t="shared" si="42"/>
        <v>0</v>
      </c>
      <c r="Y173" s="278">
        <f t="shared" si="43"/>
        <v>0</v>
      </c>
      <c r="Z173" s="2131"/>
      <c r="AA173" s="2110"/>
      <c r="AB173" s="2110"/>
      <c r="AC173" s="2110"/>
      <c r="AD173" s="2110"/>
      <c r="AE173" s="2110"/>
      <c r="AF173" s="2110"/>
      <c r="AG173" s="2110"/>
      <c r="AH173" s="2113"/>
      <c r="AI173" s="2116"/>
      <c r="AJ173" s="2113"/>
    </row>
    <row r="174" spans="1:36" ht="18.75" x14ac:dyDescent="0.25">
      <c r="A174" s="2119"/>
      <c r="B174" s="2122"/>
      <c r="C174" s="2134"/>
      <c r="D174" s="2128"/>
      <c r="E174" s="280"/>
      <c r="F174" s="280"/>
      <c r="G174" s="280"/>
      <c r="H174" s="280"/>
      <c r="I174" s="280"/>
      <c r="J174" s="280"/>
      <c r="K174" s="280"/>
      <c r="L174" s="280"/>
      <c r="M174" s="280"/>
      <c r="N174" s="280"/>
      <c r="O174" s="280"/>
      <c r="P174" s="280"/>
      <c r="Q174" s="280"/>
      <c r="R174" s="281"/>
      <c r="S174" s="281"/>
      <c r="T174" s="281"/>
      <c r="U174" s="282"/>
      <c r="V174" s="283">
        <f t="shared" si="40"/>
        <v>0</v>
      </c>
      <c r="W174" s="277">
        <f t="shared" si="41"/>
        <v>0</v>
      </c>
      <c r="X174" s="277">
        <f t="shared" si="42"/>
        <v>0</v>
      </c>
      <c r="Y174" s="278">
        <f t="shared" si="43"/>
        <v>0</v>
      </c>
      <c r="Z174" s="2131"/>
      <c r="AA174" s="2110"/>
      <c r="AB174" s="2110"/>
      <c r="AC174" s="2110"/>
      <c r="AD174" s="2110"/>
      <c r="AE174" s="2110"/>
      <c r="AF174" s="2110"/>
      <c r="AG174" s="2110"/>
      <c r="AH174" s="2113"/>
      <c r="AI174" s="2116"/>
      <c r="AJ174" s="2113"/>
    </row>
    <row r="175" spans="1:36" ht="18.75" x14ac:dyDescent="0.25">
      <c r="A175" s="2119"/>
      <c r="B175" s="2122"/>
      <c r="C175" s="2134"/>
      <c r="D175" s="2128"/>
      <c r="E175" s="284"/>
      <c r="F175" s="284"/>
      <c r="G175" s="284"/>
      <c r="H175" s="284"/>
      <c r="I175" s="284"/>
      <c r="J175" s="284"/>
      <c r="K175" s="284"/>
      <c r="L175" s="284"/>
      <c r="M175" s="284"/>
      <c r="N175" s="284"/>
      <c r="O175" s="284"/>
      <c r="P175" s="284"/>
      <c r="Q175" s="284"/>
      <c r="R175" s="274"/>
      <c r="S175" s="274"/>
      <c r="T175" s="274"/>
      <c r="U175" s="275"/>
      <c r="V175" s="283">
        <f t="shared" si="40"/>
        <v>0</v>
      </c>
      <c r="W175" s="277">
        <f t="shared" si="41"/>
        <v>0</v>
      </c>
      <c r="X175" s="277">
        <f t="shared" si="42"/>
        <v>0</v>
      </c>
      <c r="Y175" s="278">
        <f t="shared" si="43"/>
        <v>0</v>
      </c>
      <c r="Z175" s="2131"/>
      <c r="AA175" s="2110"/>
      <c r="AB175" s="2110"/>
      <c r="AC175" s="2110"/>
      <c r="AD175" s="2110"/>
      <c r="AE175" s="2110"/>
      <c r="AF175" s="2110"/>
      <c r="AG175" s="2110"/>
      <c r="AH175" s="2113"/>
      <c r="AI175" s="2116"/>
      <c r="AJ175" s="2113"/>
    </row>
    <row r="176" spans="1:36" ht="18.75" x14ac:dyDescent="0.25">
      <c r="A176" s="2119"/>
      <c r="B176" s="2122"/>
      <c r="C176" s="2134"/>
      <c r="D176" s="2128"/>
      <c r="E176" s="280"/>
      <c r="F176" s="280"/>
      <c r="G176" s="280"/>
      <c r="H176" s="280"/>
      <c r="I176" s="280"/>
      <c r="J176" s="280"/>
      <c r="K176" s="280"/>
      <c r="L176" s="280"/>
      <c r="M176" s="280"/>
      <c r="N176" s="280"/>
      <c r="O176" s="280"/>
      <c r="P176" s="280"/>
      <c r="Q176" s="280"/>
      <c r="R176" s="281"/>
      <c r="S176" s="281"/>
      <c r="T176" s="281"/>
      <c r="U176" s="282"/>
      <c r="V176" s="283">
        <f t="shared" si="40"/>
        <v>0</v>
      </c>
      <c r="W176" s="277">
        <f t="shared" si="41"/>
        <v>0</v>
      </c>
      <c r="X176" s="277">
        <f t="shared" si="42"/>
        <v>0</v>
      </c>
      <c r="Y176" s="278">
        <f t="shared" si="43"/>
        <v>0</v>
      </c>
      <c r="Z176" s="2131"/>
      <c r="AA176" s="2110"/>
      <c r="AB176" s="2110"/>
      <c r="AC176" s="2110"/>
      <c r="AD176" s="2110"/>
      <c r="AE176" s="2110"/>
      <c r="AF176" s="2110"/>
      <c r="AG176" s="2110"/>
      <c r="AH176" s="2113"/>
      <c r="AI176" s="2116"/>
      <c r="AJ176" s="2113"/>
    </row>
    <row r="177" spans="1:36" ht="18.75" x14ac:dyDescent="0.25">
      <c r="A177" s="2119"/>
      <c r="B177" s="2122"/>
      <c r="C177" s="2134"/>
      <c r="D177" s="2128"/>
      <c r="E177" s="284"/>
      <c r="F177" s="284"/>
      <c r="G177" s="284"/>
      <c r="H177" s="284"/>
      <c r="I177" s="284"/>
      <c r="J177" s="284"/>
      <c r="K177" s="284"/>
      <c r="L177" s="284"/>
      <c r="M177" s="284"/>
      <c r="N177" s="284"/>
      <c r="O177" s="284"/>
      <c r="P177" s="284"/>
      <c r="Q177" s="284"/>
      <c r="R177" s="274"/>
      <c r="S177" s="274"/>
      <c r="T177" s="274"/>
      <c r="U177" s="275"/>
      <c r="V177" s="283">
        <f t="shared" si="40"/>
        <v>0</v>
      </c>
      <c r="W177" s="277">
        <f t="shared" si="41"/>
        <v>0</v>
      </c>
      <c r="X177" s="277">
        <f t="shared" si="42"/>
        <v>0</v>
      </c>
      <c r="Y177" s="278">
        <f t="shared" si="43"/>
        <v>0</v>
      </c>
      <c r="Z177" s="2131"/>
      <c r="AA177" s="2110"/>
      <c r="AB177" s="2110"/>
      <c r="AC177" s="2110"/>
      <c r="AD177" s="2110"/>
      <c r="AE177" s="2110"/>
      <c r="AF177" s="2110"/>
      <c r="AG177" s="2110"/>
      <c r="AH177" s="2113"/>
      <c r="AI177" s="2116"/>
      <c r="AJ177" s="2113"/>
    </row>
    <row r="178" spans="1:36" ht="18.75" x14ac:dyDescent="0.25">
      <c r="A178" s="2119"/>
      <c r="B178" s="2122"/>
      <c r="C178" s="2134"/>
      <c r="D178" s="2128"/>
      <c r="E178" s="280"/>
      <c r="F178" s="280"/>
      <c r="G178" s="280"/>
      <c r="H178" s="280"/>
      <c r="I178" s="280"/>
      <c r="J178" s="280"/>
      <c r="K178" s="280"/>
      <c r="L178" s="280"/>
      <c r="M178" s="280"/>
      <c r="N178" s="280"/>
      <c r="O178" s="280"/>
      <c r="P178" s="280"/>
      <c r="Q178" s="280"/>
      <c r="R178" s="281"/>
      <c r="S178" s="281"/>
      <c r="T178" s="281"/>
      <c r="U178" s="282"/>
      <c r="V178" s="283">
        <f t="shared" si="40"/>
        <v>0</v>
      </c>
      <c r="W178" s="277">
        <f t="shared" si="41"/>
        <v>0</v>
      </c>
      <c r="X178" s="277">
        <f t="shared" si="42"/>
        <v>0</v>
      </c>
      <c r="Y178" s="278">
        <f t="shared" si="43"/>
        <v>0</v>
      </c>
      <c r="Z178" s="2131"/>
      <c r="AA178" s="2110"/>
      <c r="AB178" s="2110"/>
      <c r="AC178" s="2110"/>
      <c r="AD178" s="2110"/>
      <c r="AE178" s="2110"/>
      <c r="AF178" s="2110"/>
      <c r="AG178" s="2110"/>
      <c r="AH178" s="2113"/>
      <c r="AI178" s="2116"/>
      <c r="AJ178" s="2113"/>
    </row>
    <row r="179" spans="1:36" ht="18.75" x14ac:dyDescent="0.25">
      <c r="A179" s="2119"/>
      <c r="B179" s="2122"/>
      <c r="C179" s="2134"/>
      <c r="D179" s="2128"/>
      <c r="E179" s="284"/>
      <c r="F179" s="284"/>
      <c r="G179" s="284"/>
      <c r="H179" s="284"/>
      <c r="I179" s="284"/>
      <c r="J179" s="284"/>
      <c r="K179" s="284"/>
      <c r="L179" s="284"/>
      <c r="M179" s="284"/>
      <c r="N179" s="284"/>
      <c r="O179" s="284"/>
      <c r="P179" s="284"/>
      <c r="Q179" s="284"/>
      <c r="R179" s="274"/>
      <c r="S179" s="274"/>
      <c r="T179" s="274"/>
      <c r="U179" s="275"/>
      <c r="V179" s="283">
        <f t="shared" si="40"/>
        <v>0</v>
      </c>
      <c r="W179" s="277">
        <f t="shared" si="41"/>
        <v>0</v>
      </c>
      <c r="X179" s="277">
        <f t="shared" si="42"/>
        <v>0</v>
      </c>
      <c r="Y179" s="278">
        <f t="shared" si="43"/>
        <v>0</v>
      </c>
      <c r="Z179" s="2131"/>
      <c r="AA179" s="2110"/>
      <c r="AB179" s="2110"/>
      <c r="AC179" s="2110"/>
      <c r="AD179" s="2110"/>
      <c r="AE179" s="2110"/>
      <c r="AF179" s="2110"/>
      <c r="AG179" s="2110"/>
      <c r="AH179" s="2113"/>
      <c r="AI179" s="2116"/>
      <c r="AJ179" s="2113"/>
    </row>
    <row r="180" spans="1:36" ht="18.75" x14ac:dyDescent="0.25">
      <c r="A180" s="2119"/>
      <c r="B180" s="2122"/>
      <c r="C180" s="2134"/>
      <c r="D180" s="2128"/>
      <c r="E180" s="280"/>
      <c r="F180" s="280"/>
      <c r="G180" s="280"/>
      <c r="H180" s="280"/>
      <c r="I180" s="280"/>
      <c r="J180" s="280"/>
      <c r="K180" s="280"/>
      <c r="L180" s="280"/>
      <c r="M180" s="280"/>
      <c r="N180" s="280"/>
      <c r="O180" s="280"/>
      <c r="P180" s="280"/>
      <c r="Q180" s="280"/>
      <c r="R180" s="281"/>
      <c r="S180" s="281"/>
      <c r="T180" s="281"/>
      <c r="U180" s="282"/>
      <c r="V180" s="283">
        <f t="shared" si="40"/>
        <v>0</v>
      </c>
      <c r="W180" s="277">
        <f t="shared" si="41"/>
        <v>0</v>
      </c>
      <c r="X180" s="277">
        <f t="shared" si="42"/>
        <v>0</v>
      </c>
      <c r="Y180" s="278">
        <f t="shared" si="43"/>
        <v>0</v>
      </c>
      <c r="Z180" s="2131"/>
      <c r="AA180" s="2110"/>
      <c r="AB180" s="2110"/>
      <c r="AC180" s="2110"/>
      <c r="AD180" s="2110"/>
      <c r="AE180" s="2110"/>
      <c r="AF180" s="2110"/>
      <c r="AG180" s="2110"/>
      <c r="AH180" s="2113"/>
      <c r="AI180" s="2116"/>
      <c r="AJ180" s="2113"/>
    </row>
    <row r="181" spans="1:36" ht="18.75" x14ac:dyDescent="0.25">
      <c r="A181" s="2119"/>
      <c r="B181" s="2122"/>
      <c r="C181" s="2134"/>
      <c r="D181" s="2128"/>
      <c r="E181" s="284"/>
      <c r="F181" s="284"/>
      <c r="G181" s="284"/>
      <c r="H181" s="284"/>
      <c r="I181" s="284"/>
      <c r="J181" s="284"/>
      <c r="K181" s="284"/>
      <c r="L181" s="284"/>
      <c r="M181" s="284"/>
      <c r="N181" s="284"/>
      <c r="O181" s="284"/>
      <c r="P181" s="284"/>
      <c r="Q181" s="284"/>
      <c r="R181" s="274"/>
      <c r="S181" s="274"/>
      <c r="T181" s="274"/>
      <c r="U181" s="275"/>
      <c r="V181" s="283">
        <f t="shared" si="40"/>
        <v>0</v>
      </c>
      <c r="W181" s="277">
        <f t="shared" si="41"/>
        <v>0</v>
      </c>
      <c r="X181" s="277">
        <f t="shared" si="42"/>
        <v>0</v>
      </c>
      <c r="Y181" s="278">
        <f t="shared" si="43"/>
        <v>0</v>
      </c>
      <c r="Z181" s="2131"/>
      <c r="AA181" s="2110"/>
      <c r="AB181" s="2110"/>
      <c r="AC181" s="2110"/>
      <c r="AD181" s="2110"/>
      <c r="AE181" s="2110"/>
      <c r="AF181" s="2110"/>
      <c r="AG181" s="2110"/>
      <c r="AH181" s="2113"/>
      <c r="AI181" s="2116"/>
      <c r="AJ181" s="2113"/>
    </row>
    <row r="182" spans="1:36" ht="18.75" x14ac:dyDescent="0.25">
      <c r="A182" s="2119"/>
      <c r="B182" s="2122"/>
      <c r="C182" s="2134"/>
      <c r="D182" s="2128"/>
      <c r="E182" s="280"/>
      <c r="F182" s="280"/>
      <c r="G182" s="280"/>
      <c r="H182" s="280"/>
      <c r="I182" s="280"/>
      <c r="J182" s="280"/>
      <c r="K182" s="280"/>
      <c r="L182" s="280"/>
      <c r="M182" s="280"/>
      <c r="N182" s="280"/>
      <c r="O182" s="280"/>
      <c r="P182" s="280"/>
      <c r="Q182" s="280"/>
      <c r="R182" s="281"/>
      <c r="S182" s="281"/>
      <c r="T182" s="281"/>
      <c r="U182" s="282"/>
      <c r="V182" s="283">
        <f t="shared" si="40"/>
        <v>0</v>
      </c>
      <c r="W182" s="277">
        <f t="shared" si="41"/>
        <v>0</v>
      </c>
      <c r="X182" s="277">
        <f t="shared" si="42"/>
        <v>0</v>
      </c>
      <c r="Y182" s="278">
        <f t="shared" si="43"/>
        <v>0</v>
      </c>
      <c r="Z182" s="2131"/>
      <c r="AA182" s="2110"/>
      <c r="AB182" s="2110"/>
      <c r="AC182" s="2110"/>
      <c r="AD182" s="2110"/>
      <c r="AE182" s="2110"/>
      <c r="AF182" s="2110"/>
      <c r="AG182" s="2110"/>
      <c r="AH182" s="2113"/>
      <c r="AI182" s="2116"/>
      <c r="AJ182" s="2113"/>
    </row>
    <row r="183" spans="1:36" ht="18.75" x14ac:dyDescent="0.25">
      <c r="A183" s="2119"/>
      <c r="B183" s="2122"/>
      <c r="C183" s="2134"/>
      <c r="D183" s="2128"/>
      <c r="E183" s="284"/>
      <c r="F183" s="284"/>
      <c r="G183" s="284"/>
      <c r="H183" s="284"/>
      <c r="I183" s="284"/>
      <c r="J183" s="284"/>
      <c r="K183" s="284"/>
      <c r="L183" s="284"/>
      <c r="M183" s="284"/>
      <c r="N183" s="284"/>
      <c r="O183" s="284"/>
      <c r="P183" s="284"/>
      <c r="Q183" s="284"/>
      <c r="R183" s="274"/>
      <c r="S183" s="274"/>
      <c r="T183" s="274"/>
      <c r="U183" s="275"/>
      <c r="V183" s="283">
        <f t="shared" si="40"/>
        <v>0</v>
      </c>
      <c r="W183" s="277">
        <f t="shared" si="41"/>
        <v>0</v>
      </c>
      <c r="X183" s="277">
        <f t="shared" si="42"/>
        <v>0</v>
      </c>
      <c r="Y183" s="278">
        <f t="shared" si="43"/>
        <v>0</v>
      </c>
      <c r="Z183" s="2131"/>
      <c r="AA183" s="2110"/>
      <c r="AB183" s="2110"/>
      <c r="AC183" s="2110"/>
      <c r="AD183" s="2110"/>
      <c r="AE183" s="2110"/>
      <c r="AF183" s="2110"/>
      <c r="AG183" s="2110"/>
      <c r="AH183" s="2113"/>
      <c r="AI183" s="2116"/>
      <c r="AJ183" s="2113"/>
    </row>
    <row r="184" spans="1:36" ht="18.75" x14ac:dyDescent="0.25">
      <c r="A184" s="2119"/>
      <c r="B184" s="2122"/>
      <c r="C184" s="2134"/>
      <c r="D184" s="2128"/>
      <c r="E184" s="280"/>
      <c r="F184" s="280"/>
      <c r="G184" s="280"/>
      <c r="H184" s="280"/>
      <c r="I184" s="280"/>
      <c r="J184" s="280"/>
      <c r="K184" s="280"/>
      <c r="L184" s="280"/>
      <c r="M184" s="280"/>
      <c r="N184" s="280"/>
      <c r="O184" s="280"/>
      <c r="P184" s="280"/>
      <c r="Q184" s="280"/>
      <c r="R184" s="281"/>
      <c r="S184" s="281"/>
      <c r="T184" s="281"/>
      <c r="U184" s="282"/>
      <c r="V184" s="283">
        <f t="shared" si="40"/>
        <v>0</v>
      </c>
      <c r="W184" s="277">
        <f t="shared" si="41"/>
        <v>0</v>
      </c>
      <c r="X184" s="277">
        <f t="shared" si="42"/>
        <v>0</v>
      </c>
      <c r="Y184" s="278">
        <f t="shared" si="43"/>
        <v>0</v>
      </c>
      <c r="Z184" s="2131"/>
      <c r="AA184" s="2110"/>
      <c r="AB184" s="2110"/>
      <c r="AC184" s="2110"/>
      <c r="AD184" s="2110"/>
      <c r="AE184" s="2110"/>
      <c r="AF184" s="2110"/>
      <c r="AG184" s="2110"/>
      <c r="AH184" s="2113"/>
      <c r="AI184" s="2116"/>
      <c r="AJ184" s="2113"/>
    </row>
    <row r="185" spans="1:36" ht="18.75" x14ac:dyDescent="0.25">
      <c r="A185" s="2119"/>
      <c r="B185" s="2122"/>
      <c r="C185" s="2134"/>
      <c r="D185" s="2128"/>
      <c r="E185" s="284"/>
      <c r="F185" s="284"/>
      <c r="G185" s="284"/>
      <c r="H185" s="284"/>
      <c r="I185" s="284"/>
      <c r="J185" s="284"/>
      <c r="K185" s="284"/>
      <c r="L185" s="284"/>
      <c r="M185" s="284"/>
      <c r="N185" s="284"/>
      <c r="O185" s="284"/>
      <c r="P185" s="284"/>
      <c r="Q185" s="284"/>
      <c r="R185" s="274"/>
      <c r="S185" s="274"/>
      <c r="T185" s="274"/>
      <c r="U185" s="275"/>
      <c r="V185" s="283">
        <f t="shared" si="40"/>
        <v>0</v>
      </c>
      <c r="W185" s="277">
        <f t="shared" si="41"/>
        <v>0</v>
      </c>
      <c r="X185" s="277">
        <f t="shared" si="42"/>
        <v>0</v>
      </c>
      <c r="Y185" s="278">
        <f t="shared" si="43"/>
        <v>0</v>
      </c>
      <c r="Z185" s="2131"/>
      <c r="AA185" s="2110"/>
      <c r="AB185" s="2110"/>
      <c r="AC185" s="2110"/>
      <c r="AD185" s="2110"/>
      <c r="AE185" s="2110"/>
      <c r="AF185" s="2110"/>
      <c r="AG185" s="2110"/>
      <c r="AH185" s="2113"/>
      <c r="AI185" s="2116"/>
      <c r="AJ185" s="2113"/>
    </row>
    <row r="186" spans="1:36" ht="18.75" x14ac:dyDescent="0.25">
      <c r="A186" s="2119"/>
      <c r="B186" s="2122"/>
      <c r="C186" s="2134"/>
      <c r="D186" s="2128"/>
      <c r="E186" s="280"/>
      <c r="F186" s="280"/>
      <c r="G186" s="280"/>
      <c r="H186" s="280"/>
      <c r="I186" s="280"/>
      <c r="J186" s="280"/>
      <c r="K186" s="280"/>
      <c r="L186" s="280"/>
      <c r="M186" s="280"/>
      <c r="N186" s="280"/>
      <c r="O186" s="280"/>
      <c r="P186" s="280"/>
      <c r="Q186" s="280"/>
      <c r="R186" s="281"/>
      <c r="S186" s="281"/>
      <c r="T186" s="281"/>
      <c r="U186" s="282"/>
      <c r="V186" s="283">
        <f t="shared" si="40"/>
        <v>0</v>
      </c>
      <c r="W186" s="277">
        <f t="shared" si="41"/>
        <v>0</v>
      </c>
      <c r="X186" s="277">
        <f t="shared" si="42"/>
        <v>0</v>
      </c>
      <c r="Y186" s="278">
        <f t="shared" si="43"/>
        <v>0</v>
      </c>
      <c r="Z186" s="2131"/>
      <c r="AA186" s="2110"/>
      <c r="AB186" s="2110"/>
      <c r="AC186" s="2110"/>
      <c r="AD186" s="2110"/>
      <c r="AE186" s="2110"/>
      <c r="AF186" s="2110"/>
      <c r="AG186" s="2110"/>
      <c r="AH186" s="2113"/>
      <c r="AI186" s="2116"/>
      <c r="AJ186" s="2113"/>
    </row>
    <row r="187" spans="1:36" ht="18.75" x14ac:dyDescent="0.25">
      <c r="A187" s="2119"/>
      <c r="B187" s="2122"/>
      <c r="C187" s="2134"/>
      <c r="D187" s="2128"/>
      <c r="E187" s="284"/>
      <c r="F187" s="284"/>
      <c r="G187" s="284"/>
      <c r="H187" s="284"/>
      <c r="I187" s="284"/>
      <c r="J187" s="284"/>
      <c r="K187" s="284"/>
      <c r="L187" s="284"/>
      <c r="M187" s="284"/>
      <c r="N187" s="284"/>
      <c r="O187" s="284"/>
      <c r="P187" s="284"/>
      <c r="Q187" s="284"/>
      <c r="R187" s="274"/>
      <c r="S187" s="274"/>
      <c r="T187" s="274"/>
      <c r="U187" s="275"/>
      <c r="V187" s="283">
        <f t="shared" si="40"/>
        <v>0</v>
      </c>
      <c r="W187" s="277">
        <f t="shared" si="41"/>
        <v>0</v>
      </c>
      <c r="X187" s="277">
        <f t="shared" si="42"/>
        <v>0</v>
      </c>
      <c r="Y187" s="278">
        <f t="shared" si="43"/>
        <v>0</v>
      </c>
      <c r="Z187" s="2131"/>
      <c r="AA187" s="2110"/>
      <c r="AB187" s="2110"/>
      <c r="AC187" s="2110"/>
      <c r="AD187" s="2110"/>
      <c r="AE187" s="2110"/>
      <c r="AF187" s="2110"/>
      <c r="AG187" s="2110"/>
      <c r="AH187" s="2113"/>
      <c r="AI187" s="2116"/>
      <c r="AJ187" s="2113"/>
    </row>
    <row r="188" spans="1:36" ht="18.75" x14ac:dyDescent="0.25">
      <c r="A188" s="2119"/>
      <c r="B188" s="2122"/>
      <c r="C188" s="2134"/>
      <c r="D188" s="2128"/>
      <c r="E188" s="280"/>
      <c r="F188" s="280"/>
      <c r="G188" s="280"/>
      <c r="H188" s="280"/>
      <c r="I188" s="280"/>
      <c r="J188" s="280"/>
      <c r="K188" s="280"/>
      <c r="L188" s="280"/>
      <c r="M188" s="280"/>
      <c r="N188" s="280"/>
      <c r="O188" s="280"/>
      <c r="P188" s="280"/>
      <c r="Q188" s="280"/>
      <c r="R188" s="281"/>
      <c r="S188" s="281"/>
      <c r="T188" s="281"/>
      <c r="U188" s="282"/>
      <c r="V188" s="283">
        <f t="shared" si="40"/>
        <v>0</v>
      </c>
      <c r="W188" s="277">
        <f t="shared" si="41"/>
        <v>0</v>
      </c>
      <c r="X188" s="277">
        <f t="shared" si="42"/>
        <v>0</v>
      </c>
      <c r="Y188" s="278">
        <f t="shared" si="43"/>
        <v>0</v>
      </c>
      <c r="Z188" s="2131"/>
      <c r="AA188" s="2110"/>
      <c r="AB188" s="2110"/>
      <c r="AC188" s="2110"/>
      <c r="AD188" s="2110"/>
      <c r="AE188" s="2110"/>
      <c r="AF188" s="2110"/>
      <c r="AG188" s="2110"/>
      <c r="AH188" s="2113"/>
      <c r="AI188" s="2116"/>
      <c r="AJ188" s="2113"/>
    </row>
    <row r="189" spans="1:36" ht="19.5" thickBot="1" x14ac:dyDescent="0.3">
      <c r="A189" s="2120"/>
      <c r="B189" s="2123"/>
      <c r="C189" s="2135"/>
      <c r="D189" s="2129"/>
      <c r="E189" s="287"/>
      <c r="F189" s="287"/>
      <c r="G189" s="287"/>
      <c r="H189" s="287"/>
      <c r="I189" s="287"/>
      <c r="J189" s="287"/>
      <c r="K189" s="287"/>
      <c r="L189" s="287"/>
      <c r="M189" s="287"/>
      <c r="N189" s="287"/>
      <c r="O189" s="287"/>
      <c r="P189" s="287"/>
      <c r="Q189" s="287"/>
      <c r="R189" s="288"/>
      <c r="S189" s="288"/>
      <c r="T189" s="288"/>
      <c r="U189" s="289"/>
      <c r="V189" s="290">
        <f t="shared" si="40"/>
        <v>0</v>
      </c>
      <c r="W189" s="291">
        <f t="shared" si="41"/>
        <v>0</v>
      </c>
      <c r="X189" s="291">
        <f t="shared" si="42"/>
        <v>0</v>
      </c>
      <c r="Y189" s="292">
        <f t="shared" si="43"/>
        <v>0</v>
      </c>
      <c r="Z189" s="2132"/>
      <c r="AA189" s="2111"/>
      <c r="AB189" s="2111"/>
      <c r="AC189" s="2111"/>
      <c r="AD189" s="2111"/>
      <c r="AE189" s="2111"/>
      <c r="AF189" s="2111"/>
      <c r="AG189" s="2111"/>
      <c r="AH189" s="2114"/>
      <c r="AI189" s="2117"/>
      <c r="AJ189" s="2114"/>
    </row>
    <row r="190" spans="1:36" ht="18.75" x14ac:dyDescent="0.25">
      <c r="A190" s="2118">
        <v>9</v>
      </c>
      <c r="B190" s="2121" t="s">
        <v>187</v>
      </c>
      <c r="C190" s="2133" t="s">
        <v>59</v>
      </c>
      <c r="D190" s="2127">
        <f>400*0.9</f>
        <v>360</v>
      </c>
      <c r="E190" s="293"/>
      <c r="F190" s="251"/>
      <c r="G190" s="251"/>
      <c r="H190" s="251"/>
      <c r="I190" s="251"/>
      <c r="J190" s="251"/>
      <c r="K190" s="251"/>
      <c r="L190" s="251"/>
      <c r="M190" s="251"/>
      <c r="N190" s="251"/>
      <c r="O190" s="251"/>
      <c r="P190" s="251"/>
      <c r="Q190" s="251"/>
      <c r="R190" s="268"/>
      <c r="S190" s="268"/>
      <c r="T190" s="268"/>
      <c r="U190" s="269"/>
      <c r="V190" s="270">
        <f t="shared" si="40"/>
        <v>0</v>
      </c>
      <c r="W190" s="294">
        <f t="shared" si="41"/>
        <v>0</v>
      </c>
      <c r="X190" s="294">
        <f t="shared" si="42"/>
        <v>0</v>
      </c>
      <c r="Y190" s="295">
        <f t="shared" si="43"/>
        <v>0</v>
      </c>
      <c r="Z190" s="2130">
        <f t="shared" ref="Z190:AC190" si="48">SUM(V190:V209)</f>
        <v>77.866666666666674</v>
      </c>
      <c r="AA190" s="2109">
        <f t="shared" si="48"/>
        <v>75.566666666666663</v>
      </c>
      <c r="AB190" s="2109">
        <f t="shared" si="48"/>
        <v>98.6</v>
      </c>
      <c r="AC190" s="2109">
        <f t="shared" si="48"/>
        <v>196</v>
      </c>
      <c r="AD190" s="2109">
        <f t="shared" ref="AD190" si="49">Z190*0.38*0.9*SQRT(3)</f>
        <v>46.125205825882233</v>
      </c>
      <c r="AE190" s="2109">
        <f t="shared" si="33"/>
        <v>44.762774660648553</v>
      </c>
      <c r="AF190" s="2109">
        <f t="shared" si="33"/>
        <v>58.406831692191616</v>
      </c>
      <c r="AG190" s="2109">
        <f t="shared" si="33"/>
        <v>116.10282973295699</v>
      </c>
      <c r="AH190" s="2112">
        <f>MAX(Z190:AC209)</f>
        <v>196</v>
      </c>
      <c r="AI190" s="2115">
        <f t="shared" ref="AI190" si="50">AH190*0.38*0.9*SQRT(3)</f>
        <v>116.10282973295699</v>
      </c>
      <c r="AJ190" s="2112">
        <f t="shared" ref="AJ190" si="51">D190-AI190</f>
        <v>243.89717026704301</v>
      </c>
    </row>
    <row r="191" spans="1:36" ht="18.75" x14ac:dyDescent="0.25">
      <c r="A191" s="2119"/>
      <c r="B191" s="2122"/>
      <c r="C191" s="2134"/>
      <c r="D191" s="2128"/>
      <c r="E191" s="232" t="s">
        <v>219</v>
      </c>
      <c r="F191" s="420">
        <v>49</v>
      </c>
      <c r="G191" s="420">
        <v>25.5</v>
      </c>
      <c r="H191" s="420">
        <v>33</v>
      </c>
      <c r="I191" s="420">
        <v>36.799999999999997</v>
      </c>
      <c r="J191" s="420">
        <v>45</v>
      </c>
      <c r="K191" s="420">
        <v>38.5</v>
      </c>
      <c r="L191" s="232">
        <v>77.599999999999994</v>
      </c>
      <c r="M191" s="232">
        <v>42.4</v>
      </c>
      <c r="N191" s="232">
        <v>31.2</v>
      </c>
      <c r="O191" s="232">
        <v>57.7</v>
      </c>
      <c r="P191" s="232">
        <v>44.9</v>
      </c>
      <c r="Q191" s="232">
        <v>37.5</v>
      </c>
      <c r="R191" s="274">
        <v>235</v>
      </c>
      <c r="S191" s="274">
        <v>230</v>
      </c>
      <c r="T191" s="274">
        <v>230</v>
      </c>
      <c r="U191" s="275">
        <v>233</v>
      </c>
      <c r="V191" s="283">
        <f t="shared" si="40"/>
        <v>35.833333333333336</v>
      </c>
      <c r="W191" s="277">
        <f t="shared" si="41"/>
        <v>40.1</v>
      </c>
      <c r="X191" s="277">
        <f t="shared" si="42"/>
        <v>50.4</v>
      </c>
      <c r="Y191" s="278">
        <f t="shared" si="43"/>
        <v>46.699999999999996</v>
      </c>
      <c r="Z191" s="2131"/>
      <c r="AA191" s="2110"/>
      <c r="AB191" s="2110"/>
      <c r="AC191" s="2110"/>
      <c r="AD191" s="2110"/>
      <c r="AE191" s="2110"/>
      <c r="AF191" s="2110"/>
      <c r="AG191" s="2110"/>
      <c r="AH191" s="2113"/>
      <c r="AI191" s="2116"/>
      <c r="AJ191" s="2113"/>
    </row>
    <row r="192" spans="1:36" ht="18.75" x14ac:dyDescent="0.25">
      <c r="A192" s="2119"/>
      <c r="B192" s="2122"/>
      <c r="C192" s="2134"/>
      <c r="D192" s="2128"/>
      <c r="E192" s="280"/>
      <c r="F192" s="438"/>
      <c r="G192" s="438"/>
      <c r="H192" s="438"/>
      <c r="I192" s="438"/>
      <c r="J192" s="438"/>
      <c r="K192" s="438"/>
      <c r="L192" s="280"/>
      <c r="M192" s="280"/>
      <c r="N192" s="280"/>
      <c r="O192" s="280"/>
      <c r="P192" s="280"/>
      <c r="Q192" s="280"/>
      <c r="R192" s="281"/>
      <c r="S192" s="281"/>
      <c r="T192" s="281"/>
      <c r="U192" s="282"/>
      <c r="V192" s="283">
        <f t="shared" si="40"/>
        <v>0</v>
      </c>
      <c r="W192" s="277">
        <f t="shared" si="41"/>
        <v>0</v>
      </c>
      <c r="X192" s="277">
        <f t="shared" si="42"/>
        <v>0</v>
      </c>
      <c r="Y192" s="278">
        <f t="shared" si="43"/>
        <v>0</v>
      </c>
      <c r="Z192" s="2131"/>
      <c r="AA192" s="2110"/>
      <c r="AB192" s="2110"/>
      <c r="AC192" s="2110"/>
      <c r="AD192" s="2110"/>
      <c r="AE192" s="2110"/>
      <c r="AF192" s="2110"/>
      <c r="AG192" s="2110"/>
      <c r="AH192" s="2113"/>
      <c r="AI192" s="2116"/>
      <c r="AJ192" s="2113"/>
    </row>
    <row r="193" spans="1:36" ht="18.75" x14ac:dyDescent="0.25">
      <c r="A193" s="2119"/>
      <c r="B193" s="2122"/>
      <c r="C193" s="2134"/>
      <c r="D193" s="2128"/>
      <c r="E193" s="232" t="s">
        <v>695</v>
      </c>
      <c r="F193" s="420">
        <v>9.5</v>
      </c>
      <c r="G193" s="420">
        <v>48</v>
      </c>
      <c r="H193" s="420">
        <v>39.700000000000003</v>
      </c>
      <c r="I193" s="437">
        <v>18.600000000000001</v>
      </c>
      <c r="J193" s="437">
        <v>34.5</v>
      </c>
      <c r="K193" s="437">
        <v>38.200000000000003</v>
      </c>
      <c r="L193" s="284">
        <v>34.700000000000003</v>
      </c>
      <c r="M193" s="284">
        <v>34.200000000000003</v>
      </c>
      <c r="N193" s="284">
        <v>50.8</v>
      </c>
      <c r="O193" s="284">
        <v>28.6</v>
      </c>
      <c r="P193" s="284">
        <v>30</v>
      </c>
      <c r="Q193" s="284">
        <v>36.200000000000003</v>
      </c>
      <c r="R193" s="274">
        <v>235</v>
      </c>
      <c r="S193" s="274">
        <v>230</v>
      </c>
      <c r="T193" s="274">
        <v>230</v>
      </c>
      <c r="U193" s="275">
        <v>233</v>
      </c>
      <c r="V193" s="283">
        <f t="shared" si="40"/>
        <v>32.4</v>
      </c>
      <c r="W193" s="277">
        <f t="shared" si="41"/>
        <v>30.433333333333337</v>
      </c>
      <c r="X193" s="277">
        <f t="shared" si="42"/>
        <v>39.9</v>
      </c>
      <c r="Y193" s="278">
        <f t="shared" si="43"/>
        <v>31.600000000000005</v>
      </c>
      <c r="Z193" s="2131"/>
      <c r="AA193" s="2110"/>
      <c r="AB193" s="2110"/>
      <c r="AC193" s="2110"/>
      <c r="AD193" s="2110"/>
      <c r="AE193" s="2110"/>
      <c r="AF193" s="2110"/>
      <c r="AG193" s="2110"/>
      <c r="AH193" s="2113"/>
      <c r="AI193" s="2116"/>
      <c r="AJ193" s="2113"/>
    </row>
    <row r="194" spans="1:36" ht="18.75" x14ac:dyDescent="0.25">
      <c r="A194" s="2119"/>
      <c r="B194" s="2122"/>
      <c r="C194" s="2134"/>
      <c r="D194" s="2128"/>
      <c r="E194" s="280"/>
      <c r="F194" s="438"/>
      <c r="G194" s="438"/>
      <c r="H194" s="438"/>
      <c r="I194" s="438"/>
      <c r="J194" s="438"/>
      <c r="K194" s="438"/>
      <c r="L194" s="280"/>
      <c r="M194" s="280"/>
      <c r="N194" s="280"/>
      <c r="O194" s="280"/>
      <c r="P194" s="280"/>
      <c r="Q194" s="280"/>
      <c r="R194" s="281"/>
      <c r="S194" s="281"/>
      <c r="T194" s="281"/>
      <c r="U194" s="282"/>
      <c r="V194" s="283">
        <f t="shared" si="40"/>
        <v>0</v>
      </c>
      <c r="W194" s="277">
        <f t="shared" si="41"/>
        <v>0</v>
      </c>
      <c r="X194" s="277">
        <f t="shared" si="42"/>
        <v>0</v>
      </c>
      <c r="Y194" s="278">
        <f t="shared" si="43"/>
        <v>0</v>
      </c>
      <c r="Z194" s="2131"/>
      <c r="AA194" s="2110"/>
      <c r="AB194" s="2110"/>
      <c r="AC194" s="2110"/>
      <c r="AD194" s="2110"/>
      <c r="AE194" s="2110"/>
      <c r="AF194" s="2110"/>
      <c r="AG194" s="2110"/>
      <c r="AH194" s="2113"/>
      <c r="AI194" s="2116"/>
      <c r="AJ194" s="2113"/>
    </row>
    <row r="195" spans="1:36" ht="18.75" x14ac:dyDescent="0.25">
      <c r="A195" s="2119"/>
      <c r="B195" s="2122"/>
      <c r="C195" s="2134"/>
      <c r="D195" s="2128"/>
      <c r="E195" s="232" t="s">
        <v>696</v>
      </c>
      <c r="F195" s="420">
        <v>6.5</v>
      </c>
      <c r="G195" s="420">
        <v>15.3</v>
      </c>
      <c r="H195" s="437">
        <v>7.1</v>
      </c>
      <c r="I195" s="437">
        <v>2.6</v>
      </c>
      <c r="J195" s="437">
        <v>5.3</v>
      </c>
      <c r="K195" s="437">
        <v>7.2</v>
      </c>
      <c r="L195" s="284">
        <v>6.1</v>
      </c>
      <c r="M195" s="284">
        <v>12.6</v>
      </c>
      <c r="N195" s="284">
        <v>6.2</v>
      </c>
      <c r="O195" s="284">
        <v>3</v>
      </c>
      <c r="P195" s="284">
        <v>3.5</v>
      </c>
      <c r="Q195" s="284">
        <v>16.600000000000001</v>
      </c>
      <c r="R195" s="274">
        <v>235</v>
      </c>
      <c r="S195" s="274">
        <v>230</v>
      </c>
      <c r="T195" s="274">
        <v>230</v>
      </c>
      <c r="U195" s="275">
        <v>233</v>
      </c>
      <c r="V195" s="283">
        <f t="shared" si="40"/>
        <v>9.6333333333333329</v>
      </c>
      <c r="W195" s="277">
        <f t="shared" si="41"/>
        <v>5.0333333333333341</v>
      </c>
      <c r="X195" s="277">
        <f t="shared" si="42"/>
        <v>8.2999999999999989</v>
      </c>
      <c r="Y195" s="278">
        <f t="shared" si="43"/>
        <v>7.7</v>
      </c>
      <c r="Z195" s="2131"/>
      <c r="AA195" s="2110"/>
      <c r="AB195" s="2110"/>
      <c r="AC195" s="2110"/>
      <c r="AD195" s="2110"/>
      <c r="AE195" s="2110"/>
      <c r="AF195" s="2110"/>
      <c r="AG195" s="2110"/>
      <c r="AH195" s="2113"/>
      <c r="AI195" s="2116"/>
      <c r="AJ195" s="2113"/>
    </row>
    <row r="196" spans="1:36" ht="18.75" x14ac:dyDescent="0.25">
      <c r="A196" s="2119"/>
      <c r="B196" s="2122"/>
      <c r="C196" s="2134"/>
      <c r="D196" s="2128"/>
      <c r="E196" s="280"/>
      <c r="F196" s="280"/>
      <c r="G196" s="280"/>
      <c r="H196" s="280"/>
      <c r="I196" s="280"/>
      <c r="J196" s="280"/>
      <c r="K196" s="280"/>
      <c r="L196" s="280"/>
      <c r="M196" s="280"/>
      <c r="N196" s="280"/>
      <c r="O196" s="280"/>
      <c r="P196" s="280"/>
      <c r="Q196" s="280"/>
      <c r="R196" s="281"/>
      <c r="S196" s="281"/>
      <c r="T196" s="281"/>
      <c r="U196" s="282"/>
      <c r="V196" s="283">
        <f t="shared" si="40"/>
        <v>0</v>
      </c>
      <c r="W196" s="277">
        <f t="shared" si="41"/>
        <v>0</v>
      </c>
      <c r="X196" s="277">
        <f t="shared" si="42"/>
        <v>0</v>
      </c>
      <c r="Y196" s="278">
        <f t="shared" si="43"/>
        <v>0</v>
      </c>
      <c r="Z196" s="2131"/>
      <c r="AA196" s="2110"/>
      <c r="AB196" s="2110"/>
      <c r="AC196" s="2110"/>
      <c r="AD196" s="2110"/>
      <c r="AE196" s="2110"/>
      <c r="AF196" s="2110"/>
      <c r="AG196" s="2110"/>
      <c r="AH196" s="2113"/>
      <c r="AI196" s="2116"/>
      <c r="AJ196" s="2113"/>
    </row>
    <row r="197" spans="1:36" ht="18.75" x14ac:dyDescent="0.25">
      <c r="A197" s="2119"/>
      <c r="B197" s="2122"/>
      <c r="C197" s="2134"/>
      <c r="D197" s="2128"/>
      <c r="E197" s="284" t="s">
        <v>1011</v>
      </c>
      <c r="F197" s="284"/>
      <c r="G197" s="284"/>
      <c r="H197" s="284"/>
      <c r="I197" s="284"/>
      <c r="J197" s="284"/>
      <c r="K197" s="284"/>
      <c r="L197" s="284"/>
      <c r="M197" s="284"/>
      <c r="N197" s="284"/>
      <c r="O197" s="284">
        <v>110</v>
      </c>
      <c r="P197" s="284"/>
      <c r="Q197" s="284"/>
      <c r="R197" s="274"/>
      <c r="S197" s="274"/>
      <c r="T197" s="274"/>
      <c r="U197" s="275">
        <v>233</v>
      </c>
      <c r="V197" s="283">
        <f t="shared" si="40"/>
        <v>0</v>
      </c>
      <c r="W197" s="277">
        <f t="shared" si="41"/>
        <v>0</v>
      </c>
      <c r="X197" s="277">
        <f t="shared" si="42"/>
        <v>0</v>
      </c>
      <c r="Y197" s="278">
        <f t="shared" si="43"/>
        <v>110</v>
      </c>
      <c r="Z197" s="2131"/>
      <c r="AA197" s="2110"/>
      <c r="AB197" s="2110"/>
      <c r="AC197" s="2110"/>
      <c r="AD197" s="2110"/>
      <c r="AE197" s="2110"/>
      <c r="AF197" s="2110"/>
      <c r="AG197" s="2110"/>
      <c r="AH197" s="2113"/>
      <c r="AI197" s="2116"/>
      <c r="AJ197" s="2113"/>
    </row>
    <row r="198" spans="1:36" ht="18.75" x14ac:dyDescent="0.25">
      <c r="A198" s="2119"/>
      <c r="B198" s="2122"/>
      <c r="C198" s="2134"/>
      <c r="D198" s="2128"/>
      <c r="E198" s="280"/>
      <c r="F198" s="280"/>
      <c r="G198" s="280"/>
      <c r="H198" s="280"/>
      <c r="I198" s="280"/>
      <c r="J198" s="280"/>
      <c r="K198" s="280"/>
      <c r="L198" s="280"/>
      <c r="M198" s="280"/>
      <c r="N198" s="280"/>
      <c r="O198" s="280"/>
      <c r="P198" s="280"/>
      <c r="Q198" s="280"/>
      <c r="R198" s="281"/>
      <c r="S198" s="281"/>
      <c r="T198" s="281"/>
      <c r="U198" s="282"/>
      <c r="V198" s="283">
        <f t="shared" si="40"/>
        <v>0</v>
      </c>
      <c r="W198" s="277">
        <f t="shared" si="41"/>
        <v>0</v>
      </c>
      <c r="X198" s="277">
        <f t="shared" si="42"/>
        <v>0</v>
      </c>
      <c r="Y198" s="278">
        <f t="shared" si="43"/>
        <v>0</v>
      </c>
      <c r="Z198" s="2131"/>
      <c r="AA198" s="2110"/>
      <c r="AB198" s="2110"/>
      <c r="AC198" s="2110"/>
      <c r="AD198" s="2110"/>
      <c r="AE198" s="2110"/>
      <c r="AF198" s="2110"/>
      <c r="AG198" s="2110"/>
      <c r="AH198" s="2113"/>
      <c r="AI198" s="2116"/>
      <c r="AJ198" s="2113"/>
    </row>
    <row r="199" spans="1:36" ht="18.75" x14ac:dyDescent="0.25">
      <c r="A199" s="2119"/>
      <c r="B199" s="2122"/>
      <c r="C199" s="2134"/>
      <c r="D199" s="2128"/>
      <c r="E199" s="284"/>
      <c r="F199" s="284"/>
      <c r="G199" s="284"/>
      <c r="H199" s="284"/>
      <c r="I199" s="284"/>
      <c r="J199" s="284"/>
      <c r="K199" s="284"/>
      <c r="L199" s="284"/>
      <c r="M199" s="284"/>
      <c r="N199" s="284"/>
      <c r="O199" s="284"/>
      <c r="P199" s="284"/>
      <c r="Q199" s="284"/>
      <c r="R199" s="274"/>
      <c r="S199" s="274"/>
      <c r="T199" s="274"/>
      <c r="U199" s="275"/>
      <c r="V199" s="283">
        <f t="shared" si="40"/>
        <v>0</v>
      </c>
      <c r="W199" s="277">
        <f t="shared" si="41"/>
        <v>0</v>
      </c>
      <c r="X199" s="277">
        <f t="shared" si="42"/>
        <v>0</v>
      </c>
      <c r="Y199" s="278">
        <f t="shared" si="43"/>
        <v>0</v>
      </c>
      <c r="Z199" s="2131"/>
      <c r="AA199" s="2110"/>
      <c r="AB199" s="2110"/>
      <c r="AC199" s="2110"/>
      <c r="AD199" s="2110"/>
      <c r="AE199" s="2110"/>
      <c r="AF199" s="2110"/>
      <c r="AG199" s="2110"/>
      <c r="AH199" s="2113"/>
      <c r="AI199" s="2116"/>
      <c r="AJ199" s="2113"/>
    </row>
    <row r="200" spans="1:36" ht="18.75" x14ac:dyDescent="0.25">
      <c r="A200" s="2119"/>
      <c r="B200" s="2122"/>
      <c r="C200" s="2134"/>
      <c r="D200" s="2128"/>
      <c r="E200" s="280"/>
      <c r="F200" s="280"/>
      <c r="G200" s="280"/>
      <c r="H200" s="280"/>
      <c r="I200" s="280"/>
      <c r="J200" s="280"/>
      <c r="K200" s="280"/>
      <c r="L200" s="280"/>
      <c r="M200" s="280"/>
      <c r="N200" s="280"/>
      <c r="O200" s="280"/>
      <c r="P200" s="280"/>
      <c r="Q200" s="280"/>
      <c r="R200" s="281"/>
      <c r="S200" s="281"/>
      <c r="T200" s="281"/>
      <c r="U200" s="282"/>
      <c r="V200" s="283">
        <f t="shared" si="40"/>
        <v>0</v>
      </c>
      <c r="W200" s="277">
        <f t="shared" si="41"/>
        <v>0</v>
      </c>
      <c r="X200" s="277">
        <f t="shared" si="42"/>
        <v>0</v>
      </c>
      <c r="Y200" s="278">
        <f t="shared" si="43"/>
        <v>0</v>
      </c>
      <c r="Z200" s="2131"/>
      <c r="AA200" s="2110"/>
      <c r="AB200" s="2110"/>
      <c r="AC200" s="2110"/>
      <c r="AD200" s="2110"/>
      <c r="AE200" s="2110"/>
      <c r="AF200" s="2110"/>
      <c r="AG200" s="2110"/>
      <c r="AH200" s="2113"/>
      <c r="AI200" s="2116"/>
      <c r="AJ200" s="2113"/>
    </row>
    <row r="201" spans="1:36" ht="18.75" x14ac:dyDescent="0.25">
      <c r="A201" s="2119"/>
      <c r="B201" s="2122"/>
      <c r="C201" s="2134"/>
      <c r="D201" s="2128"/>
      <c r="E201" s="284"/>
      <c r="F201" s="284"/>
      <c r="G201" s="284"/>
      <c r="H201" s="284"/>
      <c r="I201" s="284"/>
      <c r="J201" s="284"/>
      <c r="K201" s="284"/>
      <c r="L201" s="284"/>
      <c r="M201" s="284"/>
      <c r="N201" s="284"/>
      <c r="O201" s="284"/>
      <c r="P201" s="284"/>
      <c r="Q201" s="284"/>
      <c r="R201" s="274"/>
      <c r="S201" s="274"/>
      <c r="T201" s="274"/>
      <c r="U201" s="275"/>
      <c r="V201" s="283">
        <f t="shared" si="40"/>
        <v>0</v>
      </c>
      <c r="W201" s="277">
        <f t="shared" si="41"/>
        <v>0</v>
      </c>
      <c r="X201" s="277">
        <f t="shared" si="42"/>
        <v>0</v>
      </c>
      <c r="Y201" s="278">
        <f t="shared" si="43"/>
        <v>0</v>
      </c>
      <c r="Z201" s="2131"/>
      <c r="AA201" s="2110"/>
      <c r="AB201" s="2110"/>
      <c r="AC201" s="2110"/>
      <c r="AD201" s="2110"/>
      <c r="AE201" s="2110"/>
      <c r="AF201" s="2110"/>
      <c r="AG201" s="2110"/>
      <c r="AH201" s="2113"/>
      <c r="AI201" s="2116"/>
      <c r="AJ201" s="2113"/>
    </row>
    <row r="202" spans="1:36" ht="18.75" x14ac:dyDescent="0.25">
      <c r="A202" s="2119"/>
      <c r="B202" s="2122"/>
      <c r="C202" s="2134"/>
      <c r="D202" s="2128"/>
      <c r="E202" s="280"/>
      <c r="F202" s="280"/>
      <c r="G202" s="280"/>
      <c r="H202" s="280"/>
      <c r="I202" s="280"/>
      <c r="J202" s="280"/>
      <c r="K202" s="280"/>
      <c r="L202" s="280"/>
      <c r="M202" s="280"/>
      <c r="N202" s="280"/>
      <c r="O202" s="280"/>
      <c r="P202" s="280"/>
      <c r="Q202" s="280"/>
      <c r="R202" s="281"/>
      <c r="S202" s="281"/>
      <c r="T202" s="281"/>
      <c r="U202" s="282"/>
      <c r="V202" s="283">
        <f t="shared" si="40"/>
        <v>0</v>
      </c>
      <c r="W202" s="277">
        <f t="shared" si="41"/>
        <v>0</v>
      </c>
      <c r="X202" s="277">
        <f t="shared" si="42"/>
        <v>0</v>
      </c>
      <c r="Y202" s="278">
        <f t="shared" si="43"/>
        <v>0</v>
      </c>
      <c r="Z202" s="2131"/>
      <c r="AA202" s="2110"/>
      <c r="AB202" s="2110"/>
      <c r="AC202" s="2110"/>
      <c r="AD202" s="2110"/>
      <c r="AE202" s="2110"/>
      <c r="AF202" s="2110"/>
      <c r="AG202" s="2110"/>
      <c r="AH202" s="2113"/>
      <c r="AI202" s="2116"/>
      <c r="AJ202" s="2113"/>
    </row>
    <row r="203" spans="1:36" ht="18.75" x14ac:dyDescent="0.25">
      <c r="A203" s="2119"/>
      <c r="B203" s="2122"/>
      <c r="C203" s="2134"/>
      <c r="D203" s="2128"/>
      <c r="E203" s="284"/>
      <c r="F203" s="284"/>
      <c r="G203" s="284"/>
      <c r="H203" s="284"/>
      <c r="I203" s="284"/>
      <c r="J203" s="284"/>
      <c r="K203" s="284"/>
      <c r="L203" s="284"/>
      <c r="M203" s="284"/>
      <c r="N203" s="284"/>
      <c r="O203" s="284"/>
      <c r="P203" s="284"/>
      <c r="Q203" s="284"/>
      <c r="R203" s="274"/>
      <c r="S203" s="274"/>
      <c r="T203" s="274"/>
      <c r="U203" s="275"/>
      <c r="V203" s="283">
        <f t="shared" si="40"/>
        <v>0</v>
      </c>
      <c r="W203" s="277">
        <f t="shared" si="41"/>
        <v>0</v>
      </c>
      <c r="X203" s="277">
        <f t="shared" si="42"/>
        <v>0</v>
      </c>
      <c r="Y203" s="278">
        <f t="shared" si="43"/>
        <v>0</v>
      </c>
      <c r="Z203" s="2131"/>
      <c r="AA203" s="2110"/>
      <c r="AB203" s="2110"/>
      <c r="AC203" s="2110"/>
      <c r="AD203" s="2110"/>
      <c r="AE203" s="2110"/>
      <c r="AF203" s="2110"/>
      <c r="AG203" s="2110"/>
      <c r="AH203" s="2113"/>
      <c r="AI203" s="2116"/>
      <c r="AJ203" s="2113"/>
    </row>
    <row r="204" spans="1:36" ht="18.75" x14ac:dyDescent="0.25">
      <c r="A204" s="2119"/>
      <c r="B204" s="2122"/>
      <c r="C204" s="2134"/>
      <c r="D204" s="2128"/>
      <c r="E204" s="280"/>
      <c r="F204" s="280"/>
      <c r="G204" s="280"/>
      <c r="H204" s="280"/>
      <c r="I204" s="280"/>
      <c r="J204" s="280"/>
      <c r="K204" s="280"/>
      <c r="L204" s="280"/>
      <c r="M204" s="280"/>
      <c r="N204" s="280"/>
      <c r="O204" s="280"/>
      <c r="P204" s="280"/>
      <c r="Q204" s="280"/>
      <c r="R204" s="281"/>
      <c r="S204" s="281"/>
      <c r="T204" s="281"/>
      <c r="U204" s="282"/>
      <c r="V204" s="283">
        <f t="shared" si="40"/>
        <v>0</v>
      </c>
      <c r="W204" s="277">
        <f t="shared" si="41"/>
        <v>0</v>
      </c>
      <c r="X204" s="277">
        <f t="shared" si="42"/>
        <v>0</v>
      </c>
      <c r="Y204" s="278">
        <f t="shared" si="43"/>
        <v>0</v>
      </c>
      <c r="Z204" s="2131"/>
      <c r="AA204" s="2110"/>
      <c r="AB204" s="2110"/>
      <c r="AC204" s="2110"/>
      <c r="AD204" s="2110"/>
      <c r="AE204" s="2110"/>
      <c r="AF204" s="2110"/>
      <c r="AG204" s="2110"/>
      <c r="AH204" s="2113"/>
      <c r="AI204" s="2116"/>
      <c r="AJ204" s="2113"/>
    </row>
    <row r="205" spans="1:36" ht="18.75" x14ac:dyDescent="0.25">
      <c r="A205" s="2119"/>
      <c r="B205" s="2122"/>
      <c r="C205" s="2134"/>
      <c r="D205" s="2128"/>
      <c r="E205" s="284"/>
      <c r="F205" s="284"/>
      <c r="G205" s="284"/>
      <c r="H205" s="284"/>
      <c r="I205" s="284"/>
      <c r="J205" s="284"/>
      <c r="K205" s="284"/>
      <c r="L205" s="284"/>
      <c r="M205" s="284"/>
      <c r="N205" s="284"/>
      <c r="O205" s="284"/>
      <c r="P205" s="284"/>
      <c r="Q205" s="284"/>
      <c r="R205" s="274"/>
      <c r="S205" s="274"/>
      <c r="T205" s="274"/>
      <c r="U205" s="275"/>
      <c r="V205" s="283">
        <f t="shared" si="40"/>
        <v>0</v>
      </c>
      <c r="W205" s="277">
        <f t="shared" si="41"/>
        <v>0</v>
      </c>
      <c r="X205" s="277">
        <f t="shared" si="42"/>
        <v>0</v>
      </c>
      <c r="Y205" s="278">
        <f t="shared" si="43"/>
        <v>0</v>
      </c>
      <c r="Z205" s="2131"/>
      <c r="AA205" s="2110"/>
      <c r="AB205" s="2110"/>
      <c r="AC205" s="2110"/>
      <c r="AD205" s="2110"/>
      <c r="AE205" s="2110"/>
      <c r="AF205" s="2110"/>
      <c r="AG205" s="2110"/>
      <c r="AH205" s="2113"/>
      <c r="AI205" s="2116"/>
      <c r="AJ205" s="2113"/>
    </row>
    <row r="206" spans="1:36" ht="18.75" x14ac:dyDescent="0.25">
      <c r="A206" s="2119"/>
      <c r="B206" s="2122"/>
      <c r="C206" s="2134"/>
      <c r="D206" s="2128"/>
      <c r="E206" s="280"/>
      <c r="F206" s="280"/>
      <c r="G206" s="280"/>
      <c r="H206" s="280"/>
      <c r="I206" s="280"/>
      <c r="J206" s="280"/>
      <c r="K206" s="280"/>
      <c r="L206" s="280"/>
      <c r="M206" s="280"/>
      <c r="N206" s="280"/>
      <c r="O206" s="280"/>
      <c r="P206" s="280"/>
      <c r="Q206" s="280"/>
      <c r="R206" s="281"/>
      <c r="S206" s="281"/>
      <c r="T206" s="281"/>
      <c r="U206" s="282"/>
      <c r="V206" s="283">
        <f t="shared" si="40"/>
        <v>0</v>
      </c>
      <c r="W206" s="277">
        <f t="shared" si="41"/>
        <v>0</v>
      </c>
      <c r="X206" s="277">
        <f t="shared" si="42"/>
        <v>0</v>
      </c>
      <c r="Y206" s="278">
        <f t="shared" si="43"/>
        <v>0</v>
      </c>
      <c r="Z206" s="2131"/>
      <c r="AA206" s="2110"/>
      <c r="AB206" s="2110"/>
      <c r="AC206" s="2110"/>
      <c r="AD206" s="2110"/>
      <c r="AE206" s="2110"/>
      <c r="AF206" s="2110"/>
      <c r="AG206" s="2110"/>
      <c r="AH206" s="2113"/>
      <c r="AI206" s="2116"/>
      <c r="AJ206" s="2113"/>
    </row>
    <row r="207" spans="1:36" ht="18.75" x14ac:dyDescent="0.25">
      <c r="A207" s="2119"/>
      <c r="B207" s="2122"/>
      <c r="C207" s="2134"/>
      <c r="D207" s="2128"/>
      <c r="E207" s="284"/>
      <c r="F207" s="284"/>
      <c r="G207" s="284"/>
      <c r="H207" s="284"/>
      <c r="I207" s="284"/>
      <c r="J207" s="284"/>
      <c r="K207" s="284"/>
      <c r="L207" s="284"/>
      <c r="M207" s="284"/>
      <c r="N207" s="284"/>
      <c r="O207" s="284"/>
      <c r="P207" s="284"/>
      <c r="Q207" s="284"/>
      <c r="R207" s="274"/>
      <c r="S207" s="274"/>
      <c r="T207" s="274"/>
      <c r="U207" s="275"/>
      <c r="V207" s="283">
        <f t="shared" si="40"/>
        <v>0</v>
      </c>
      <c r="W207" s="277">
        <f t="shared" si="41"/>
        <v>0</v>
      </c>
      <c r="X207" s="277">
        <f t="shared" si="42"/>
        <v>0</v>
      </c>
      <c r="Y207" s="278">
        <f t="shared" si="43"/>
        <v>0</v>
      </c>
      <c r="Z207" s="2131"/>
      <c r="AA207" s="2110"/>
      <c r="AB207" s="2110"/>
      <c r="AC207" s="2110"/>
      <c r="AD207" s="2110"/>
      <c r="AE207" s="2110"/>
      <c r="AF207" s="2110"/>
      <c r="AG207" s="2110"/>
      <c r="AH207" s="2113"/>
      <c r="AI207" s="2116"/>
      <c r="AJ207" s="2113"/>
    </row>
    <row r="208" spans="1:36" ht="18.75" x14ac:dyDescent="0.25">
      <c r="A208" s="2119"/>
      <c r="B208" s="2122"/>
      <c r="C208" s="2134"/>
      <c r="D208" s="2128"/>
      <c r="E208" s="280"/>
      <c r="F208" s="280"/>
      <c r="G208" s="280"/>
      <c r="H208" s="280"/>
      <c r="I208" s="280"/>
      <c r="J208" s="280"/>
      <c r="K208" s="280"/>
      <c r="L208" s="280"/>
      <c r="M208" s="280"/>
      <c r="N208" s="280"/>
      <c r="O208" s="280"/>
      <c r="P208" s="280"/>
      <c r="Q208" s="280"/>
      <c r="R208" s="281"/>
      <c r="S208" s="281"/>
      <c r="T208" s="281"/>
      <c r="U208" s="282"/>
      <c r="V208" s="283">
        <f t="shared" si="40"/>
        <v>0</v>
      </c>
      <c r="W208" s="277">
        <f t="shared" si="41"/>
        <v>0</v>
      </c>
      <c r="X208" s="277">
        <f t="shared" si="42"/>
        <v>0</v>
      </c>
      <c r="Y208" s="278">
        <f t="shared" si="43"/>
        <v>0</v>
      </c>
      <c r="Z208" s="2131"/>
      <c r="AA208" s="2110"/>
      <c r="AB208" s="2110"/>
      <c r="AC208" s="2110"/>
      <c r="AD208" s="2110"/>
      <c r="AE208" s="2110"/>
      <c r="AF208" s="2110"/>
      <c r="AG208" s="2110"/>
      <c r="AH208" s="2113"/>
      <c r="AI208" s="2116"/>
      <c r="AJ208" s="2113"/>
    </row>
    <row r="209" spans="1:36" ht="19.5" thickBot="1" x14ac:dyDescent="0.3">
      <c r="A209" s="2120"/>
      <c r="B209" s="2123"/>
      <c r="C209" s="2135"/>
      <c r="D209" s="2129"/>
      <c r="E209" s="287"/>
      <c r="F209" s="287"/>
      <c r="G209" s="287"/>
      <c r="H209" s="287"/>
      <c r="I209" s="287"/>
      <c r="J209" s="287"/>
      <c r="K209" s="287"/>
      <c r="L209" s="287"/>
      <c r="M209" s="287"/>
      <c r="N209" s="287"/>
      <c r="O209" s="287"/>
      <c r="P209" s="287"/>
      <c r="Q209" s="287"/>
      <c r="R209" s="288"/>
      <c r="S209" s="288"/>
      <c r="T209" s="288"/>
      <c r="U209" s="289"/>
      <c r="V209" s="290">
        <f t="shared" si="40"/>
        <v>0</v>
      </c>
      <c r="W209" s="291">
        <f t="shared" si="41"/>
        <v>0</v>
      </c>
      <c r="X209" s="291">
        <f t="shared" si="42"/>
        <v>0</v>
      </c>
      <c r="Y209" s="292">
        <f t="shared" si="43"/>
        <v>0</v>
      </c>
      <c r="Z209" s="2132"/>
      <c r="AA209" s="2111"/>
      <c r="AB209" s="2111"/>
      <c r="AC209" s="2111"/>
      <c r="AD209" s="2111"/>
      <c r="AE209" s="2111"/>
      <c r="AF209" s="2111"/>
      <c r="AG209" s="2111"/>
      <c r="AH209" s="2114"/>
      <c r="AI209" s="2117"/>
      <c r="AJ209" s="2114"/>
    </row>
    <row r="210" spans="1:36" ht="18.75" x14ac:dyDescent="0.25">
      <c r="A210" s="2118">
        <v>10</v>
      </c>
      <c r="B210" s="2121" t="s">
        <v>98</v>
      </c>
      <c r="C210" s="2133" t="s">
        <v>83</v>
      </c>
      <c r="D210" s="2127">
        <f>160*0.9</f>
        <v>144</v>
      </c>
      <c r="E210" s="293"/>
      <c r="F210" s="251"/>
      <c r="G210" s="251"/>
      <c r="H210" s="251"/>
      <c r="I210" s="251"/>
      <c r="J210" s="251"/>
      <c r="K210" s="251"/>
      <c r="L210" s="251"/>
      <c r="M210" s="251"/>
      <c r="N210" s="251"/>
      <c r="O210" s="251"/>
      <c r="P210" s="251"/>
      <c r="Q210" s="251"/>
      <c r="R210" s="268"/>
      <c r="S210" s="268"/>
      <c r="T210" s="268"/>
      <c r="U210" s="269"/>
      <c r="V210" s="270">
        <f t="shared" si="40"/>
        <v>0</v>
      </c>
      <c r="W210" s="294">
        <f t="shared" si="41"/>
        <v>0</v>
      </c>
      <c r="X210" s="294">
        <f t="shared" si="42"/>
        <v>0</v>
      </c>
      <c r="Y210" s="295">
        <f t="shared" si="43"/>
        <v>0</v>
      </c>
      <c r="Z210" s="2130">
        <f t="shared" ref="Z210:AC210" si="52">SUM(V210:V229)</f>
        <v>41.9</v>
      </c>
      <c r="AA210" s="2109">
        <f t="shared" si="52"/>
        <v>12.333333333333334</v>
      </c>
      <c r="AB210" s="2109">
        <f t="shared" si="52"/>
        <v>14.800000000000002</v>
      </c>
      <c r="AC210" s="2109">
        <f t="shared" si="52"/>
        <v>0.7</v>
      </c>
      <c r="AD210" s="2109">
        <f t="shared" ref="AD210:AG290" si="53">Z210*0.38*0.9*SQRT(3)</f>
        <v>24.819941662300494</v>
      </c>
      <c r="AE210" s="2109">
        <f t="shared" si="53"/>
        <v>7.3057903063255241</v>
      </c>
      <c r="AF210" s="2109">
        <f t="shared" si="53"/>
        <v>8.766948367590631</v>
      </c>
      <c r="AG210" s="2109">
        <f t="shared" si="53"/>
        <v>0.41465296333198914</v>
      </c>
      <c r="AH210" s="2112">
        <f>MAX(Z210:AC229)</f>
        <v>41.9</v>
      </c>
      <c r="AI210" s="2115">
        <f t="shared" ref="AI210" si="54">AH210*0.38*0.9*SQRT(3)</f>
        <v>24.819941662300494</v>
      </c>
      <c r="AJ210" s="2112">
        <f t="shared" ref="AJ210" si="55">D210-AI210</f>
        <v>119.18005833769951</v>
      </c>
    </row>
    <row r="211" spans="1:36" ht="18.75" x14ac:dyDescent="0.25">
      <c r="A211" s="2119"/>
      <c r="B211" s="2122"/>
      <c r="C211" s="2134"/>
      <c r="D211" s="2128"/>
      <c r="E211" s="232" t="s">
        <v>697</v>
      </c>
      <c r="F211" s="420">
        <v>25.9</v>
      </c>
      <c r="G211" s="420">
        <v>66.8</v>
      </c>
      <c r="H211" s="420">
        <v>33</v>
      </c>
      <c r="I211" s="420">
        <v>15.2</v>
      </c>
      <c r="J211" s="420">
        <v>9.6999999999999993</v>
      </c>
      <c r="K211" s="420">
        <v>12.1</v>
      </c>
      <c r="L211" s="232">
        <v>25.2</v>
      </c>
      <c r="M211" s="232">
        <v>9.4</v>
      </c>
      <c r="N211" s="232">
        <v>9.8000000000000007</v>
      </c>
      <c r="O211" s="232">
        <v>0</v>
      </c>
      <c r="P211" s="232">
        <v>0.7</v>
      </c>
      <c r="Q211" s="232">
        <v>0</v>
      </c>
      <c r="R211" s="274">
        <v>231</v>
      </c>
      <c r="S211" s="274">
        <v>231</v>
      </c>
      <c r="T211" s="274">
        <v>227</v>
      </c>
      <c r="U211" s="275">
        <v>227</v>
      </c>
      <c r="V211" s="283">
        <f t="shared" si="40"/>
        <v>41.9</v>
      </c>
      <c r="W211" s="277">
        <f t="shared" si="41"/>
        <v>12.333333333333334</v>
      </c>
      <c r="X211" s="277">
        <f t="shared" si="42"/>
        <v>14.800000000000002</v>
      </c>
      <c r="Y211" s="278">
        <f t="shared" si="43"/>
        <v>0.7</v>
      </c>
      <c r="Z211" s="2131"/>
      <c r="AA211" s="2110"/>
      <c r="AB211" s="2110"/>
      <c r="AC211" s="2110"/>
      <c r="AD211" s="2110"/>
      <c r="AE211" s="2110"/>
      <c r="AF211" s="2110"/>
      <c r="AG211" s="2110"/>
      <c r="AH211" s="2113"/>
      <c r="AI211" s="2116"/>
      <c r="AJ211" s="2113"/>
    </row>
    <row r="212" spans="1:36" ht="18.75" x14ac:dyDescent="0.25">
      <c r="A212" s="2119"/>
      <c r="B212" s="2122"/>
      <c r="C212" s="2134"/>
      <c r="D212" s="2128"/>
      <c r="E212" s="280"/>
      <c r="F212" s="438"/>
      <c r="G212" s="438"/>
      <c r="H212" s="438"/>
      <c r="I212" s="438"/>
      <c r="J212" s="438"/>
      <c r="K212" s="438"/>
      <c r="L212" s="280"/>
      <c r="M212" s="280"/>
      <c r="N212" s="280"/>
      <c r="O212" s="280"/>
      <c r="P212" s="280"/>
      <c r="Q212" s="280"/>
      <c r="R212" s="281"/>
      <c r="S212" s="281"/>
      <c r="T212" s="281"/>
      <c r="U212" s="282"/>
      <c r="V212" s="283">
        <f t="shared" si="40"/>
        <v>0</v>
      </c>
      <c r="W212" s="277">
        <f t="shared" si="41"/>
        <v>0</v>
      </c>
      <c r="X212" s="277">
        <f t="shared" si="42"/>
        <v>0</v>
      </c>
      <c r="Y212" s="278">
        <f t="shared" si="43"/>
        <v>0</v>
      </c>
      <c r="Z212" s="2131"/>
      <c r="AA212" s="2110"/>
      <c r="AB212" s="2110"/>
      <c r="AC212" s="2110"/>
      <c r="AD212" s="2110"/>
      <c r="AE212" s="2110"/>
      <c r="AF212" s="2110"/>
      <c r="AG212" s="2110"/>
      <c r="AH212" s="2113"/>
      <c r="AI212" s="2116"/>
      <c r="AJ212" s="2113"/>
    </row>
    <row r="213" spans="1:36" ht="18.75" x14ac:dyDescent="0.25">
      <c r="A213" s="2119"/>
      <c r="B213" s="2122"/>
      <c r="C213" s="2134"/>
      <c r="D213" s="2128"/>
      <c r="E213" s="232" t="s">
        <v>698</v>
      </c>
      <c r="F213" s="437">
        <v>0</v>
      </c>
      <c r="G213" s="437">
        <v>0</v>
      </c>
      <c r="H213" s="437">
        <v>0</v>
      </c>
      <c r="I213" s="437">
        <v>0</v>
      </c>
      <c r="J213" s="437">
        <v>0</v>
      </c>
      <c r="K213" s="437">
        <v>0</v>
      </c>
      <c r="L213" s="284">
        <v>0</v>
      </c>
      <c r="M213" s="284">
        <v>0</v>
      </c>
      <c r="N213" s="284">
        <v>0</v>
      </c>
      <c r="O213" s="284">
        <v>0</v>
      </c>
      <c r="P213" s="284">
        <v>0</v>
      </c>
      <c r="Q213" s="284">
        <v>0</v>
      </c>
      <c r="R213" s="274">
        <v>231</v>
      </c>
      <c r="S213" s="274">
        <v>231</v>
      </c>
      <c r="T213" s="274">
        <v>231</v>
      </c>
      <c r="U213" s="275">
        <v>231</v>
      </c>
      <c r="V213" s="283">
        <f t="shared" si="40"/>
        <v>0</v>
      </c>
      <c r="W213" s="277">
        <f t="shared" si="41"/>
        <v>0</v>
      </c>
      <c r="X213" s="277">
        <f t="shared" si="42"/>
        <v>0</v>
      </c>
      <c r="Y213" s="278">
        <f t="shared" si="43"/>
        <v>0</v>
      </c>
      <c r="Z213" s="2131"/>
      <c r="AA213" s="2110"/>
      <c r="AB213" s="2110"/>
      <c r="AC213" s="2110"/>
      <c r="AD213" s="2110"/>
      <c r="AE213" s="2110"/>
      <c r="AF213" s="2110"/>
      <c r="AG213" s="2110"/>
      <c r="AH213" s="2113"/>
      <c r="AI213" s="2116"/>
      <c r="AJ213" s="2113"/>
    </row>
    <row r="214" spans="1:36" ht="18.75" x14ac:dyDescent="0.25">
      <c r="A214" s="2119"/>
      <c r="B214" s="2122"/>
      <c r="C214" s="2134"/>
      <c r="D214" s="2128"/>
      <c r="E214" s="280"/>
      <c r="F214" s="280"/>
      <c r="G214" s="280"/>
      <c r="H214" s="280"/>
      <c r="I214" s="280"/>
      <c r="J214" s="280"/>
      <c r="K214" s="280"/>
      <c r="L214" s="280"/>
      <c r="M214" s="280"/>
      <c r="N214" s="280"/>
      <c r="O214" s="280"/>
      <c r="P214" s="280"/>
      <c r="Q214" s="280"/>
      <c r="R214" s="281"/>
      <c r="S214" s="281"/>
      <c r="T214" s="281"/>
      <c r="U214" s="282"/>
      <c r="V214" s="283">
        <f t="shared" si="40"/>
        <v>0</v>
      </c>
      <c r="W214" s="277">
        <f t="shared" si="41"/>
        <v>0</v>
      </c>
      <c r="X214" s="277">
        <f t="shared" si="42"/>
        <v>0</v>
      </c>
      <c r="Y214" s="278">
        <f t="shared" si="43"/>
        <v>0</v>
      </c>
      <c r="Z214" s="2131"/>
      <c r="AA214" s="2110"/>
      <c r="AB214" s="2110"/>
      <c r="AC214" s="2110"/>
      <c r="AD214" s="2110"/>
      <c r="AE214" s="2110"/>
      <c r="AF214" s="2110"/>
      <c r="AG214" s="2110"/>
      <c r="AH214" s="2113"/>
      <c r="AI214" s="2116"/>
      <c r="AJ214" s="2113"/>
    </row>
    <row r="215" spans="1:36" ht="18.75" x14ac:dyDescent="0.25">
      <c r="A215" s="2119"/>
      <c r="B215" s="2122"/>
      <c r="C215" s="2134"/>
      <c r="D215" s="2128"/>
      <c r="E215" s="284"/>
      <c r="F215" s="284"/>
      <c r="G215" s="284"/>
      <c r="H215" s="284"/>
      <c r="I215" s="284"/>
      <c r="J215" s="284"/>
      <c r="K215" s="284"/>
      <c r="L215" s="284"/>
      <c r="M215" s="284"/>
      <c r="N215" s="284"/>
      <c r="O215" s="284"/>
      <c r="P215" s="284"/>
      <c r="Q215" s="284"/>
      <c r="R215" s="274"/>
      <c r="S215" s="274"/>
      <c r="T215" s="274"/>
      <c r="U215" s="275"/>
      <c r="V215" s="283">
        <f t="shared" si="40"/>
        <v>0</v>
      </c>
      <c r="W215" s="277">
        <f t="shared" si="41"/>
        <v>0</v>
      </c>
      <c r="X215" s="277">
        <f t="shared" si="42"/>
        <v>0</v>
      </c>
      <c r="Y215" s="278">
        <f t="shared" si="43"/>
        <v>0</v>
      </c>
      <c r="Z215" s="2131"/>
      <c r="AA215" s="2110"/>
      <c r="AB215" s="2110"/>
      <c r="AC215" s="2110"/>
      <c r="AD215" s="2110"/>
      <c r="AE215" s="2110"/>
      <c r="AF215" s="2110"/>
      <c r="AG215" s="2110"/>
      <c r="AH215" s="2113"/>
      <c r="AI215" s="2116"/>
      <c r="AJ215" s="2113"/>
    </row>
    <row r="216" spans="1:36" ht="18.75" x14ac:dyDescent="0.25">
      <c r="A216" s="2119"/>
      <c r="B216" s="2122"/>
      <c r="C216" s="2134"/>
      <c r="D216" s="2128"/>
      <c r="E216" s="280"/>
      <c r="F216" s="280"/>
      <c r="G216" s="280"/>
      <c r="H216" s="280"/>
      <c r="I216" s="280"/>
      <c r="J216" s="280"/>
      <c r="K216" s="280"/>
      <c r="L216" s="280"/>
      <c r="M216" s="280"/>
      <c r="N216" s="280"/>
      <c r="O216" s="280"/>
      <c r="P216" s="280"/>
      <c r="Q216" s="280"/>
      <c r="R216" s="281"/>
      <c r="S216" s="281"/>
      <c r="T216" s="281"/>
      <c r="U216" s="282"/>
      <c r="V216" s="283">
        <f t="shared" si="40"/>
        <v>0</v>
      </c>
      <c r="W216" s="277">
        <f t="shared" si="41"/>
        <v>0</v>
      </c>
      <c r="X216" s="277">
        <f t="shared" si="42"/>
        <v>0</v>
      </c>
      <c r="Y216" s="278">
        <f t="shared" si="43"/>
        <v>0</v>
      </c>
      <c r="Z216" s="2131"/>
      <c r="AA216" s="2110"/>
      <c r="AB216" s="2110"/>
      <c r="AC216" s="2110"/>
      <c r="AD216" s="2110"/>
      <c r="AE216" s="2110"/>
      <c r="AF216" s="2110"/>
      <c r="AG216" s="2110"/>
      <c r="AH216" s="2113"/>
      <c r="AI216" s="2116"/>
      <c r="AJ216" s="2113"/>
    </row>
    <row r="217" spans="1:36" ht="18.75" x14ac:dyDescent="0.25">
      <c r="A217" s="2119"/>
      <c r="B217" s="2122"/>
      <c r="C217" s="2134"/>
      <c r="D217" s="2128"/>
      <c r="E217" s="284"/>
      <c r="F217" s="284"/>
      <c r="G217" s="284"/>
      <c r="H217" s="284"/>
      <c r="I217" s="284"/>
      <c r="J217" s="284"/>
      <c r="K217" s="284"/>
      <c r="L217" s="284"/>
      <c r="M217" s="284"/>
      <c r="N217" s="284"/>
      <c r="O217" s="284"/>
      <c r="P217" s="284"/>
      <c r="Q217" s="284"/>
      <c r="R217" s="274"/>
      <c r="S217" s="274"/>
      <c r="T217" s="274"/>
      <c r="U217" s="275"/>
      <c r="V217" s="283">
        <f t="shared" si="40"/>
        <v>0</v>
      </c>
      <c r="W217" s="277">
        <f t="shared" si="41"/>
        <v>0</v>
      </c>
      <c r="X217" s="277">
        <f t="shared" si="42"/>
        <v>0</v>
      </c>
      <c r="Y217" s="278">
        <f t="shared" si="43"/>
        <v>0</v>
      </c>
      <c r="Z217" s="2131"/>
      <c r="AA217" s="2110"/>
      <c r="AB217" s="2110"/>
      <c r="AC217" s="2110"/>
      <c r="AD217" s="2110"/>
      <c r="AE217" s="2110"/>
      <c r="AF217" s="2110"/>
      <c r="AG217" s="2110"/>
      <c r="AH217" s="2113"/>
      <c r="AI217" s="2116"/>
      <c r="AJ217" s="2113"/>
    </row>
    <row r="218" spans="1:36" ht="18.75" x14ac:dyDescent="0.25">
      <c r="A218" s="2119"/>
      <c r="B218" s="2122"/>
      <c r="C218" s="2134"/>
      <c r="D218" s="2128"/>
      <c r="E218" s="280"/>
      <c r="F218" s="280"/>
      <c r="G218" s="280"/>
      <c r="H218" s="280"/>
      <c r="I218" s="280"/>
      <c r="J218" s="280"/>
      <c r="K218" s="280"/>
      <c r="L218" s="280"/>
      <c r="M218" s="280"/>
      <c r="N218" s="280"/>
      <c r="O218" s="280"/>
      <c r="P218" s="280"/>
      <c r="Q218" s="280"/>
      <c r="R218" s="281"/>
      <c r="S218" s="281"/>
      <c r="T218" s="281"/>
      <c r="U218" s="282"/>
      <c r="V218" s="283">
        <f t="shared" si="40"/>
        <v>0</v>
      </c>
      <c r="W218" s="277">
        <f t="shared" si="41"/>
        <v>0</v>
      </c>
      <c r="X218" s="277">
        <f t="shared" si="42"/>
        <v>0</v>
      </c>
      <c r="Y218" s="278">
        <f t="shared" si="43"/>
        <v>0</v>
      </c>
      <c r="Z218" s="2131"/>
      <c r="AA218" s="2110"/>
      <c r="AB218" s="2110"/>
      <c r="AC218" s="2110"/>
      <c r="AD218" s="2110"/>
      <c r="AE218" s="2110"/>
      <c r="AF218" s="2110"/>
      <c r="AG218" s="2110"/>
      <c r="AH218" s="2113"/>
      <c r="AI218" s="2116"/>
      <c r="AJ218" s="2113"/>
    </row>
    <row r="219" spans="1:36" ht="18.75" x14ac:dyDescent="0.25">
      <c r="A219" s="2119"/>
      <c r="B219" s="2122"/>
      <c r="C219" s="2134"/>
      <c r="D219" s="2128"/>
      <c r="E219" s="284"/>
      <c r="F219" s="284"/>
      <c r="G219" s="284"/>
      <c r="H219" s="284"/>
      <c r="I219" s="284"/>
      <c r="J219" s="284"/>
      <c r="K219" s="284"/>
      <c r="L219" s="284"/>
      <c r="M219" s="284"/>
      <c r="N219" s="284"/>
      <c r="O219" s="284"/>
      <c r="P219" s="284"/>
      <c r="Q219" s="284"/>
      <c r="R219" s="274"/>
      <c r="S219" s="274"/>
      <c r="T219" s="274"/>
      <c r="U219" s="275"/>
      <c r="V219" s="283">
        <f t="shared" si="40"/>
        <v>0</v>
      </c>
      <c r="W219" s="277">
        <f t="shared" si="41"/>
        <v>0</v>
      </c>
      <c r="X219" s="277">
        <f t="shared" si="42"/>
        <v>0</v>
      </c>
      <c r="Y219" s="278">
        <f t="shared" si="43"/>
        <v>0</v>
      </c>
      <c r="Z219" s="2131"/>
      <c r="AA219" s="2110"/>
      <c r="AB219" s="2110"/>
      <c r="AC219" s="2110"/>
      <c r="AD219" s="2110"/>
      <c r="AE219" s="2110"/>
      <c r="AF219" s="2110"/>
      <c r="AG219" s="2110"/>
      <c r="AH219" s="2113"/>
      <c r="AI219" s="2116"/>
      <c r="AJ219" s="2113"/>
    </row>
    <row r="220" spans="1:36" ht="18.75" x14ac:dyDescent="0.25">
      <c r="A220" s="2119"/>
      <c r="B220" s="2122"/>
      <c r="C220" s="2134"/>
      <c r="D220" s="2128"/>
      <c r="E220" s="280"/>
      <c r="F220" s="280"/>
      <c r="G220" s="280"/>
      <c r="H220" s="280"/>
      <c r="I220" s="280"/>
      <c r="J220" s="280"/>
      <c r="K220" s="280"/>
      <c r="L220" s="280"/>
      <c r="M220" s="280"/>
      <c r="N220" s="280"/>
      <c r="O220" s="280"/>
      <c r="P220" s="280"/>
      <c r="Q220" s="280"/>
      <c r="R220" s="281"/>
      <c r="S220" s="281"/>
      <c r="T220" s="281"/>
      <c r="U220" s="282"/>
      <c r="V220" s="283">
        <f t="shared" si="40"/>
        <v>0</v>
      </c>
      <c r="W220" s="277">
        <f t="shared" si="41"/>
        <v>0</v>
      </c>
      <c r="X220" s="277">
        <f t="shared" si="42"/>
        <v>0</v>
      </c>
      <c r="Y220" s="278">
        <f t="shared" si="43"/>
        <v>0</v>
      </c>
      <c r="Z220" s="2131"/>
      <c r="AA220" s="2110"/>
      <c r="AB220" s="2110"/>
      <c r="AC220" s="2110"/>
      <c r="AD220" s="2110"/>
      <c r="AE220" s="2110"/>
      <c r="AF220" s="2110"/>
      <c r="AG220" s="2110"/>
      <c r="AH220" s="2113"/>
      <c r="AI220" s="2116"/>
      <c r="AJ220" s="2113"/>
    </row>
    <row r="221" spans="1:36" ht="18.75" x14ac:dyDescent="0.25">
      <c r="A221" s="2119"/>
      <c r="B221" s="2122"/>
      <c r="C221" s="2134"/>
      <c r="D221" s="2128"/>
      <c r="E221" s="284"/>
      <c r="F221" s="284"/>
      <c r="G221" s="284"/>
      <c r="H221" s="284"/>
      <c r="I221" s="284"/>
      <c r="J221" s="284"/>
      <c r="K221" s="284"/>
      <c r="L221" s="284"/>
      <c r="M221" s="284"/>
      <c r="N221" s="284"/>
      <c r="O221" s="284"/>
      <c r="P221" s="284"/>
      <c r="Q221" s="284"/>
      <c r="R221" s="274"/>
      <c r="S221" s="274"/>
      <c r="T221" s="274"/>
      <c r="U221" s="275"/>
      <c r="V221" s="283">
        <f t="shared" si="40"/>
        <v>0</v>
      </c>
      <c r="W221" s="277">
        <f t="shared" si="41"/>
        <v>0</v>
      </c>
      <c r="X221" s="277">
        <f t="shared" si="42"/>
        <v>0</v>
      </c>
      <c r="Y221" s="278">
        <f t="shared" si="43"/>
        <v>0</v>
      </c>
      <c r="Z221" s="2131"/>
      <c r="AA221" s="2110"/>
      <c r="AB221" s="2110"/>
      <c r="AC221" s="2110"/>
      <c r="AD221" s="2110"/>
      <c r="AE221" s="2110"/>
      <c r="AF221" s="2110"/>
      <c r="AG221" s="2110"/>
      <c r="AH221" s="2113"/>
      <c r="AI221" s="2116"/>
      <c r="AJ221" s="2113"/>
    </row>
    <row r="222" spans="1:36" ht="18.75" x14ac:dyDescent="0.25">
      <c r="A222" s="2119"/>
      <c r="B222" s="2122"/>
      <c r="C222" s="2134"/>
      <c r="D222" s="2128"/>
      <c r="E222" s="280"/>
      <c r="F222" s="280"/>
      <c r="G222" s="280"/>
      <c r="H222" s="280"/>
      <c r="I222" s="280"/>
      <c r="J222" s="280"/>
      <c r="K222" s="280"/>
      <c r="L222" s="280"/>
      <c r="M222" s="280"/>
      <c r="N222" s="280"/>
      <c r="O222" s="280"/>
      <c r="P222" s="280"/>
      <c r="Q222" s="280"/>
      <c r="R222" s="281"/>
      <c r="S222" s="281"/>
      <c r="T222" s="281"/>
      <c r="U222" s="282"/>
      <c r="V222" s="283">
        <f t="shared" si="40"/>
        <v>0</v>
      </c>
      <c r="W222" s="277">
        <f t="shared" si="41"/>
        <v>0</v>
      </c>
      <c r="X222" s="277">
        <f t="shared" si="42"/>
        <v>0</v>
      </c>
      <c r="Y222" s="278">
        <f t="shared" si="43"/>
        <v>0</v>
      </c>
      <c r="Z222" s="2131"/>
      <c r="AA222" s="2110"/>
      <c r="AB222" s="2110"/>
      <c r="AC222" s="2110"/>
      <c r="AD222" s="2110"/>
      <c r="AE222" s="2110"/>
      <c r="AF222" s="2110"/>
      <c r="AG222" s="2110"/>
      <c r="AH222" s="2113"/>
      <c r="AI222" s="2116"/>
      <c r="AJ222" s="2113"/>
    </row>
    <row r="223" spans="1:36" ht="18.75" x14ac:dyDescent="0.25">
      <c r="A223" s="2119"/>
      <c r="B223" s="2122"/>
      <c r="C223" s="2134"/>
      <c r="D223" s="2128"/>
      <c r="E223" s="284"/>
      <c r="F223" s="284"/>
      <c r="G223" s="284"/>
      <c r="H223" s="284"/>
      <c r="I223" s="284"/>
      <c r="J223" s="284"/>
      <c r="K223" s="284"/>
      <c r="L223" s="284"/>
      <c r="M223" s="284"/>
      <c r="N223" s="284"/>
      <c r="O223" s="284"/>
      <c r="P223" s="284"/>
      <c r="Q223" s="284"/>
      <c r="R223" s="274"/>
      <c r="S223" s="274"/>
      <c r="T223" s="274"/>
      <c r="U223" s="275"/>
      <c r="V223" s="283">
        <f t="shared" ref="V223:V306" si="56">IF(AND(F223=0,G223=0,H223=0),0,IF(AND(F223=0,G223=0),H223,IF(AND(F223=0,H223=0),G223,IF(AND(G223=0,H223=0),F223,IF(F223=0,(G223+H223)/2,IF(G223=0,(F223+H223)/2,IF(H223=0,(F223+G223)/2,(F223+G223+H223)/3)))))))</f>
        <v>0</v>
      </c>
      <c r="W223" s="277">
        <f t="shared" ref="W223:W306" si="57">IF(AND(I223=0,J223=0,K223=0),0,IF(AND(I223=0,J223=0),K223,IF(AND(I223=0,K223=0),J223,IF(AND(J223=0,K223=0),I223,IF(I223=0,(J223+K223)/2,IF(J223=0,(I223+K223)/2,IF(K223=0,(I223+J223)/2,(I223+J223+K223)/3)))))))</f>
        <v>0</v>
      </c>
      <c r="X223" s="277">
        <f t="shared" ref="X223:X306" si="58">IF(AND(L223=0,M223=0,N223=0),0,IF(AND(L223=0,M223=0),N223,IF(AND(L223=0,N223=0),M223,IF(AND(M223=0,N223=0),L223,IF(L223=0,(M223+N223)/2,IF(M223=0,(L223+N223)/2,IF(N223=0,(L223+M223)/2,(L223+M223+N223)/3)))))))</f>
        <v>0</v>
      </c>
      <c r="Y223" s="278">
        <f t="shared" ref="Y223:Y306" si="59">IF(AND(O223=0,P223=0,Q223=0),0,IF(AND(O223=0,P223=0),Q223,IF(AND(O223=0,Q223=0),P223,IF(AND(P223=0,Q223=0),O223,IF(O223=0,(P223+Q223)/2,IF(P223=0,(O223+Q223)/2,IF(Q223=0,(O223+P223)/2,(O223+P223+Q223)/3)))))))</f>
        <v>0</v>
      </c>
      <c r="Z223" s="2131"/>
      <c r="AA223" s="2110"/>
      <c r="AB223" s="2110"/>
      <c r="AC223" s="2110"/>
      <c r="AD223" s="2110"/>
      <c r="AE223" s="2110"/>
      <c r="AF223" s="2110"/>
      <c r="AG223" s="2110"/>
      <c r="AH223" s="2113"/>
      <c r="AI223" s="2116"/>
      <c r="AJ223" s="2113"/>
    </row>
    <row r="224" spans="1:36" ht="18.75" x14ac:dyDescent="0.25">
      <c r="A224" s="2119"/>
      <c r="B224" s="2122"/>
      <c r="C224" s="2134"/>
      <c r="D224" s="2128"/>
      <c r="E224" s="280"/>
      <c r="F224" s="280"/>
      <c r="G224" s="280"/>
      <c r="H224" s="280"/>
      <c r="I224" s="280"/>
      <c r="J224" s="280"/>
      <c r="K224" s="280"/>
      <c r="L224" s="280"/>
      <c r="M224" s="280"/>
      <c r="N224" s="280"/>
      <c r="O224" s="280"/>
      <c r="P224" s="280"/>
      <c r="Q224" s="280"/>
      <c r="R224" s="281"/>
      <c r="S224" s="281"/>
      <c r="T224" s="281"/>
      <c r="U224" s="282"/>
      <c r="V224" s="283">
        <f t="shared" si="56"/>
        <v>0</v>
      </c>
      <c r="W224" s="277">
        <f t="shared" si="57"/>
        <v>0</v>
      </c>
      <c r="X224" s="277">
        <f t="shared" si="58"/>
        <v>0</v>
      </c>
      <c r="Y224" s="278">
        <f t="shared" si="59"/>
        <v>0</v>
      </c>
      <c r="Z224" s="2131"/>
      <c r="AA224" s="2110"/>
      <c r="AB224" s="2110"/>
      <c r="AC224" s="2110"/>
      <c r="AD224" s="2110"/>
      <c r="AE224" s="2110"/>
      <c r="AF224" s="2110"/>
      <c r="AG224" s="2110"/>
      <c r="AH224" s="2113"/>
      <c r="AI224" s="2116"/>
      <c r="AJ224" s="2113"/>
    </row>
    <row r="225" spans="1:36" ht="18.75" x14ac:dyDescent="0.25">
      <c r="A225" s="2119"/>
      <c r="B225" s="2122"/>
      <c r="C225" s="2134"/>
      <c r="D225" s="2128"/>
      <c r="E225" s="284"/>
      <c r="F225" s="284"/>
      <c r="G225" s="284"/>
      <c r="H225" s="284"/>
      <c r="I225" s="284"/>
      <c r="J225" s="284"/>
      <c r="K225" s="284"/>
      <c r="L225" s="284"/>
      <c r="M225" s="284"/>
      <c r="N225" s="284"/>
      <c r="O225" s="284"/>
      <c r="P225" s="284"/>
      <c r="Q225" s="284"/>
      <c r="R225" s="274"/>
      <c r="S225" s="274"/>
      <c r="T225" s="274"/>
      <c r="U225" s="275"/>
      <c r="V225" s="283">
        <f t="shared" si="56"/>
        <v>0</v>
      </c>
      <c r="W225" s="277">
        <f t="shared" si="57"/>
        <v>0</v>
      </c>
      <c r="X225" s="277">
        <f t="shared" si="58"/>
        <v>0</v>
      </c>
      <c r="Y225" s="278">
        <f t="shared" si="59"/>
        <v>0</v>
      </c>
      <c r="Z225" s="2131"/>
      <c r="AA225" s="2110"/>
      <c r="AB225" s="2110"/>
      <c r="AC225" s="2110"/>
      <c r="AD225" s="2110"/>
      <c r="AE225" s="2110"/>
      <c r="AF225" s="2110"/>
      <c r="AG225" s="2110"/>
      <c r="AH225" s="2113"/>
      <c r="AI225" s="2116"/>
      <c r="AJ225" s="2113"/>
    </row>
    <row r="226" spans="1:36" ht="18.75" x14ac:dyDescent="0.25">
      <c r="A226" s="2119"/>
      <c r="B226" s="2122"/>
      <c r="C226" s="2134"/>
      <c r="D226" s="2128"/>
      <c r="E226" s="280"/>
      <c r="F226" s="280"/>
      <c r="G226" s="280"/>
      <c r="H226" s="280"/>
      <c r="I226" s="280"/>
      <c r="J226" s="280"/>
      <c r="K226" s="280"/>
      <c r="L226" s="280"/>
      <c r="M226" s="280"/>
      <c r="N226" s="280"/>
      <c r="O226" s="280"/>
      <c r="P226" s="280"/>
      <c r="Q226" s="280"/>
      <c r="R226" s="281"/>
      <c r="S226" s="281"/>
      <c r="T226" s="281"/>
      <c r="U226" s="282"/>
      <c r="V226" s="283">
        <f t="shared" si="56"/>
        <v>0</v>
      </c>
      <c r="W226" s="277">
        <f t="shared" si="57"/>
        <v>0</v>
      </c>
      <c r="X226" s="277">
        <f t="shared" si="58"/>
        <v>0</v>
      </c>
      <c r="Y226" s="278">
        <f t="shared" si="59"/>
        <v>0</v>
      </c>
      <c r="Z226" s="2131"/>
      <c r="AA226" s="2110"/>
      <c r="AB226" s="2110"/>
      <c r="AC226" s="2110"/>
      <c r="AD226" s="2110"/>
      <c r="AE226" s="2110"/>
      <c r="AF226" s="2110"/>
      <c r="AG226" s="2110"/>
      <c r="AH226" s="2113"/>
      <c r="AI226" s="2116"/>
      <c r="AJ226" s="2113"/>
    </row>
    <row r="227" spans="1:36" ht="18.75" x14ac:dyDescent="0.25">
      <c r="A227" s="2119"/>
      <c r="B227" s="2122"/>
      <c r="C227" s="2134"/>
      <c r="D227" s="2128"/>
      <c r="E227" s="284"/>
      <c r="F227" s="284"/>
      <c r="G227" s="284"/>
      <c r="H227" s="284"/>
      <c r="I227" s="284"/>
      <c r="J227" s="284"/>
      <c r="K227" s="284"/>
      <c r="L227" s="284"/>
      <c r="M227" s="284"/>
      <c r="N227" s="284"/>
      <c r="O227" s="284"/>
      <c r="P227" s="284"/>
      <c r="Q227" s="284"/>
      <c r="R227" s="274"/>
      <c r="S227" s="274"/>
      <c r="T227" s="274"/>
      <c r="U227" s="275"/>
      <c r="V227" s="283">
        <f t="shared" si="56"/>
        <v>0</v>
      </c>
      <c r="W227" s="277">
        <f t="shared" si="57"/>
        <v>0</v>
      </c>
      <c r="X227" s="277">
        <f t="shared" si="58"/>
        <v>0</v>
      </c>
      <c r="Y227" s="278">
        <f t="shared" si="59"/>
        <v>0</v>
      </c>
      <c r="Z227" s="2131"/>
      <c r="AA227" s="2110"/>
      <c r="AB227" s="2110"/>
      <c r="AC227" s="2110"/>
      <c r="AD227" s="2110"/>
      <c r="AE227" s="2110"/>
      <c r="AF227" s="2110"/>
      <c r="AG227" s="2110"/>
      <c r="AH227" s="2113"/>
      <c r="AI227" s="2116"/>
      <c r="AJ227" s="2113"/>
    </row>
    <row r="228" spans="1:36" ht="18.75" x14ac:dyDescent="0.25">
      <c r="A228" s="2119"/>
      <c r="B228" s="2122"/>
      <c r="C228" s="2134"/>
      <c r="D228" s="2128"/>
      <c r="E228" s="280"/>
      <c r="F228" s="280"/>
      <c r="G228" s="280"/>
      <c r="H228" s="280"/>
      <c r="I228" s="280"/>
      <c r="J228" s="280"/>
      <c r="K228" s="280"/>
      <c r="L228" s="280"/>
      <c r="M228" s="280"/>
      <c r="N228" s="280"/>
      <c r="O228" s="280"/>
      <c r="P228" s="280"/>
      <c r="Q228" s="280"/>
      <c r="R228" s="281"/>
      <c r="S228" s="281"/>
      <c r="T228" s="281"/>
      <c r="U228" s="282"/>
      <c r="V228" s="283">
        <f t="shared" si="56"/>
        <v>0</v>
      </c>
      <c r="W228" s="277">
        <f t="shared" si="57"/>
        <v>0</v>
      </c>
      <c r="X228" s="277">
        <f t="shared" si="58"/>
        <v>0</v>
      </c>
      <c r="Y228" s="278">
        <f t="shared" si="59"/>
        <v>0</v>
      </c>
      <c r="Z228" s="2131"/>
      <c r="AA228" s="2110"/>
      <c r="AB228" s="2110"/>
      <c r="AC228" s="2110"/>
      <c r="AD228" s="2110"/>
      <c r="AE228" s="2110"/>
      <c r="AF228" s="2110"/>
      <c r="AG228" s="2110"/>
      <c r="AH228" s="2113"/>
      <c r="AI228" s="2116"/>
      <c r="AJ228" s="2113"/>
    </row>
    <row r="229" spans="1:36" ht="19.5" thickBot="1" x14ac:dyDescent="0.3">
      <c r="A229" s="2120"/>
      <c r="B229" s="2123"/>
      <c r="C229" s="2135"/>
      <c r="D229" s="2129"/>
      <c r="E229" s="287"/>
      <c r="F229" s="287"/>
      <c r="G229" s="287"/>
      <c r="H229" s="287"/>
      <c r="I229" s="287"/>
      <c r="J229" s="287"/>
      <c r="K229" s="287"/>
      <c r="L229" s="287"/>
      <c r="M229" s="287"/>
      <c r="N229" s="287"/>
      <c r="O229" s="287"/>
      <c r="P229" s="287"/>
      <c r="Q229" s="287"/>
      <c r="R229" s="288"/>
      <c r="S229" s="288"/>
      <c r="T229" s="288"/>
      <c r="U229" s="289"/>
      <c r="V229" s="290">
        <f t="shared" si="56"/>
        <v>0</v>
      </c>
      <c r="W229" s="291">
        <f t="shared" si="57"/>
        <v>0</v>
      </c>
      <c r="X229" s="291">
        <f t="shared" si="58"/>
        <v>0</v>
      </c>
      <c r="Y229" s="292">
        <f t="shared" si="59"/>
        <v>0</v>
      </c>
      <c r="Z229" s="2132"/>
      <c r="AA229" s="2111"/>
      <c r="AB229" s="2111"/>
      <c r="AC229" s="2111"/>
      <c r="AD229" s="2111"/>
      <c r="AE229" s="2111"/>
      <c r="AF229" s="2111"/>
      <c r="AG229" s="2111"/>
      <c r="AH229" s="2114"/>
      <c r="AI229" s="2117"/>
      <c r="AJ229" s="2114"/>
    </row>
    <row r="230" spans="1:36" ht="18.75" x14ac:dyDescent="0.25">
      <c r="A230" s="2118">
        <v>11</v>
      </c>
      <c r="B230" s="2121" t="s">
        <v>101</v>
      </c>
      <c r="C230" s="2133" t="s">
        <v>83</v>
      </c>
      <c r="D230" s="2127">
        <f>160*0.9</f>
        <v>144</v>
      </c>
      <c r="E230" s="293"/>
      <c r="F230" s="251"/>
      <c r="G230" s="251"/>
      <c r="H230" s="251"/>
      <c r="I230" s="251"/>
      <c r="J230" s="251"/>
      <c r="K230" s="251"/>
      <c r="L230" s="251"/>
      <c r="M230" s="251"/>
      <c r="N230" s="251"/>
      <c r="O230" s="251"/>
      <c r="P230" s="251"/>
      <c r="Q230" s="251"/>
      <c r="R230" s="268"/>
      <c r="S230" s="268"/>
      <c r="T230" s="268"/>
      <c r="U230" s="269"/>
      <c r="V230" s="270">
        <f t="shared" si="56"/>
        <v>0</v>
      </c>
      <c r="W230" s="294">
        <f t="shared" si="57"/>
        <v>0</v>
      </c>
      <c r="X230" s="294">
        <f t="shared" si="58"/>
        <v>0</v>
      </c>
      <c r="Y230" s="295">
        <f t="shared" si="59"/>
        <v>0</v>
      </c>
      <c r="Z230" s="2130">
        <f t="shared" ref="Z230:AC230" si="60">SUM(V230:V249)</f>
        <v>31.033333333333331</v>
      </c>
      <c r="AA230" s="2109">
        <f t="shared" si="60"/>
        <v>34.63333333333334</v>
      </c>
      <c r="AB230" s="2109">
        <f t="shared" si="60"/>
        <v>25.633333333333333</v>
      </c>
      <c r="AC230" s="2109">
        <f t="shared" si="60"/>
        <v>52.533333333333331</v>
      </c>
      <c r="AD230" s="2109">
        <f t="shared" ref="AD230" si="61">Z230*0.38*0.9*SQRT(3)</f>
        <v>18.38294804105152</v>
      </c>
      <c r="AE230" s="2109">
        <f t="shared" si="53"/>
        <v>20.515448995330328</v>
      </c>
      <c r="AF230" s="2109">
        <f t="shared" si="53"/>
        <v>15.18419660963332</v>
      </c>
      <c r="AG230" s="2109">
        <f t="shared" si="53"/>
        <v>31.118717629105475</v>
      </c>
      <c r="AH230" s="2112">
        <f>MAX(Z230:AC249)</f>
        <v>52.533333333333331</v>
      </c>
      <c r="AI230" s="2115">
        <f t="shared" ref="AI230" si="62">AH230*0.38*0.9*SQRT(3)</f>
        <v>31.118717629105475</v>
      </c>
      <c r="AJ230" s="2112">
        <f t="shared" ref="AJ230" si="63">D230-AI230</f>
        <v>112.88128237089452</v>
      </c>
    </row>
    <row r="231" spans="1:36" ht="18.75" x14ac:dyDescent="0.25">
      <c r="A231" s="2119"/>
      <c r="B231" s="2122"/>
      <c r="C231" s="2134"/>
      <c r="D231" s="2128"/>
      <c r="E231" s="232" t="s">
        <v>699</v>
      </c>
      <c r="F231" s="420">
        <v>1.5</v>
      </c>
      <c r="G231" s="420">
        <v>0.7</v>
      </c>
      <c r="H231" s="420">
        <v>6.3</v>
      </c>
      <c r="I231" s="420">
        <v>1.1000000000000001</v>
      </c>
      <c r="J231" s="420">
        <v>0.8</v>
      </c>
      <c r="K231" s="420">
        <v>6.4</v>
      </c>
      <c r="L231" s="232">
        <v>13.5</v>
      </c>
      <c r="M231" s="232">
        <v>3.6</v>
      </c>
      <c r="N231" s="232">
        <v>8.4</v>
      </c>
      <c r="O231" s="232">
        <v>12.4</v>
      </c>
      <c r="P231" s="232">
        <v>2.9</v>
      </c>
      <c r="Q231" s="232">
        <v>4.8</v>
      </c>
      <c r="R231" s="274">
        <v>233</v>
      </c>
      <c r="S231" s="274">
        <v>230</v>
      </c>
      <c r="T231" s="274">
        <v>235</v>
      </c>
      <c r="U231" s="275">
        <v>235</v>
      </c>
      <c r="V231" s="283">
        <f t="shared" si="56"/>
        <v>2.8333333333333335</v>
      </c>
      <c r="W231" s="277">
        <f t="shared" si="57"/>
        <v>2.7666666666666671</v>
      </c>
      <c r="X231" s="277">
        <f t="shared" si="58"/>
        <v>8.5</v>
      </c>
      <c r="Y231" s="278">
        <f t="shared" si="59"/>
        <v>6.7</v>
      </c>
      <c r="Z231" s="2131"/>
      <c r="AA231" s="2110"/>
      <c r="AB231" s="2110"/>
      <c r="AC231" s="2110"/>
      <c r="AD231" s="2110"/>
      <c r="AE231" s="2110"/>
      <c r="AF231" s="2110"/>
      <c r="AG231" s="2110"/>
      <c r="AH231" s="2113"/>
      <c r="AI231" s="2116"/>
      <c r="AJ231" s="2113"/>
    </row>
    <row r="232" spans="1:36" ht="18.75" x14ac:dyDescent="0.25">
      <c r="A232" s="2119"/>
      <c r="B232" s="2122"/>
      <c r="C232" s="2134"/>
      <c r="D232" s="2128"/>
      <c r="E232" s="280"/>
      <c r="F232" s="438"/>
      <c r="G232" s="438"/>
      <c r="H232" s="438"/>
      <c r="I232" s="438"/>
      <c r="J232" s="438"/>
      <c r="K232" s="438"/>
      <c r="L232" s="280"/>
      <c r="M232" s="280"/>
      <c r="N232" s="280"/>
      <c r="O232" s="280"/>
      <c r="P232" s="280"/>
      <c r="Q232" s="280"/>
      <c r="R232" s="281"/>
      <c r="S232" s="281"/>
      <c r="T232" s="281"/>
      <c r="U232" s="282"/>
      <c r="V232" s="283">
        <f t="shared" si="56"/>
        <v>0</v>
      </c>
      <c r="W232" s="277">
        <f t="shared" si="57"/>
        <v>0</v>
      </c>
      <c r="X232" s="277">
        <f t="shared" si="58"/>
        <v>0</v>
      </c>
      <c r="Y232" s="278">
        <f t="shared" si="59"/>
        <v>0</v>
      </c>
      <c r="Z232" s="2131"/>
      <c r="AA232" s="2110"/>
      <c r="AB232" s="2110"/>
      <c r="AC232" s="2110"/>
      <c r="AD232" s="2110"/>
      <c r="AE232" s="2110"/>
      <c r="AF232" s="2110"/>
      <c r="AG232" s="2110"/>
      <c r="AH232" s="2113"/>
      <c r="AI232" s="2116"/>
      <c r="AJ232" s="2113"/>
    </row>
    <row r="233" spans="1:36" ht="18.75" x14ac:dyDescent="0.25">
      <c r="A233" s="2119"/>
      <c r="B233" s="2122"/>
      <c r="C233" s="2134"/>
      <c r="D233" s="2128"/>
      <c r="E233" s="284" t="s">
        <v>700</v>
      </c>
      <c r="F233" s="420">
        <v>8.5</v>
      </c>
      <c r="G233" s="420">
        <v>3.5</v>
      </c>
      <c r="H233" s="420">
        <v>5.7</v>
      </c>
      <c r="I233" s="437">
        <v>15.2</v>
      </c>
      <c r="J233" s="437">
        <v>3.3</v>
      </c>
      <c r="K233" s="437">
        <v>5.3</v>
      </c>
      <c r="L233" s="284">
        <v>13.6</v>
      </c>
      <c r="M233" s="284">
        <v>1.6</v>
      </c>
      <c r="N233" s="284">
        <v>6.6</v>
      </c>
      <c r="O233" s="284">
        <v>30.8</v>
      </c>
      <c r="P233" s="284">
        <v>3</v>
      </c>
      <c r="Q233" s="284">
        <v>25.5</v>
      </c>
      <c r="R233" s="274">
        <v>233</v>
      </c>
      <c r="S233" s="274">
        <v>230</v>
      </c>
      <c r="T233" s="274">
        <v>235</v>
      </c>
      <c r="U233" s="275">
        <v>235</v>
      </c>
      <c r="V233" s="283">
        <f t="shared" si="56"/>
        <v>5.8999999999999995</v>
      </c>
      <c r="W233" s="277">
        <f t="shared" si="57"/>
        <v>7.9333333333333336</v>
      </c>
      <c r="X233" s="277">
        <f t="shared" si="58"/>
        <v>7.2666666666666657</v>
      </c>
      <c r="Y233" s="278">
        <f t="shared" si="59"/>
        <v>19.766666666666666</v>
      </c>
      <c r="Z233" s="2131"/>
      <c r="AA233" s="2110"/>
      <c r="AB233" s="2110"/>
      <c r="AC233" s="2110"/>
      <c r="AD233" s="2110"/>
      <c r="AE233" s="2110"/>
      <c r="AF233" s="2110"/>
      <c r="AG233" s="2110"/>
      <c r="AH233" s="2113"/>
      <c r="AI233" s="2116"/>
      <c r="AJ233" s="2113"/>
    </row>
    <row r="234" spans="1:36" ht="18.75" x14ac:dyDescent="0.25">
      <c r="A234" s="2119"/>
      <c r="B234" s="2122"/>
      <c r="C234" s="2134"/>
      <c r="D234" s="2128"/>
      <c r="E234" s="280"/>
      <c r="F234" s="438"/>
      <c r="G234" s="438"/>
      <c r="H234" s="438"/>
      <c r="I234" s="438"/>
      <c r="J234" s="438"/>
      <c r="K234" s="438"/>
      <c r="L234" s="280"/>
      <c r="M234" s="280"/>
      <c r="N234" s="280"/>
      <c r="O234" s="280"/>
      <c r="P234" s="280"/>
      <c r="Q234" s="280"/>
      <c r="R234" s="281"/>
      <c r="S234" s="281"/>
      <c r="T234" s="281"/>
      <c r="U234" s="282"/>
      <c r="V234" s="283">
        <f t="shared" si="56"/>
        <v>0</v>
      </c>
      <c r="W234" s="277">
        <f t="shared" si="57"/>
        <v>0</v>
      </c>
      <c r="X234" s="277">
        <f t="shared" si="58"/>
        <v>0</v>
      </c>
      <c r="Y234" s="278">
        <f t="shared" si="59"/>
        <v>0</v>
      </c>
      <c r="Z234" s="2131"/>
      <c r="AA234" s="2110"/>
      <c r="AB234" s="2110"/>
      <c r="AC234" s="2110"/>
      <c r="AD234" s="2110"/>
      <c r="AE234" s="2110"/>
      <c r="AF234" s="2110"/>
      <c r="AG234" s="2110"/>
      <c r="AH234" s="2113"/>
      <c r="AI234" s="2116"/>
      <c r="AJ234" s="2113"/>
    </row>
    <row r="235" spans="1:36" ht="18.75" x14ac:dyDescent="0.25">
      <c r="A235" s="2119"/>
      <c r="B235" s="2122"/>
      <c r="C235" s="2134"/>
      <c r="D235" s="2128"/>
      <c r="E235" s="284" t="s">
        <v>701</v>
      </c>
      <c r="F235" s="420">
        <v>13.8</v>
      </c>
      <c r="G235" s="420">
        <v>29.5</v>
      </c>
      <c r="H235" s="420">
        <v>23.6</v>
      </c>
      <c r="I235" s="437">
        <v>25.8</v>
      </c>
      <c r="J235" s="437">
        <v>23.1</v>
      </c>
      <c r="K235" s="437">
        <v>22.9</v>
      </c>
      <c r="L235" s="284">
        <v>10.5</v>
      </c>
      <c r="M235" s="284">
        <v>12.3</v>
      </c>
      <c r="N235" s="284">
        <v>6.8</v>
      </c>
      <c r="O235" s="284">
        <v>24.4</v>
      </c>
      <c r="P235" s="284">
        <v>17.8</v>
      </c>
      <c r="Q235" s="284">
        <v>36</v>
      </c>
      <c r="R235" s="274">
        <v>233</v>
      </c>
      <c r="S235" s="274">
        <v>230</v>
      </c>
      <c r="T235" s="274">
        <v>235</v>
      </c>
      <c r="U235" s="275">
        <v>235</v>
      </c>
      <c r="V235" s="283">
        <f t="shared" si="56"/>
        <v>22.3</v>
      </c>
      <c r="W235" s="277">
        <f t="shared" si="57"/>
        <v>23.933333333333337</v>
      </c>
      <c r="X235" s="277">
        <f t="shared" si="58"/>
        <v>9.8666666666666671</v>
      </c>
      <c r="Y235" s="278">
        <f t="shared" si="59"/>
        <v>26.066666666666666</v>
      </c>
      <c r="Z235" s="2131"/>
      <c r="AA235" s="2110"/>
      <c r="AB235" s="2110"/>
      <c r="AC235" s="2110"/>
      <c r="AD235" s="2110"/>
      <c r="AE235" s="2110"/>
      <c r="AF235" s="2110"/>
      <c r="AG235" s="2110"/>
      <c r="AH235" s="2113"/>
      <c r="AI235" s="2116"/>
      <c r="AJ235" s="2113"/>
    </row>
    <row r="236" spans="1:36" ht="18.75" x14ac:dyDescent="0.25">
      <c r="A236" s="2119"/>
      <c r="B236" s="2122"/>
      <c r="C236" s="2134"/>
      <c r="D236" s="2128"/>
      <c r="E236" s="280"/>
      <c r="F236" s="280"/>
      <c r="G236" s="280"/>
      <c r="H236" s="280"/>
      <c r="I236" s="280"/>
      <c r="J236" s="280"/>
      <c r="K236" s="280"/>
      <c r="L236" s="280"/>
      <c r="M236" s="280"/>
      <c r="N236" s="280"/>
      <c r="O236" s="280"/>
      <c r="P236" s="280"/>
      <c r="Q236" s="280"/>
      <c r="R236" s="281"/>
      <c r="S236" s="281"/>
      <c r="T236" s="281"/>
      <c r="U236" s="282"/>
      <c r="V236" s="283">
        <f t="shared" si="56"/>
        <v>0</v>
      </c>
      <c r="W236" s="277">
        <f t="shared" si="57"/>
        <v>0</v>
      </c>
      <c r="X236" s="277">
        <f t="shared" si="58"/>
        <v>0</v>
      </c>
      <c r="Y236" s="278">
        <f t="shared" si="59"/>
        <v>0</v>
      </c>
      <c r="Z236" s="2131"/>
      <c r="AA236" s="2110"/>
      <c r="AB236" s="2110"/>
      <c r="AC236" s="2110"/>
      <c r="AD236" s="2110"/>
      <c r="AE236" s="2110"/>
      <c r="AF236" s="2110"/>
      <c r="AG236" s="2110"/>
      <c r="AH236" s="2113"/>
      <c r="AI236" s="2116"/>
      <c r="AJ236" s="2113"/>
    </row>
    <row r="237" spans="1:36" ht="18.75" x14ac:dyDescent="0.25">
      <c r="A237" s="2119"/>
      <c r="B237" s="2122"/>
      <c r="C237" s="2134"/>
      <c r="D237" s="2128"/>
      <c r="E237" s="284"/>
      <c r="F237" s="284"/>
      <c r="G237" s="284"/>
      <c r="H237" s="284"/>
      <c r="I237" s="284"/>
      <c r="J237" s="284"/>
      <c r="K237" s="284"/>
      <c r="L237" s="284"/>
      <c r="M237" s="284"/>
      <c r="N237" s="284"/>
      <c r="O237" s="284"/>
      <c r="P237" s="284"/>
      <c r="Q237" s="284"/>
      <c r="R237" s="274"/>
      <c r="S237" s="274"/>
      <c r="T237" s="274"/>
      <c r="U237" s="275"/>
      <c r="V237" s="283">
        <f t="shared" si="56"/>
        <v>0</v>
      </c>
      <c r="W237" s="277">
        <f t="shared" si="57"/>
        <v>0</v>
      </c>
      <c r="X237" s="277">
        <f t="shared" si="58"/>
        <v>0</v>
      </c>
      <c r="Y237" s="278">
        <f t="shared" si="59"/>
        <v>0</v>
      </c>
      <c r="Z237" s="2131"/>
      <c r="AA237" s="2110"/>
      <c r="AB237" s="2110"/>
      <c r="AC237" s="2110"/>
      <c r="AD237" s="2110"/>
      <c r="AE237" s="2110"/>
      <c r="AF237" s="2110"/>
      <c r="AG237" s="2110"/>
      <c r="AH237" s="2113"/>
      <c r="AI237" s="2116"/>
      <c r="AJ237" s="2113"/>
    </row>
    <row r="238" spans="1:36" ht="18.75" x14ac:dyDescent="0.25">
      <c r="A238" s="2119"/>
      <c r="B238" s="2122"/>
      <c r="C238" s="2134"/>
      <c r="D238" s="2128"/>
      <c r="E238" s="280"/>
      <c r="F238" s="280"/>
      <c r="G238" s="280"/>
      <c r="H238" s="280"/>
      <c r="I238" s="280"/>
      <c r="J238" s="280"/>
      <c r="K238" s="280"/>
      <c r="L238" s="280"/>
      <c r="M238" s="280"/>
      <c r="N238" s="280"/>
      <c r="O238" s="280"/>
      <c r="P238" s="280"/>
      <c r="Q238" s="280"/>
      <c r="R238" s="281"/>
      <c r="S238" s="281"/>
      <c r="T238" s="281"/>
      <c r="U238" s="282"/>
      <c r="V238" s="283">
        <f t="shared" si="56"/>
        <v>0</v>
      </c>
      <c r="W238" s="277">
        <f t="shared" si="57"/>
        <v>0</v>
      </c>
      <c r="X238" s="277">
        <f t="shared" si="58"/>
        <v>0</v>
      </c>
      <c r="Y238" s="278">
        <f t="shared" si="59"/>
        <v>0</v>
      </c>
      <c r="Z238" s="2131"/>
      <c r="AA238" s="2110"/>
      <c r="AB238" s="2110"/>
      <c r="AC238" s="2110"/>
      <c r="AD238" s="2110"/>
      <c r="AE238" s="2110"/>
      <c r="AF238" s="2110"/>
      <c r="AG238" s="2110"/>
      <c r="AH238" s="2113"/>
      <c r="AI238" s="2116"/>
      <c r="AJ238" s="2113"/>
    </row>
    <row r="239" spans="1:36" ht="18.75" x14ac:dyDescent="0.25">
      <c r="A239" s="2119"/>
      <c r="B239" s="2122"/>
      <c r="C239" s="2134"/>
      <c r="D239" s="2128"/>
      <c r="E239" s="284"/>
      <c r="F239" s="284"/>
      <c r="G239" s="284"/>
      <c r="H239" s="284"/>
      <c r="I239" s="284"/>
      <c r="J239" s="284"/>
      <c r="K239" s="284"/>
      <c r="L239" s="284"/>
      <c r="M239" s="284"/>
      <c r="N239" s="284"/>
      <c r="O239" s="284"/>
      <c r="P239" s="284"/>
      <c r="Q239" s="284"/>
      <c r="R239" s="274"/>
      <c r="S239" s="274"/>
      <c r="T239" s="274"/>
      <c r="U239" s="275"/>
      <c r="V239" s="283">
        <f t="shared" si="56"/>
        <v>0</v>
      </c>
      <c r="W239" s="277">
        <f t="shared" si="57"/>
        <v>0</v>
      </c>
      <c r="X239" s="277">
        <f t="shared" si="58"/>
        <v>0</v>
      </c>
      <c r="Y239" s="278">
        <f t="shared" si="59"/>
        <v>0</v>
      </c>
      <c r="Z239" s="2131"/>
      <c r="AA239" s="2110"/>
      <c r="AB239" s="2110"/>
      <c r="AC239" s="2110"/>
      <c r="AD239" s="2110"/>
      <c r="AE239" s="2110"/>
      <c r="AF239" s="2110"/>
      <c r="AG239" s="2110"/>
      <c r="AH239" s="2113"/>
      <c r="AI239" s="2116"/>
      <c r="AJ239" s="2113"/>
    </row>
    <row r="240" spans="1:36" ht="18.75" x14ac:dyDescent="0.25">
      <c r="A240" s="2119"/>
      <c r="B240" s="2122"/>
      <c r="C240" s="2134"/>
      <c r="D240" s="2128"/>
      <c r="E240" s="280"/>
      <c r="F240" s="280"/>
      <c r="G240" s="280"/>
      <c r="H240" s="280"/>
      <c r="I240" s="280"/>
      <c r="J240" s="280"/>
      <c r="K240" s="280"/>
      <c r="L240" s="280"/>
      <c r="M240" s="280"/>
      <c r="N240" s="280"/>
      <c r="O240" s="280"/>
      <c r="P240" s="280"/>
      <c r="Q240" s="280"/>
      <c r="R240" s="281"/>
      <c r="S240" s="281"/>
      <c r="T240" s="281"/>
      <c r="U240" s="282"/>
      <c r="V240" s="283">
        <f t="shared" si="56"/>
        <v>0</v>
      </c>
      <c r="W240" s="277">
        <f t="shared" si="57"/>
        <v>0</v>
      </c>
      <c r="X240" s="277">
        <f t="shared" si="58"/>
        <v>0</v>
      </c>
      <c r="Y240" s="278">
        <f t="shared" si="59"/>
        <v>0</v>
      </c>
      <c r="Z240" s="2131"/>
      <c r="AA240" s="2110"/>
      <c r="AB240" s="2110"/>
      <c r="AC240" s="2110"/>
      <c r="AD240" s="2110"/>
      <c r="AE240" s="2110"/>
      <c r="AF240" s="2110"/>
      <c r="AG240" s="2110"/>
      <c r="AH240" s="2113"/>
      <c r="AI240" s="2116"/>
      <c r="AJ240" s="2113"/>
    </row>
    <row r="241" spans="1:36" ht="18.75" x14ac:dyDescent="0.25">
      <c r="A241" s="2119"/>
      <c r="B241" s="2122"/>
      <c r="C241" s="2134"/>
      <c r="D241" s="2128"/>
      <c r="E241" s="284"/>
      <c r="F241" s="284"/>
      <c r="G241" s="284"/>
      <c r="H241" s="284"/>
      <c r="I241" s="284"/>
      <c r="J241" s="284"/>
      <c r="K241" s="284"/>
      <c r="L241" s="284"/>
      <c r="M241" s="284"/>
      <c r="N241" s="284"/>
      <c r="O241" s="284"/>
      <c r="P241" s="284"/>
      <c r="Q241" s="284"/>
      <c r="R241" s="274"/>
      <c r="S241" s="274"/>
      <c r="T241" s="274"/>
      <c r="U241" s="275"/>
      <c r="V241" s="283">
        <f t="shared" si="56"/>
        <v>0</v>
      </c>
      <c r="W241" s="277">
        <f t="shared" si="57"/>
        <v>0</v>
      </c>
      <c r="X241" s="277">
        <f t="shared" si="58"/>
        <v>0</v>
      </c>
      <c r="Y241" s="278">
        <f t="shared" si="59"/>
        <v>0</v>
      </c>
      <c r="Z241" s="2131"/>
      <c r="AA241" s="2110"/>
      <c r="AB241" s="2110"/>
      <c r="AC241" s="2110"/>
      <c r="AD241" s="2110"/>
      <c r="AE241" s="2110"/>
      <c r="AF241" s="2110"/>
      <c r="AG241" s="2110"/>
      <c r="AH241" s="2113"/>
      <c r="AI241" s="2116"/>
      <c r="AJ241" s="2113"/>
    </row>
    <row r="242" spans="1:36" ht="18.75" x14ac:dyDescent="0.25">
      <c r="A242" s="2119"/>
      <c r="B242" s="2122"/>
      <c r="C242" s="2134"/>
      <c r="D242" s="2128"/>
      <c r="E242" s="280"/>
      <c r="F242" s="280"/>
      <c r="G242" s="280"/>
      <c r="H242" s="280"/>
      <c r="I242" s="280"/>
      <c r="J242" s="280"/>
      <c r="K242" s="280"/>
      <c r="L242" s="280"/>
      <c r="M242" s="280"/>
      <c r="N242" s="280"/>
      <c r="O242" s="280"/>
      <c r="P242" s="280"/>
      <c r="Q242" s="280"/>
      <c r="R242" s="281"/>
      <c r="S242" s="281"/>
      <c r="T242" s="281"/>
      <c r="U242" s="282"/>
      <c r="V242" s="283">
        <f t="shared" si="56"/>
        <v>0</v>
      </c>
      <c r="W242" s="277">
        <f t="shared" si="57"/>
        <v>0</v>
      </c>
      <c r="X242" s="277">
        <f t="shared" si="58"/>
        <v>0</v>
      </c>
      <c r="Y242" s="278">
        <f t="shared" si="59"/>
        <v>0</v>
      </c>
      <c r="Z242" s="2131"/>
      <c r="AA242" s="2110"/>
      <c r="AB242" s="2110"/>
      <c r="AC242" s="2110"/>
      <c r="AD242" s="2110"/>
      <c r="AE242" s="2110"/>
      <c r="AF242" s="2110"/>
      <c r="AG242" s="2110"/>
      <c r="AH242" s="2113"/>
      <c r="AI242" s="2116"/>
      <c r="AJ242" s="2113"/>
    </row>
    <row r="243" spans="1:36" ht="18.75" x14ac:dyDescent="0.25">
      <c r="A243" s="2119"/>
      <c r="B243" s="2122"/>
      <c r="C243" s="2134"/>
      <c r="D243" s="2128"/>
      <c r="E243" s="284"/>
      <c r="F243" s="284"/>
      <c r="G243" s="284"/>
      <c r="H243" s="284"/>
      <c r="I243" s="284"/>
      <c r="J243" s="284"/>
      <c r="K243" s="284"/>
      <c r="L243" s="284"/>
      <c r="M243" s="284"/>
      <c r="N243" s="284"/>
      <c r="O243" s="284"/>
      <c r="P243" s="284"/>
      <c r="Q243" s="284"/>
      <c r="R243" s="274"/>
      <c r="S243" s="274"/>
      <c r="T243" s="274"/>
      <c r="U243" s="275"/>
      <c r="V243" s="283">
        <f t="shared" si="56"/>
        <v>0</v>
      </c>
      <c r="W243" s="277">
        <f t="shared" si="57"/>
        <v>0</v>
      </c>
      <c r="X243" s="277">
        <f t="shared" si="58"/>
        <v>0</v>
      </c>
      <c r="Y243" s="278">
        <f t="shared" si="59"/>
        <v>0</v>
      </c>
      <c r="Z243" s="2131"/>
      <c r="AA243" s="2110"/>
      <c r="AB243" s="2110"/>
      <c r="AC243" s="2110"/>
      <c r="AD243" s="2110"/>
      <c r="AE243" s="2110"/>
      <c r="AF243" s="2110"/>
      <c r="AG243" s="2110"/>
      <c r="AH243" s="2113"/>
      <c r="AI243" s="2116"/>
      <c r="AJ243" s="2113"/>
    </row>
    <row r="244" spans="1:36" ht="18.75" x14ac:dyDescent="0.25">
      <c r="A244" s="2119"/>
      <c r="B244" s="2122"/>
      <c r="C244" s="2134"/>
      <c r="D244" s="2128"/>
      <c r="E244" s="280"/>
      <c r="F244" s="280"/>
      <c r="G244" s="280"/>
      <c r="H244" s="280"/>
      <c r="I244" s="280"/>
      <c r="J244" s="280"/>
      <c r="K244" s="280"/>
      <c r="L244" s="280"/>
      <c r="M244" s="280"/>
      <c r="N244" s="280"/>
      <c r="O244" s="280"/>
      <c r="P244" s="280"/>
      <c r="Q244" s="280"/>
      <c r="R244" s="281"/>
      <c r="S244" s="281"/>
      <c r="T244" s="281"/>
      <c r="U244" s="282"/>
      <c r="V244" s="283">
        <f t="shared" si="56"/>
        <v>0</v>
      </c>
      <c r="W244" s="277">
        <f t="shared" si="57"/>
        <v>0</v>
      </c>
      <c r="X244" s="277">
        <f t="shared" si="58"/>
        <v>0</v>
      </c>
      <c r="Y244" s="278">
        <f t="shared" si="59"/>
        <v>0</v>
      </c>
      <c r="Z244" s="2131"/>
      <c r="AA244" s="2110"/>
      <c r="AB244" s="2110"/>
      <c r="AC244" s="2110"/>
      <c r="AD244" s="2110"/>
      <c r="AE244" s="2110"/>
      <c r="AF244" s="2110"/>
      <c r="AG244" s="2110"/>
      <c r="AH244" s="2113"/>
      <c r="AI244" s="2116"/>
      <c r="AJ244" s="2113"/>
    </row>
    <row r="245" spans="1:36" ht="18.75" x14ac:dyDescent="0.25">
      <c r="A245" s="2119"/>
      <c r="B245" s="2122"/>
      <c r="C245" s="2134"/>
      <c r="D245" s="2128"/>
      <c r="E245" s="284"/>
      <c r="F245" s="284"/>
      <c r="G245" s="284"/>
      <c r="H245" s="284"/>
      <c r="I245" s="284"/>
      <c r="J245" s="284"/>
      <c r="K245" s="284"/>
      <c r="L245" s="284"/>
      <c r="M245" s="284"/>
      <c r="N245" s="284"/>
      <c r="O245" s="284"/>
      <c r="P245" s="284"/>
      <c r="Q245" s="284"/>
      <c r="R245" s="274"/>
      <c r="S245" s="274"/>
      <c r="T245" s="274"/>
      <c r="U245" s="275"/>
      <c r="V245" s="283">
        <f t="shared" si="56"/>
        <v>0</v>
      </c>
      <c r="W245" s="277">
        <f t="shared" si="57"/>
        <v>0</v>
      </c>
      <c r="X245" s="277">
        <f t="shared" si="58"/>
        <v>0</v>
      </c>
      <c r="Y245" s="278">
        <f t="shared" si="59"/>
        <v>0</v>
      </c>
      <c r="Z245" s="2131"/>
      <c r="AA245" s="2110"/>
      <c r="AB245" s="2110"/>
      <c r="AC245" s="2110"/>
      <c r="AD245" s="2110"/>
      <c r="AE245" s="2110"/>
      <c r="AF245" s="2110"/>
      <c r="AG245" s="2110"/>
      <c r="AH245" s="2113"/>
      <c r="AI245" s="2116"/>
      <c r="AJ245" s="2113"/>
    </row>
    <row r="246" spans="1:36" ht="18.75" x14ac:dyDescent="0.25">
      <c r="A246" s="2119"/>
      <c r="B246" s="2122"/>
      <c r="C246" s="2134"/>
      <c r="D246" s="2128"/>
      <c r="E246" s="280"/>
      <c r="F246" s="280"/>
      <c r="G246" s="280"/>
      <c r="H246" s="280"/>
      <c r="I246" s="280"/>
      <c r="J246" s="280"/>
      <c r="K246" s="280"/>
      <c r="L246" s="280"/>
      <c r="M246" s="280"/>
      <c r="N246" s="280"/>
      <c r="O246" s="280"/>
      <c r="P246" s="280"/>
      <c r="Q246" s="280"/>
      <c r="R246" s="281"/>
      <c r="S246" s="281"/>
      <c r="T246" s="281"/>
      <c r="U246" s="282"/>
      <c r="V246" s="283">
        <f t="shared" si="56"/>
        <v>0</v>
      </c>
      <c r="W246" s="277">
        <f t="shared" si="57"/>
        <v>0</v>
      </c>
      <c r="X246" s="277">
        <f t="shared" si="58"/>
        <v>0</v>
      </c>
      <c r="Y246" s="278">
        <f t="shared" si="59"/>
        <v>0</v>
      </c>
      <c r="Z246" s="2131"/>
      <c r="AA246" s="2110"/>
      <c r="AB246" s="2110"/>
      <c r="AC246" s="2110"/>
      <c r="AD246" s="2110"/>
      <c r="AE246" s="2110"/>
      <c r="AF246" s="2110"/>
      <c r="AG246" s="2110"/>
      <c r="AH246" s="2113"/>
      <c r="AI246" s="2116"/>
      <c r="AJ246" s="2113"/>
    </row>
    <row r="247" spans="1:36" ht="18.75" x14ac:dyDescent="0.25">
      <c r="A247" s="2119"/>
      <c r="B247" s="2122"/>
      <c r="C247" s="2134"/>
      <c r="D247" s="2128"/>
      <c r="E247" s="284"/>
      <c r="F247" s="284"/>
      <c r="G247" s="284"/>
      <c r="H247" s="284"/>
      <c r="I247" s="284"/>
      <c r="J247" s="284"/>
      <c r="K247" s="284"/>
      <c r="L247" s="284"/>
      <c r="M247" s="284"/>
      <c r="N247" s="284"/>
      <c r="O247" s="284"/>
      <c r="P247" s="284"/>
      <c r="Q247" s="284"/>
      <c r="R247" s="274"/>
      <c r="S247" s="274"/>
      <c r="T247" s="274"/>
      <c r="U247" s="275"/>
      <c r="V247" s="283">
        <f t="shared" si="56"/>
        <v>0</v>
      </c>
      <c r="W247" s="277">
        <f t="shared" si="57"/>
        <v>0</v>
      </c>
      <c r="X247" s="277">
        <f t="shared" si="58"/>
        <v>0</v>
      </c>
      <c r="Y247" s="278">
        <f t="shared" si="59"/>
        <v>0</v>
      </c>
      <c r="Z247" s="2131"/>
      <c r="AA247" s="2110"/>
      <c r="AB247" s="2110"/>
      <c r="AC247" s="2110"/>
      <c r="AD247" s="2110"/>
      <c r="AE247" s="2110"/>
      <c r="AF247" s="2110"/>
      <c r="AG247" s="2110"/>
      <c r="AH247" s="2113"/>
      <c r="AI247" s="2116"/>
      <c r="AJ247" s="2113"/>
    </row>
    <row r="248" spans="1:36" ht="18.75" x14ac:dyDescent="0.25">
      <c r="A248" s="2119"/>
      <c r="B248" s="2122"/>
      <c r="C248" s="2134"/>
      <c r="D248" s="2128"/>
      <c r="E248" s="280"/>
      <c r="F248" s="280"/>
      <c r="G248" s="280"/>
      <c r="H248" s="280"/>
      <c r="I248" s="280"/>
      <c r="J248" s="280"/>
      <c r="K248" s="280"/>
      <c r="L248" s="280"/>
      <c r="M248" s="280"/>
      <c r="N248" s="280"/>
      <c r="O248" s="280"/>
      <c r="P248" s="280"/>
      <c r="Q248" s="280"/>
      <c r="R248" s="281"/>
      <c r="S248" s="281"/>
      <c r="T248" s="281"/>
      <c r="U248" s="282"/>
      <c r="V248" s="283">
        <f t="shared" si="56"/>
        <v>0</v>
      </c>
      <c r="W248" s="277">
        <f t="shared" si="57"/>
        <v>0</v>
      </c>
      <c r="X248" s="277">
        <f t="shared" si="58"/>
        <v>0</v>
      </c>
      <c r="Y248" s="278">
        <f t="shared" si="59"/>
        <v>0</v>
      </c>
      <c r="Z248" s="2131"/>
      <c r="AA248" s="2110"/>
      <c r="AB248" s="2110"/>
      <c r="AC248" s="2110"/>
      <c r="AD248" s="2110"/>
      <c r="AE248" s="2110"/>
      <c r="AF248" s="2110"/>
      <c r="AG248" s="2110"/>
      <c r="AH248" s="2113"/>
      <c r="AI248" s="2116"/>
      <c r="AJ248" s="2113"/>
    </row>
    <row r="249" spans="1:36" ht="19.5" thickBot="1" x14ac:dyDescent="0.3">
      <c r="A249" s="2120"/>
      <c r="B249" s="2123"/>
      <c r="C249" s="2135"/>
      <c r="D249" s="2129"/>
      <c r="E249" s="287"/>
      <c r="F249" s="287"/>
      <c r="G249" s="287"/>
      <c r="H249" s="287"/>
      <c r="I249" s="287"/>
      <c r="J249" s="287"/>
      <c r="K249" s="287"/>
      <c r="L249" s="287"/>
      <c r="M249" s="287"/>
      <c r="N249" s="287"/>
      <c r="O249" s="287"/>
      <c r="P249" s="287"/>
      <c r="Q249" s="287"/>
      <c r="R249" s="288"/>
      <c r="S249" s="288"/>
      <c r="T249" s="288"/>
      <c r="U249" s="289"/>
      <c r="V249" s="290">
        <f t="shared" si="56"/>
        <v>0</v>
      </c>
      <c r="W249" s="291">
        <f t="shared" si="57"/>
        <v>0</v>
      </c>
      <c r="X249" s="291">
        <f t="shared" si="58"/>
        <v>0</v>
      </c>
      <c r="Y249" s="292">
        <f t="shared" si="59"/>
        <v>0</v>
      </c>
      <c r="Z249" s="2132"/>
      <c r="AA249" s="2111"/>
      <c r="AB249" s="2111"/>
      <c r="AC249" s="2111"/>
      <c r="AD249" s="2111"/>
      <c r="AE249" s="2111"/>
      <c r="AF249" s="2111"/>
      <c r="AG249" s="2111"/>
      <c r="AH249" s="2114"/>
      <c r="AI249" s="2117"/>
      <c r="AJ249" s="2114"/>
    </row>
    <row r="250" spans="1:36" ht="18.75" x14ac:dyDescent="0.25">
      <c r="A250" s="2118">
        <v>12</v>
      </c>
      <c r="B250" s="2121" t="s">
        <v>103</v>
      </c>
      <c r="C250" s="2133" t="s">
        <v>99</v>
      </c>
      <c r="D250" s="2127">
        <f>250*0.9</f>
        <v>225</v>
      </c>
      <c r="E250" s="293"/>
      <c r="F250" s="251"/>
      <c r="G250" s="251"/>
      <c r="H250" s="251"/>
      <c r="I250" s="251"/>
      <c r="J250" s="251"/>
      <c r="K250" s="251"/>
      <c r="L250" s="251"/>
      <c r="M250" s="251"/>
      <c r="N250" s="251"/>
      <c r="O250" s="251"/>
      <c r="P250" s="251"/>
      <c r="Q250" s="251"/>
      <c r="R250" s="268"/>
      <c r="S250" s="268"/>
      <c r="T250" s="268"/>
      <c r="U250" s="269"/>
      <c r="V250" s="270">
        <f t="shared" si="56"/>
        <v>0</v>
      </c>
      <c r="W250" s="294">
        <f t="shared" si="57"/>
        <v>0</v>
      </c>
      <c r="X250" s="294">
        <f t="shared" si="58"/>
        <v>0</v>
      </c>
      <c r="Y250" s="295">
        <f t="shared" si="59"/>
        <v>0</v>
      </c>
      <c r="Z250" s="2130">
        <f t="shared" ref="Z250:AC250" si="64">SUM(V250:V269)</f>
        <v>30.8</v>
      </c>
      <c r="AA250" s="2109">
        <f t="shared" si="64"/>
        <v>40.633333333333333</v>
      </c>
      <c r="AB250" s="2109">
        <f t="shared" si="64"/>
        <v>34.4</v>
      </c>
      <c r="AC250" s="2109">
        <f t="shared" si="64"/>
        <v>40.833333333333329</v>
      </c>
      <c r="AD250" s="2109">
        <f t="shared" ref="AD250" si="65">Z250*0.38*0.9*SQRT(3)</f>
        <v>18.244730386607529</v>
      </c>
      <c r="AE250" s="2109">
        <f t="shared" si="53"/>
        <v>24.069617252461661</v>
      </c>
      <c r="AF250" s="2109">
        <f t="shared" si="53"/>
        <v>20.377231340886325</v>
      </c>
      <c r="AG250" s="2109">
        <f t="shared" si="53"/>
        <v>24.188089527699368</v>
      </c>
      <c r="AH250" s="2112">
        <f>MAX(Z250:AC269)</f>
        <v>40.833333333333329</v>
      </c>
      <c r="AI250" s="2115">
        <f t="shared" ref="AI250" si="66">AH250*0.38*0.9*SQRT(3)</f>
        <v>24.188089527699368</v>
      </c>
      <c r="AJ250" s="2112">
        <f t="shared" ref="AJ250" si="67">D250-AI250</f>
        <v>200.81191047230064</v>
      </c>
    </row>
    <row r="251" spans="1:36" ht="18.75" x14ac:dyDescent="0.25">
      <c r="A251" s="2119"/>
      <c r="B251" s="2122"/>
      <c r="C251" s="2134"/>
      <c r="D251" s="2128"/>
      <c r="E251" s="232" t="s">
        <v>702</v>
      </c>
      <c r="F251" s="420">
        <v>30.6</v>
      </c>
      <c r="G251" s="420">
        <v>12.5</v>
      </c>
      <c r="H251" s="420">
        <v>18.5</v>
      </c>
      <c r="I251" s="420">
        <v>46.5</v>
      </c>
      <c r="J251" s="420">
        <v>18</v>
      </c>
      <c r="K251" s="420">
        <v>25.8</v>
      </c>
      <c r="L251" s="232">
        <v>30.7</v>
      </c>
      <c r="M251" s="232">
        <v>8.3000000000000007</v>
      </c>
      <c r="N251" s="232">
        <v>29.3</v>
      </c>
      <c r="O251" s="232">
        <v>28.2</v>
      </c>
      <c r="P251" s="232">
        <v>18.2</v>
      </c>
      <c r="Q251" s="232">
        <v>18.399999999999999</v>
      </c>
      <c r="R251" s="274">
        <v>233</v>
      </c>
      <c r="S251" s="274">
        <v>233</v>
      </c>
      <c r="T251" s="274">
        <v>230</v>
      </c>
      <c r="U251" s="275">
        <v>230</v>
      </c>
      <c r="V251" s="283">
        <f t="shared" si="56"/>
        <v>20.533333333333335</v>
      </c>
      <c r="W251" s="277">
        <f t="shared" si="57"/>
        <v>30.099999999999998</v>
      </c>
      <c r="X251" s="277">
        <f t="shared" si="58"/>
        <v>22.766666666666666</v>
      </c>
      <c r="Y251" s="278">
        <f t="shared" si="59"/>
        <v>21.599999999999998</v>
      </c>
      <c r="Z251" s="2131"/>
      <c r="AA251" s="2110"/>
      <c r="AB251" s="2110"/>
      <c r="AC251" s="2110"/>
      <c r="AD251" s="2110"/>
      <c r="AE251" s="2110"/>
      <c r="AF251" s="2110"/>
      <c r="AG251" s="2110"/>
      <c r="AH251" s="2113"/>
      <c r="AI251" s="2116"/>
      <c r="AJ251" s="2113"/>
    </row>
    <row r="252" spans="1:36" ht="18.75" x14ac:dyDescent="0.25">
      <c r="A252" s="2119"/>
      <c r="B252" s="2122"/>
      <c r="C252" s="2134"/>
      <c r="D252" s="2128"/>
      <c r="E252" s="280"/>
      <c r="F252" s="438"/>
      <c r="G252" s="438"/>
      <c r="H252" s="438"/>
      <c r="I252" s="438"/>
      <c r="J252" s="438"/>
      <c r="K252" s="438"/>
      <c r="L252" s="280"/>
      <c r="M252" s="280"/>
      <c r="N252" s="280"/>
      <c r="O252" s="280"/>
      <c r="P252" s="280"/>
      <c r="Q252" s="280"/>
      <c r="R252" s="281"/>
      <c r="S252" s="281"/>
      <c r="T252" s="281"/>
      <c r="U252" s="282"/>
      <c r="V252" s="283">
        <f t="shared" si="56"/>
        <v>0</v>
      </c>
      <c r="W252" s="277">
        <f t="shared" si="57"/>
        <v>0</v>
      </c>
      <c r="X252" s="277">
        <f t="shared" si="58"/>
        <v>0</v>
      </c>
      <c r="Y252" s="278">
        <f t="shared" si="59"/>
        <v>0</v>
      </c>
      <c r="Z252" s="2131"/>
      <c r="AA252" s="2110"/>
      <c r="AB252" s="2110"/>
      <c r="AC252" s="2110"/>
      <c r="AD252" s="2110"/>
      <c r="AE252" s="2110"/>
      <c r="AF252" s="2110"/>
      <c r="AG252" s="2110"/>
      <c r="AH252" s="2113"/>
      <c r="AI252" s="2116"/>
      <c r="AJ252" s="2113"/>
    </row>
    <row r="253" spans="1:36" ht="18.75" x14ac:dyDescent="0.25">
      <c r="A253" s="2119"/>
      <c r="B253" s="2122"/>
      <c r="C253" s="2134"/>
      <c r="D253" s="2128"/>
      <c r="E253" s="232" t="s">
        <v>703</v>
      </c>
      <c r="F253" s="420">
        <v>2.2999999999999998</v>
      </c>
      <c r="G253" s="420">
        <v>7.2</v>
      </c>
      <c r="H253" s="420">
        <v>4.3</v>
      </c>
      <c r="I253" s="437">
        <v>2.4</v>
      </c>
      <c r="J253" s="437">
        <v>9.1999999999999993</v>
      </c>
      <c r="K253" s="437">
        <v>12.4</v>
      </c>
      <c r="L253" s="284">
        <v>10.199999999999999</v>
      </c>
      <c r="M253" s="284">
        <v>9.4</v>
      </c>
      <c r="N253" s="284">
        <v>7.5</v>
      </c>
      <c r="O253" s="284">
        <v>1.7</v>
      </c>
      <c r="P253" s="284">
        <v>8.1999999999999993</v>
      </c>
      <c r="Q253" s="284">
        <v>3.2</v>
      </c>
      <c r="R253" s="274">
        <v>233</v>
      </c>
      <c r="S253" s="274">
        <v>233</v>
      </c>
      <c r="T253" s="274">
        <v>230</v>
      </c>
      <c r="U253" s="275">
        <v>230</v>
      </c>
      <c r="V253" s="283">
        <f t="shared" si="56"/>
        <v>4.6000000000000005</v>
      </c>
      <c r="W253" s="277">
        <f t="shared" si="57"/>
        <v>8</v>
      </c>
      <c r="X253" s="277">
        <f t="shared" si="58"/>
        <v>9.0333333333333332</v>
      </c>
      <c r="Y253" s="278">
        <f t="shared" si="59"/>
        <v>4.3666666666666663</v>
      </c>
      <c r="Z253" s="2131"/>
      <c r="AA253" s="2110"/>
      <c r="AB253" s="2110"/>
      <c r="AC253" s="2110"/>
      <c r="AD253" s="2110"/>
      <c r="AE253" s="2110"/>
      <c r="AF253" s="2110"/>
      <c r="AG253" s="2110"/>
      <c r="AH253" s="2113"/>
      <c r="AI253" s="2116"/>
      <c r="AJ253" s="2113"/>
    </row>
    <row r="254" spans="1:36" ht="18.75" x14ac:dyDescent="0.25">
      <c r="A254" s="2119"/>
      <c r="B254" s="2122"/>
      <c r="C254" s="2134"/>
      <c r="D254" s="2128"/>
      <c r="E254" s="280"/>
      <c r="F254" s="438"/>
      <c r="G254" s="438"/>
      <c r="H254" s="438"/>
      <c r="I254" s="438"/>
      <c r="J254" s="438"/>
      <c r="K254" s="438"/>
      <c r="L254" s="280"/>
      <c r="M254" s="280"/>
      <c r="N254" s="280"/>
      <c r="O254" s="280"/>
      <c r="P254" s="280"/>
      <c r="Q254" s="280"/>
      <c r="R254" s="281"/>
      <c r="S254" s="281"/>
      <c r="T254" s="281"/>
      <c r="U254" s="282"/>
      <c r="V254" s="283">
        <f t="shared" si="56"/>
        <v>0</v>
      </c>
      <c r="W254" s="277">
        <f t="shared" si="57"/>
        <v>0</v>
      </c>
      <c r="X254" s="277">
        <f t="shared" si="58"/>
        <v>0</v>
      </c>
      <c r="Y254" s="278">
        <f t="shared" si="59"/>
        <v>0</v>
      </c>
      <c r="Z254" s="2131"/>
      <c r="AA254" s="2110"/>
      <c r="AB254" s="2110"/>
      <c r="AC254" s="2110"/>
      <c r="AD254" s="2110"/>
      <c r="AE254" s="2110"/>
      <c r="AF254" s="2110"/>
      <c r="AG254" s="2110"/>
      <c r="AH254" s="2113"/>
      <c r="AI254" s="2116"/>
      <c r="AJ254" s="2113"/>
    </row>
    <row r="255" spans="1:36" ht="18.75" x14ac:dyDescent="0.25">
      <c r="A255" s="2119"/>
      <c r="B255" s="2122"/>
      <c r="C255" s="2134"/>
      <c r="D255" s="2128"/>
      <c r="E255" s="232" t="s">
        <v>704</v>
      </c>
      <c r="F255" s="420">
        <v>4.3</v>
      </c>
      <c r="G255" s="420">
        <v>6.5</v>
      </c>
      <c r="H255" s="420">
        <v>2.6</v>
      </c>
      <c r="I255" s="437">
        <v>1.4</v>
      </c>
      <c r="J255" s="437">
        <v>1.2</v>
      </c>
      <c r="K255" s="437">
        <v>1.4</v>
      </c>
      <c r="L255" s="284">
        <v>1.1000000000000001</v>
      </c>
      <c r="M255" s="284">
        <v>2.9</v>
      </c>
      <c r="N255" s="284">
        <v>3.8</v>
      </c>
      <c r="O255" s="284">
        <v>1.8</v>
      </c>
      <c r="P255" s="284">
        <v>1.2</v>
      </c>
      <c r="Q255" s="284">
        <v>3.5</v>
      </c>
      <c r="R255" s="274">
        <v>233</v>
      </c>
      <c r="S255" s="274">
        <v>233</v>
      </c>
      <c r="T255" s="274">
        <v>230</v>
      </c>
      <c r="U255" s="275">
        <v>230</v>
      </c>
      <c r="V255" s="283">
        <f t="shared" si="56"/>
        <v>4.4666666666666668</v>
      </c>
      <c r="W255" s="277">
        <f t="shared" si="57"/>
        <v>1.3333333333333333</v>
      </c>
      <c r="X255" s="277">
        <f t="shared" si="58"/>
        <v>2.6</v>
      </c>
      <c r="Y255" s="278">
        <f t="shared" si="59"/>
        <v>2.1666666666666665</v>
      </c>
      <c r="Z255" s="2131"/>
      <c r="AA255" s="2110"/>
      <c r="AB255" s="2110"/>
      <c r="AC255" s="2110"/>
      <c r="AD255" s="2110"/>
      <c r="AE255" s="2110"/>
      <c r="AF255" s="2110"/>
      <c r="AG255" s="2110"/>
      <c r="AH255" s="2113"/>
      <c r="AI255" s="2116"/>
      <c r="AJ255" s="2113"/>
    </row>
    <row r="256" spans="1:36" ht="18.75" x14ac:dyDescent="0.25">
      <c r="A256" s="2119"/>
      <c r="B256" s="2122"/>
      <c r="C256" s="2134"/>
      <c r="D256" s="2128"/>
      <c r="E256" s="280"/>
      <c r="F256" s="438"/>
      <c r="G256" s="438"/>
      <c r="H256" s="438"/>
      <c r="I256" s="438"/>
      <c r="J256" s="438"/>
      <c r="K256" s="438"/>
      <c r="L256" s="280"/>
      <c r="M256" s="280"/>
      <c r="N256" s="280"/>
      <c r="O256" s="280"/>
      <c r="P256" s="280"/>
      <c r="Q256" s="280"/>
      <c r="R256" s="281"/>
      <c r="S256" s="281"/>
      <c r="T256" s="281"/>
      <c r="U256" s="282"/>
      <c r="V256" s="283">
        <f t="shared" si="56"/>
        <v>0</v>
      </c>
      <c r="W256" s="277">
        <f t="shared" si="57"/>
        <v>0</v>
      </c>
      <c r="X256" s="277">
        <f t="shared" si="58"/>
        <v>0</v>
      </c>
      <c r="Y256" s="278">
        <f t="shared" si="59"/>
        <v>0</v>
      </c>
      <c r="Z256" s="2131"/>
      <c r="AA256" s="2110"/>
      <c r="AB256" s="2110"/>
      <c r="AC256" s="2110"/>
      <c r="AD256" s="2110"/>
      <c r="AE256" s="2110"/>
      <c r="AF256" s="2110"/>
      <c r="AG256" s="2110"/>
      <c r="AH256" s="2113"/>
      <c r="AI256" s="2116"/>
      <c r="AJ256" s="2113"/>
    </row>
    <row r="257" spans="1:36" ht="18.75" x14ac:dyDescent="0.25">
      <c r="A257" s="2119"/>
      <c r="B257" s="2122"/>
      <c r="C257" s="2134"/>
      <c r="D257" s="2128"/>
      <c r="E257" s="232" t="s">
        <v>705</v>
      </c>
      <c r="F257" s="420">
        <v>1.2</v>
      </c>
      <c r="G257" s="420">
        <v>0</v>
      </c>
      <c r="H257" s="420">
        <v>0</v>
      </c>
      <c r="I257" s="437">
        <v>1.2</v>
      </c>
      <c r="J257" s="437">
        <v>0</v>
      </c>
      <c r="K257" s="437">
        <v>0</v>
      </c>
      <c r="L257" s="284"/>
      <c r="M257" s="284"/>
      <c r="N257" s="284"/>
      <c r="O257" s="284"/>
      <c r="P257" s="284"/>
      <c r="Q257" s="284"/>
      <c r="R257" s="274"/>
      <c r="S257" s="274"/>
      <c r="T257" s="274"/>
      <c r="U257" s="275"/>
      <c r="V257" s="283">
        <f t="shared" si="56"/>
        <v>1.2</v>
      </c>
      <c r="W257" s="277">
        <f t="shared" si="57"/>
        <v>1.2</v>
      </c>
      <c r="X257" s="277">
        <f t="shared" si="58"/>
        <v>0</v>
      </c>
      <c r="Y257" s="278">
        <f t="shared" si="59"/>
        <v>0</v>
      </c>
      <c r="Z257" s="2131"/>
      <c r="AA257" s="2110"/>
      <c r="AB257" s="2110"/>
      <c r="AC257" s="2110"/>
      <c r="AD257" s="2110"/>
      <c r="AE257" s="2110"/>
      <c r="AF257" s="2110"/>
      <c r="AG257" s="2110"/>
      <c r="AH257" s="2113"/>
      <c r="AI257" s="2116"/>
      <c r="AJ257" s="2113"/>
    </row>
    <row r="258" spans="1:36" ht="18.75" x14ac:dyDescent="0.25">
      <c r="A258" s="2119"/>
      <c r="B258" s="2122"/>
      <c r="C258" s="2134"/>
      <c r="D258" s="2128"/>
      <c r="E258" s="280"/>
      <c r="F258" s="280"/>
      <c r="G258" s="280"/>
      <c r="H258" s="280"/>
      <c r="I258" s="280"/>
      <c r="J258" s="280"/>
      <c r="K258" s="280"/>
      <c r="L258" s="280"/>
      <c r="M258" s="280"/>
      <c r="N258" s="280"/>
      <c r="O258" s="280"/>
      <c r="P258" s="280"/>
      <c r="Q258" s="280"/>
      <c r="R258" s="281"/>
      <c r="S258" s="281"/>
      <c r="T258" s="281"/>
      <c r="U258" s="282"/>
      <c r="V258" s="283">
        <f t="shared" si="56"/>
        <v>0</v>
      </c>
      <c r="W258" s="277">
        <f t="shared" si="57"/>
        <v>0</v>
      </c>
      <c r="X258" s="277">
        <f t="shared" si="58"/>
        <v>0</v>
      </c>
      <c r="Y258" s="278">
        <f t="shared" si="59"/>
        <v>0</v>
      </c>
      <c r="Z258" s="2131"/>
      <c r="AA258" s="2110"/>
      <c r="AB258" s="2110"/>
      <c r="AC258" s="2110"/>
      <c r="AD258" s="2110"/>
      <c r="AE258" s="2110"/>
      <c r="AF258" s="2110"/>
      <c r="AG258" s="2110"/>
      <c r="AH258" s="2113"/>
      <c r="AI258" s="2116"/>
      <c r="AJ258" s="2113"/>
    </row>
    <row r="259" spans="1:36" ht="18.75" x14ac:dyDescent="0.25">
      <c r="A259" s="2119"/>
      <c r="B259" s="2122"/>
      <c r="C259" s="2134"/>
      <c r="D259" s="2128"/>
      <c r="E259" s="284" t="s">
        <v>1010</v>
      </c>
      <c r="F259" s="284"/>
      <c r="G259" s="284"/>
      <c r="H259" s="284"/>
      <c r="I259" s="284"/>
      <c r="J259" s="284"/>
      <c r="K259" s="284"/>
      <c r="L259" s="284"/>
      <c r="M259" s="284"/>
      <c r="N259" s="284"/>
      <c r="O259" s="284"/>
      <c r="P259" s="284">
        <v>12.7</v>
      </c>
      <c r="Q259" s="284"/>
      <c r="R259" s="274"/>
      <c r="S259" s="274"/>
      <c r="T259" s="274"/>
      <c r="U259" s="275">
        <v>230</v>
      </c>
      <c r="V259" s="283">
        <f t="shared" si="56"/>
        <v>0</v>
      </c>
      <c r="W259" s="277">
        <f t="shared" si="57"/>
        <v>0</v>
      </c>
      <c r="X259" s="277">
        <f t="shared" si="58"/>
        <v>0</v>
      </c>
      <c r="Y259" s="278">
        <f t="shared" si="59"/>
        <v>12.7</v>
      </c>
      <c r="Z259" s="2131"/>
      <c r="AA259" s="2110"/>
      <c r="AB259" s="2110"/>
      <c r="AC259" s="2110"/>
      <c r="AD259" s="2110"/>
      <c r="AE259" s="2110"/>
      <c r="AF259" s="2110"/>
      <c r="AG259" s="2110"/>
      <c r="AH259" s="2113"/>
      <c r="AI259" s="2116"/>
      <c r="AJ259" s="2113"/>
    </row>
    <row r="260" spans="1:36" ht="18.75" x14ac:dyDescent="0.25">
      <c r="A260" s="2119"/>
      <c r="B260" s="2122"/>
      <c r="C260" s="2134"/>
      <c r="D260" s="2128"/>
      <c r="E260" s="280"/>
      <c r="F260" s="280"/>
      <c r="G260" s="280"/>
      <c r="H260" s="280"/>
      <c r="I260" s="280"/>
      <c r="J260" s="280"/>
      <c r="K260" s="280"/>
      <c r="L260" s="280"/>
      <c r="M260" s="280"/>
      <c r="N260" s="280"/>
      <c r="O260" s="280"/>
      <c r="P260" s="280"/>
      <c r="Q260" s="280"/>
      <c r="R260" s="281"/>
      <c r="S260" s="281"/>
      <c r="T260" s="281"/>
      <c r="U260" s="282"/>
      <c r="V260" s="283">
        <f t="shared" si="56"/>
        <v>0</v>
      </c>
      <c r="W260" s="277">
        <f t="shared" si="57"/>
        <v>0</v>
      </c>
      <c r="X260" s="277">
        <f t="shared" si="58"/>
        <v>0</v>
      </c>
      <c r="Y260" s="278">
        <f t="shared" si="59"/>
        <v>0</v>
      </c>
      <c r="Z260" s="2131"/>
      <c r="AA260" s="2110"/>
      <c r="AB260" s="2110"/>
      <c r="AC260" s="2110"/>
      <c r="AD260" s="2110"/>
      <c r="AE260" s="2110"/>
      <c r="AF260" s="2110"/>
      <c r="AG260" s="2110"/>
      <c r="AH260" s="2113"/>
      <c r="AI260" s="2116"/>
      <c r="AJ260" s="2113"/>
    </row>
    <row r="261" spans="1:36" ht="18.75" x14ac:dyDescent="0.25">
      <c r="A261" s="2119"/>
      <c r="B261" s="2122"/>
      <c r="C261" s="2134"/>
      <c r="D261" s="2128"/>
      <c r="E261" s="284"/>
      <c r="F261" s="284"/>
      <c r="G261" s="284"/>
      <c r="H261" s="284"/>
      <c r="I261" s="284"/>
      <c r="J261" s="284"/>
      <c r="K261" s="284"/>
      <c r="L261" s="284"/>
      <c r="M261" s="284"/>
      <c r="N261" s="284"/>
      <c r="O261" s="284"/>
      <c r="P261" s="284"/>
      <c r="Q261" s="284"/>
      <c r="R261" s="274"/>
      <c r="S261" s="274"/>
      <c r="T261" s="274"/>
      <c r="U261" s="275"/>
      <c r="V261" s="283">
        <f t="shared" si="56"/>
        <v>0</v>
      </c>
      <c r="W261" s="277">
        <f t="shared" si="57"/>
        <v>0</v>
      </c>
      <c r="X261" s="277">
        <f t="shared" si="58"/>
        <v>0</v>
      </c>
      <c r="Y261" s="278">
        <f t="shared" si="59"/>
        <v>0</v>
      </c>
      <c r="Z261" s="2131"/>
      <c r="AA261" s="2110"/>
      <c r="AB261" s="2110"/>
      <c r="AC261" s="2110"/>
      <c r="AD261" s="2110"/>
      <c r="AE261" s="2110"/>
      <c r="AF261" s="2110"/>
      <c r="AG261" s="2110"/>
      <c r="AH261" s="2113"/>
      <c r="AI261" s="2116"/>
      <c r="AJ261" s="2113"/>
    </row>
    <row r="262" spans="1:36" ht="18.75" x14ac:dyDescent="0.25">
      <c r="A262" s="2119"/>
      <c r="B262" s="2122"/>
      <c r="C262" s="2134"/>
      <c r="D262" s="2128"/>
      <c r="E262" s="280"/>
      <c r="F262" s="280"/>
      <c r="G262" s="280"/>
      <c r="H262" s="280"/>
      <c r="I262" s="280"/>
      <c r="J262" s="280"/>
      <c r="K262" s="280"/>
      <c r="L262" s="280"/>
      <c r="M262" s="280"/>
      <c r="N262" s="280"/>
      <c r="O262" s="280"/>
      <c r="P262" s="280"/>
      <c r="Q262" s="280"/>
      <c r="R262" s="281"/>
      <c r="S262" s="281"/>
      <c r="T262" s="281"/>
      <c r="U262" s="282"/>
      <c r="V262" s="283">
        <f t="shared" si="56"/>
        <v>0</v>
      </c>
      <c r="W262" s="277">
        <f t="shared" si="57"/>
        <v>0</v>
      </c>
      <c r="X262" s="277">
        <f t="shared" si="58"/>
        <v>0</v>
      </c>
      <c r="Y262" s="278">
        <f t="shared" si="59"/>
        <v>0</v>
      </c>
      <c r="Z262" s="2131"/>
      <c r="AA262" s="2110"/>
      <c r="AB262" s="2110"/>
      <c r="AC262" s="2110"/>
      <c r="AD262" s="2110"/>
      <c r="AE262" s="2110"/>
      <c r="AF262" s="2110"/>
      <c r="AG262" s="2110"/>
      <c r="AH262" s="2113"/>
      <c r="AI262" s="2116"/>
      <c r="AJ262" s="2113"/>
    </row>
    <row r="263" spans="1:36" ht="18.75" x14ac:dyDescent="0.25">
      <c r="A263" s="2119"/>
      <c r="B263" s="2122"/>
      <c r="C263" s="2134"/>
      <c r="D263" s="2128"/>
      <c r="E263" s="284"/>
      <c r="F263" s="284"/>
      <c r="G263" s="284"/>
      <c r="H263" s="284"/>
      <c r="I263" s="284"/>
      <c r="J263" s="284"/>
      <c r="K263" s="284"/>
      <c r="L263" s="284"/>
      <c r="M263" s="284"/>
      <c r="N263" s="284"/>
      <c r="O263" s="284"/>
      <c r="P263" s="284"/>
      <c r="Q263" s="284"/>
      <c r="R263" s="274"/>
      <c r="S263" s="274"/>
      <c r="T263" s="274"/>
      <c r="U263" s="275"/>
      <c r="V263" s="283">
        <f t="shared" si="56"/>
        <v>0</v>
      </c>
      <c r="W263" s="277">
        <f t="shared" si="57"/>
        <v>0</v>
      </c>
      <c r="X263" s="277">
        <f t="shared" si="58"/>
        <v>0</v>
      </c>
      <c r="Y263" s="278">
        <f t="shared" si="59"/>
        <v>0</v>
      </c>
      <c r="Z263" s="2131"/>
      <c r="AA263" s="2110"/>
      <c r="AB263" s="2110"/>
      <c r="AC263" s="2110"/>
      <c r="AD263" s="2110"/>
      <c r="AE263" s="2110"/>
      <c r="AF263" s="2110"/>
      <c r="AG263" s="2110"/>
      <c r="AH263" s="2113"/>
      <c r="AI263" s="2116"/>
      <c r="AJ263" s="2113"/>
    </row>
    <row r="264" spans="1:36" ht="18.75" x14ac:dyDescent="0.25">
      <c r="A264" s="2119"/>
      <c r="B264" s="2122"/>
      <c r="C264" s="2134"/>
      <c r="D264" s="2128"/>
      <c r="E264" s="280"/>
      <c r="F264" s="280"/>
      <c r="G264" s="280"/>
      <c r="H264" s="280"/>
      <c r="I264" s="280"/>
      <c r="J264" s="280"/>
      <c r="K264" s="280"/>
      <c r="L264" s="280"/>
      <c r="M264" s="280"/>
      <c r="N264" s="280"/>
      <c r="O264" s="280"/>
      <c r="P264" s="280"/>
      <c r="Q264" s="280"/>
      <c r="R264" s="281"/>
      <c r="S264" s="281"/>
      <c r="T264" s="281"/>
      <c r="U264" s="282"/>
      <c r="V264" s="283">
        <f t="shared" si="56"/>
        <v>0</v>
      </c>
      <c r="W264" s="277">
        <f t="shared" si="57"/>
        <v>0</v>
      </c>
      <c r="X264" s="277">
        <f t="shared" si="58"/>
        <v>0</v>
      </c>
      <c r="Y264" s="278">
        <f t="shared" si="59"/>
        <v>0</v>
      </c>
      <c r="Z264" s="2131"/>
      <c r="AA264" s="2110"/>
      <c r="AB264" s="2110"/>
      <c r="AC264" s="2110"/>
      <c r="AD264" s="2110"/>
      <c r="AE264" s="2110"/>
      <c r="AF264" s="2110"/>
      <c r="AG264" s="2110"/>
      <c r="AH264" s="2113"/>
      <c r="AI264" s="2116"/>
      <c r="AJ264" s="2113"/>
    </row>
    <row r="265" spans="1:36" ht="18.75" x14ac:dyDescent="0.25">
      <c r="A265" s="2119"/>
      <c r="B265" s="2122"/>
      <c r="C265" s="2134"/>
      <c r="D265" s="2128"/>
      <c r="E265" s="284"/>
      <c r="F265" s="284"/>
      <c r="G265" s="284"/>
      <c r="H265" s="284"/>
      <c r="I265" s="284"/>
      <c r="J265" s="284"/>
      <c r="K265" s="284"/>
      <c r="L265" s="284"/>
      <c r="M265" s="284"/>
      <c r="N265" s="284"/>
      <c r="O265" s="284"/>
      <c r="P265" s="284"/>
      <c r="Q265" s="284"/>
      <c r="R265" s="274"/>
      <c r="S265" s="274"/>
      <c r="T265" s="274"/>
      <c r="U265" s="275"/>
      <c r="V265" s="283">
        <f t="shared" si="56"/>
        <v>0</v>
      </c>
      <c r="W265" s="277">
        <f t="shared" si="57"/>
        <v>0</v>
      </c>
      <c r="X265" s="277">
        <f t="shared" si="58"/>
        <v>0</v>
      </c>
      <c r="Y265" s="278">
        <f t="shared" si="59"/>
        <v>0</v>
      </c>
      <c r="Z265" s="2131"/>
      <c r="AA265" s="2110"/>
      <c r="AB265" s="2110"/>
      <c r="AC265" s="2110"/>
      <c r="AD265" s="2110"/>
      <c r="AE265" s="2110"/>
      <c r="AF265" s="2110"/>
      <c r="AG265" s="2110"/>
      <c r="AH265" s="2113"/>
      <c r="AI265" s="2116"/>
      <c r="AJ265" s="2113"/>
    </row>
    <row r="266" spans="1:36" ht="18.75" x14ac:dyDescent="0.25">
      <c r="A266" s="2119"/>
      <c r="B266" s="2122"/>
      <c r="C266" s="2134"/>
      <c r="D266" s="2128"/>
      <c r="E266" s="280"/>
      <c r="F266" s="280"/>
      <c r="G266" s="280"/>
      <c r="H266" s="280"/>
      <c r="I266" s="280"/>
      <c r="J266" s="280"/>
      <c r="K266" s="280"/>
      <c r="L266" s="280"/>
      <c r="M266" s="280"/>
      <c r="N266" s="280"/>
      <c r="O266" s="280"/>
      <c r="P266" s="280"/>
      <c r="Q266" s="280"/>
      <c r="R266" s="281"/>
      <c r="S266" s="281"/>
      <c r="T266" s="281"/>
      <c r="U266" s="282"/>
      <c r="V266" s="283">
        <f t="shared" si="56"/>
        <v>0</v>
      </c>
      <c r="W266" s="277">
        <f t="shared" si="57"/>
        <v>0</v>
      </c>
      <c r="X266" s="277">
        <f t="shared" si="58"/>
        <v>0</v>
      </c>
      <c r="Y266" s="278">
        <f t="shared" si="59"/>
        <v>0</v>
      </c>
      <c r="Z266" s="2131"/>
      <c r="AA266" s="2110"/>
      <c r="AB266" s="2110"/>
      <c r="AC266" s="2110"/>
      <c r="AD266" s="2110"/>
      <c r="AE266" s="2110"/>
      <c r="AF266" s="2110"/>
      <c r="AG266" s="2110"/>
      <c r="AH266" s="2113"/>
      <c r="AI266" s="2116"/>
      <c r="AJ266" s="2113"/>
    </row>
    <row r="267" spans="1:36" ht="18.75" x14ac:dyDescent="0.25">
      <c r="A267" s="2119"/>
      <c r="B267" s="2122"/>
      <c r="C267" s="2134"/>
      <c r="D267" s="2128"/>
      <c r="E267" s="284"/>
      <c r="F267" s="284"/>
      <c r="G267" s="284"/>
      <c r="H267" s="284"/>
      <c r="I267" s="284"/>
      <c r="J267" s="284"/>
      <c r="K267" s="284"/>
      <c r="L267" s="284"/>
      <c r="M267" s="284"/>
      <c r="N267" s="284"/>
      <c r="O267" s="284"/>
      <c r="P267" s="284"/>
      <c r="Q267" s="284"/>
      <c r="R267" s="274"/>
      <c r="S267" s="274"/>
      <c r="T267" s="274"/>
      <c r="U267" s="275"/>
      <c r="V267" s="283">
        <f t="shared" si="56"/>
        <v>0</v>
      </c>
      <c r="W267" s="277">
        <f t="shared" si="57"/>
        <v>0</v>
      </c>
      <c r="X267" s="277">
        <f t="shared" si="58"/>
        <v>0</v>
      </c>
      <c r="Y267" s="278">
        <f t="shared" si="59"/>
        <v>0</v>
      </c>
      <c r="Z267" s="2131"/>
      <c r="AA267" s="2110"/>
      <c r="AB267" s="2110"/>
      <c r="AC267" s="2110"/>
      <c r="AD267" s="2110"/>
      <c r="AE267" s="2110"/>
      <c r="AF267" s="2110"/>
      <c r="AG267" s="2110"/>
      <c r="AH267" s="2113"/>
      <c r="AI267" s="2116"/>
      <c r="AJ267" s="2113"/>
    </row>
    <row r="268" spans="1:36" ht="18.75" x14ac:dyDescent="0.25">
      <c r="A268" s="2119"/>
      <c r="B268" s="2122"/>
      <c r="C268" s="2134"/>
      <c r="D268" s="2128"/>
      <c r="E268" s="280"/>
      <c r="F268" s="280"/>
      <c r="G268" s="280"/>
      <c r="H268" s="280"/>
      <c r="I268" s="280"/>
      <c r="J268" s="280"/>
      <c r="K268" s="280"/>
      <c r="L268" s="280"/>
      <c r="M268" s="280"/>
      <c r="N268" s="280"/>
      <c r="O268" s="280"/>
      <c r="P268" s="280"/>
      <c r="Q268" s="280"/>
      <c r="R268" s="281"/>
      <c r="S268" s="281"/>
      <c r="T268" s="281"/>
      <c r="U268" s="282"/>
      <c r="V268" s="283">
        <f t="shared" si="56"/>
        <v>0</v>
      </c>
      <c r="W268" s="277">
        <f t="shared" si="57"/>
        <v>0</v>
      </c>
      <c r="X268" s="277">
        <f t="shared" si="58"/>
        <v>0</v>
      </c>
      <c r="Y268" s="278">
        <f t="shared" si="59"/>
        <v>0</v>
      </c>
      <c r="Z268" s="2131"/>
      <c r="AA268" s="2110"/>
      <c r="AB268" s="2110"/>
      <c r="AC268" s="2110"/>
      <c r="AD268" s="2110"/>
      <c r="AE268" s="2110"/>
      <c r="AF268" s="2110"/>
      <c r="AG268" s="2110"/>
      <c r="AH268" s="2113"/>
      <c r="AI268" s="2116"/>
      <c r="AJ268" s="2113"/>
    </row>
    <row r="269" spans="1:36" ht="19.5" thickBot="1" x14ac:dyDescent="0.3">
      <c r="A269" s="2120"/>
      <c r="B269" s="2123"/>
      <c r="C269" s="2135"/>
      <c r="D269" s="2129"/>
      <c r="E269" s="287"/>
      <c r="F269" s="287"/>
      <c r="G269" s="287"/>
      <c r="H269" s="287"/>
      <c r="I269" s="287"/>
      <c r="J269" s="287"/>
      <c r="K269" s="287"/>
      <c r="L269" s="287"/>
      <c r="M269" s="287"/>
      <c r="N269" s="287"/>
      <c r="O269" s="287"/>
      <c r="P269" s="287"/>
      <c r="Q269" s="287"/>
      <c r="R269" s="288"/>
      <c r="S269" s="288"/>
      <c r="T269" s="288"/>
      <c r="U269" s="289"/>
      <c r="V269" s="290">
        <f t="shared" si="56"/>
        <v>0</v>
      </c>
      <c r="W269" s="291">
        <f t="shared" si="57"/>
        <v>0</v>
      </c>
      <c r="X269" s="291">
        <f t="shared" si="58"/>
        <v>0</v>
      </c>
      <c r="Y269" s="292">
        <f t="shared" si="59"/>
        <v>0</v>
      </c>
      <c r="Z269" s="2132"/>
      <c r="AA269" s="2111"/>
      <c r="AB269" s="2111"/>
      <c r="AC269" s="2111"/>
      <c r="AD269" s="2111"/>
      <c r="AE269" s="2111"/>
      <c r="AF269" s="2111"/>
      <c r="AG269" s="2111"/>
      <c r="AH269" s="2114"/>
      <c r="AI269" s="2117"/>
      <c r="AJ269" s="2114"/>
    </row>
    <row r="270" spans="1:36" ht="18.75" x14ac:dyDescent="0.25">
      <c r="A270" s="2118">
        <v>13</v>
      </c>
      <c r="B270" s="2121" t="s">
        <v>106</v>
      </c>
      <c r="C270" s="2124" t="s">
        <v>59</v>
      </c>
      <c r="D270" s="2127">
        <f>400*0.9</f>
        <v>360</v>
      </c>
      <c r="E270" s="293"/>
      <c r="F270" s="251"/>
      <c r="G270" s="251"/>
      <c r="H270" s="251"/>
      <c r="I270" s="251"/>
      <c r="J270" s="251"/>
      <c r="K270" s="251"/>
      <c r="L270" s="251"/>
      <c r="M270" s="251"/>
      <c r="N270" s="251"/>
      <c r="O270" s="251"/>
      <c r="P270" s="251"/>
      <c r="Q270" s="251"/>
      <c r="R270" s="268"/>
      <c r="S270" s="268"/>
      <c r="T270" s="268"/>
      <c r="U270" s="269"/>
      <c r="V270" s="270">
        <f t="shared" ref="V270:V289" si="68">IF(AND(F270=0,G270=0,H270=0),0,IF(AND(F270=0,G270=0),H270,IF(AND(F270=0,H270=0),G270,IF(AND(G270=0,H270=0),F270,IF(F270=0,(G270+H270)/2,IF(G270=0,(F270+H270)/2,IF(H270=0,(F270+G270)/2,(F270+G270+H270)/3)))))))</f>
        <v>0</v>
      </c>
      <c r="W270" s="294">
        <f t="shared" ref="W270:W289" si="69">IF(AND(I270=0,J270=0,K270=0),0,IF(AND(I270=0,J270=0),K270,IF(AND(I270=0,K270=0),J270,IF(AND(J270=0,K270=0),I270,IF(I270=0,(J270+K270)/2,IF(J270=0,(I270+K270)/2,IF(K270=0,(I270+J270)/2,(I270+J270+K270)/3)))))))</f>
        <v>0</v>
      </c>
      <c r="X270" s="294">
        <f t="shared" ref="X270:X289" si="70">IF(AND(L270=0,M270=0,N270=0),0,IF(AND(L270=0,M270=0),N270,IF(AND(L270=0,N270=0),M270,IF(AND(M270=0,N270=0),L270,IF(L270=0,(M270+N270)/2,IF(M270=0,(L270+N270)/2,IF(N270=0,(L270+M270)/2,(L270+M270+N270)/3)))))))</f>
        <v>0</v>
      </c>
      <c r="Y270" s="295">
        <f t="shared" ref="Y270:Y289" si="71">IF(AND(O270=0,P270=0,Q270=0),0,IF(AND(O270=0,P270=0),Q270,IF(AND(O270=0,Q270=0),P270,IF(AND(P270=0,Q270=0),O270,IF(O270=0,(P270+Q270)/2,IF(P270=0,(O270+Q270)/2,IF(Q270=0,(O270+P270)/2,(O270+P270+Q270)/3)))))))</f>
        <v>0</v>
      </c>
      <c r="Z270" s="2130">
        <f t="shared" ref="Z270" si="72">SUM(V270:V289)</f>
        <v>6.4</v>
      </c>
      <c r="AA270" s="2109">
        <f t="shared" ref="AA270" si="73">SUM(W270:W289)</f>
        <v>5.916666666666667</v>
      </c>
      <c r="AB270" s="2109">
        <f t="shared" ref="AB270" si="74">SUM(X270:X289)</f>
        <v>10.366666666666667</v>
      </c>
      <c r="AC270" s="2109">
        <f t="shared" ref="AC270" si="75">SUM(Y270:Y289)</f>
        <v>10.1</v>
      </c>
      <c r="AD270" s="2109">
        <f t="shared" ref="AD270" si="76">Z270*0.38*0.9*SQRT(3)</f>
        <v>3.7911128076067593</v>
      </c>
      <c r="AE270" s="2109">
        <f t="shared" ref="AE270" si="77">AA270*0.38*0.9*SQRT(3)</f>
        <v>3.5048048091156234</v>
      </c>
      <c r="AF270" s="2109">
        <f t="shared" ref="AF270" si="78">AB270*0.38*0.9*SQRT(3)</f>
        <v>6.140812933154697</v>
      </c>
      <c r="AG270" s="2109">
        <f t="shared" ref="AG270" si="79">AC270*0.38*0.9*SQRT(3)</f>
        <v>5.9828498995044157</v>
      </c>
      <c r="AH270" s="2112">
        <f>MAX(Z270:AC289)</f>
        <v>10.366666666666667</v>
      </c>
      <c r="AI270" s="2115">
        <f t="shared" ref="AI270" si="80">AH270*0.38*0.9*SQRT(3)</f>
        <v>6.140812933154697</v>
      </c>
      <c r="AJ270" s="2112">
        <f t="shared" ref="AJ270" si="81">D270-AI270</f>
        <v>353.85918706684532</v>
      </c>
    </row>
    <row r="271" spans="1:36" ht="18.75" x14ac:dyDescent="0.25">
      <c r="A271" s="2119"/>
      <c r="B271" s="2122"/>
      <c r="C271" s="2125"/>
      <c r="D271" s="2128"/>
      <c r="E271" s="420" t="s">
        <v>935</v>
      </c>
      <c r="F271" s="420">
        <v>3.2</v>
      </c>
      <c r="G271" s="420">
        <v>0.2</v>
      </c>
      <c r="H271" s="420">
        <v>1.7</v>
      </c>
      <c r="I271" s="420">
        <v>4.3</v>
      </c>
      <c r="J271" s="420">
        <v>0.05</v>
      </c>
      <c r="K271" s="420">
        <v>1.8</v>
      </c>
      <c r="L271" s="232">
        <v>9.6</v>
      </c>
      <c r="M271" s="232">
        <v>1.3</v>
      </c>
      <c r="N271" s="232">
        <v>1.8</v>
      </c>
      <c r="O271" s="232">
        <v>16.5</v>
      </c>
      <c r="P271" s="232">
        <v>1.4</v>
      </c>
      <c r="Q271" s="232">
        <v>2.8</v>
      </c>
      <c r="R271" s="274">
        <v>235</v>
      </c>
      <c r="S271" s="274">
        <v>235</v>
      </c>
      <c r="T271" s="274">
        <v>235</v>
      </c>
      <c r="U271" s="275">
        <v>235</v>
      </c>
      <c r="V271" s="283">
        <f t="shared" si="68"/>
        <v>1.7000000000000002</v>
      </c>
      <c r="W271" s="277">
        <f t="shared" si="69"/>
        <v>2.0499999999999998</v>
      </c>
      <c r="X271" s="277">
        <f t="shared" si="70"/>
        <v>4.2333333333333334</v>
      </c>
      <c r="Y271" s="278">
        <f t="shared" si="71"/>
        <v>6.8999999999999995</v>
      </c>
      <c r="Z271" s="2131"/>
      <c r="AA271" s="2110"/>
      <c r="AB271" s="2110"/>
      <c r="AC271" s="2110"/>
      <c r="AD271" s="2110"/>
      <c r="AE271" s="2110"/>
      <c r="AF271" s="2110"/>
      <c r="AG271" s="2110"/>
      <c r="AH271" s="2113"/>
      <c r="AI271" s="2116"/>
      <c r="AJ271" s="2113"/>
    </row>
    <row r="272" spans="1:36" ht="18.75" x14ac:dyDescent="0.25">
      <c r="A272" s="2119"/>
      <c r="B272" s="2122"/>
      <c r="C272" s="2125"/>
      <c r="D272" s="2128"/>
      <c r="E272" s="438"/>
      <c r="F272" s="438"/>
      <c r="G272" s="438"/>
      <c r="H272" s="438"/>
      <c r="I272" s="438"/>
      <c r="J272" s="438"/>
      <c r="K272" s="438"/>
      <c r="L272" s="280"/>
      <c r="M272" s="280"/>
      <c r="N272" s="280"/>
      <c r="O272" s="280"/>
      <c r="P272" s="280"/>
      <c r="Q272" s="280"/>
      <c r="R272" s="281"/>
      <c r="S272" s="281"/>
      <c r="T272" s="281"/>
      <c r="U272" s="282"/>
      <c r="V272" s="283">
        <f t="shared" si="68"/>
        <v>0</v>
      </c>
      <c r="W272" s="277">
        <f t="shared" si="69"/>
        <v>0</v>
      </c>
      <c r="X272" s="277">
        <f t="shared" si="70"/>
        <v>0</v>
      </c>
      <c r="Y272" s="278">
        <f t="shared" si="71"/>
        <v>0</v>
      </c>
      <c r="Z272" s="2131"/>
      <c r="AA272" s="2110"/>
      <c r="AB272" s="2110"/>
      <c r="AC272" s="2110"/>
      <c r="AD272" s="2110"/>
      <c r="AE272" s="2110"/>
      <c r="AF272" s="2110"/>
      <c r="AG272" s="2110"/>
      <c r="AH272" s="2113"/>
      <c r="AI272" s="2116"/>
      <c r="AJ272" s="2113"/>
    </row>
    <row r="273" spans="1:36" ht="18.75" x14ac:dyDescent="0.25">
      <c r="A273" s="2119"/>
      <c r="B273" s="2122"/>
      <c r="C273" s="2125"/>
      <c r="D273" s="2128"/>
      <c r="E273" s="420" t="s">
        <v>936</v>
      </c>
      <c r="F273" s="437">
        <v>0.4</v>
      </c>
      <c r="G273" s="437">
        <v>9.5</v>
      </c>
      <c r="H273" s="437">
        <v>4.2</v>
      </c>
      <c r="I273" s="437">
        <v>0.6</v>
      </c>
      <c r="J273" s="437">
        <v>3.6</v>
      </c>
      <c r="K273" s="437">
        <v>7.4</v>
      </c>
      <c r="L273" s="284">
        <v>0.5</v>
      </c>
      <c r="M273" s="284">
        <v>4.3</v>
      </c>
      <c r="N273" s="284">
        <v>13.6</v>
      </c>
      <c r="O273" s="284">
        <v>0.5</v>
      </c>
      <c r="P273" s="284">
        <v>4.5</v>
      </c>
      <c r="Q273" s="284">
        <v>4.5999999999999996</v>
      </c>
      <c r="R273" s="274">
        <v>235</v>
      </c>
      <c r="S273" s="274">
        <v>235</v>
      </c>
      <c r="T273" s="274">
        <v>235</v>
      </c>
      <c r="U273" s="275">
        <v>235</v>
      </c>
      <c r="V273" s="283">
        <f t="shared" si="68"/>
        <v>4.7</v>
      </c>
      <c r="W273" s="277">
        <f t="shared" si="69"/>
        <v>3.8666666666666671</v>
      </c>
      <c r="X273" s="277">
        <f t="shared" si="70"/>
        <v>6.1333333333333329</v>
      </c>
      <c r="Y273" s="278">
        <f t="shared" si="71"/>
        <v>3.1999999999999997</v>
      </c>
      <c r="Z273" s="2131"/>
      <c r="AA273" s="2110"/>
      <c r="AB273" s="2110"/>
      <c r="AC273" s="2110"/>
      <c r="AD273" s="2110"/>
      <c r="AE273" s="2110"/>
      <c r="AF273" s="2110"/>
      <c r="AG273" s="2110"/>
      <c r="AH273" s="2113"/>
      <c r="AI273" s="2116"/>
      <c r="AJ273" s="2113"/>
    </row>
    <row r="274" spans="1:36" ht="18.75" x14ac:dyDescent="0.25">
      <c r="A274" s="2119"/>
      <c r="B274" s="2122"/>
      <c r="C274" s="2125"/>
      <c r="D274" s="2128"/>
      <c r="E274" s="280"/>
      <c r="F274" s="280"/>
      <c r="G274" s="280"/>
      <c r="H274" s="280"/>
      <c r="I274" s="280"/>
      <c r="J274" s="280"/>
      <c r="K274" s="280"/>
      <c r="L274" s="280"/>
      <c r="M274" s="280"/>
      <c r="N274" s="280"/>
      <c r="O274" s="280"/>
      <c r="P274" s="280"/>
      <c r="Q274" s="280"/>
      <c r="R274" s="281"/>
      <c r="S274" s="281"/>
      <c r="T274" s="281"/>
      <c r="U274" s="282"/>
      <c r="V274" s="283">
        <f t="shared" si="68"/>
        <v>0</v>
      </c>
      <c r="W274" s="277">
        <f t="shared" si="69"/>
        <v>0</v>
      </c>
      <c r="X274" s="277">
        <f t="shared" si="70"/>
        <v>0</v>
      </c>
      <c r="Y274" s="278">
        <f t="shared" si="71"/>
        <v>0</v>
      </c>
      <c r="Z274" s="2131"/>
      <c r="AA274" s="2110"/>
      <c r="AB274" s="2110"/>
      <c r="AC274" s="2110"/>
      <c r="AD274" s="2110"/>
      <c r="AE274" s="2110"/>
      <c r="AF274" s="2110"/>
      <c r="AG274" s="2110"/>
      <c r="AH274" s="2113"/>
      <c r="AI274" s="2116"/>
      <c r="AJ274" s="2113"/>
    </row>
    <row r="275" spans="1:36" ht="18.75" x14ac:dyDescent="0.25">
      <c r="A275" s="2119"/>
      <c r="B275" s="2122"/>
      <c r="C275" s="2125"/>
      <c r="D275" s="2128"/>
      <c r="E275" s="232"/>
      <c r="F275" s="232"/>
      <c r="G275" s="232"/>
      <c r="H275" s="232"/>
      <c r="I275" s="284"/>
      <c r="J275" s="284"/>
      <c r="K275" s="284"/>
      <c r="L275" s="284"/>
      <c r="M275" s="284"/>
      <c r="N275" s="284"/>
      <c r="O275" s="284"/>
      <c r="P275" s="284"/>
      <c r="Q275" s="284"/>
      <c r="R275" s="274"/>
      <c r="S275" s="274"/>
      <c r="T275" s="274"/>
      <c r="U275" s="275"/>
      <c r="V275" s="283">
        <f t="shared" si="68"/>
        <v>0</v>
      </c>
      <c r="W275" s="277">
        <f t="shared" si="69"/>
        <v>0</v>
      </c>
      <c r="X275" s="277">
        <f t="shared" si="70"/>
        <v>0</v>
      </c>
      <c r="Y275" s="278">
        <f t="shared" si="71"/>
        <v>0</v>
      </c>
      <c r="Z275" s="2131"/>
      <c r="AA275" s="2110"/>
      <c r="AB275" s="2110"/>
      <c r="AC275" s="2110"/>
      <c r="AD275" s="2110"/>
      <c r="AE275" s="2110"/>
      <c r="AF275" s="2110"/>
      <c r="AG275" s="2110"/>
      <c r="AH275" s="2113"/>
      <c r="AI275" s="2116"/>
      <c r="AJ275" s="2113"/>
    </row>
    <row r="276" spans="1:36" ht="18.75" x14ac:dyDescent="0.25">
      <c r="A276" s="2119"/>
      <c r="B276" s="2122"/>
      <c r="C276" s="2125"/>
      <c r="D276" s="2128"/>
      <c r="E276" s="280"/>
      <c r="F276" s="280"/>
      <c r="G276" s="280"/>
      <c r="H276" s="280"/>
      <c r="I276" s="280"/>
      <c r="J276" s="280"/>
      <c r="K276" s="280"/>
      <c r="L276" s="280"/>
      <c r="M276" s="280"/>
      <c r="N276" s="280"/>
      <c r="O276" s="280"/>
      <c r="P276" s="280"/>
      <c r="Q276" s="280"/>
      <c r="R276" s="281"/>
      <c r="S276" s="281"/>
      <c r="T276" s="281"/>
      <c r="U276" s="282"/>
      <c r="V276" s="283">
        <f t="shared" si="68"/>
        <v>0</v>
      </c>
      <c r="W276" s="277">
        <f t="shared" si="69"/>
        <v>0</v>
      </c>
      <c r="X276" s="277">
        <f t="shared" si="70"/>
        <v>0</v>
      </c>
      <c r="Y276" s="278">
        <f t="shared" si="71"/>
        <v>0</v>
      </c>
      <c r="Z276" s="2131"/>
      <c r="AA276" s="2110"/>
      <c r="AB276" s="2110"/>
      <c r="AC276" s="2110"/>
      <c r="AD276" s="2110"/>
      <c r="AE276" s="2110"/>
      <c r="AF276" s="2110"/>
      <c r="AG276" s="2110"/>
      <c r="AH276" s="2113"/>
      <c r="AI276" s="2116"/>
      <c r="AJ276" s="2113"/>
    </row>
    <row r="277" spans="1:36" ht="18.75" x14ac:dyDescent="0.25">
      <c r="A277" s="2119"/>
      <c r="B277" s="2122"/>
      <c r="C277" s="2125"/>
      <c r="D277" s="2128"/>
      <c r="E277" s="232"/>
      <c r="F277" s="232"/>
      <c r="G277" s="232"/>
      <c r="H277" s="232"/>
      <c r="I277" s="284"/>
      <c r="J277" s="284"/>
      <c r="K277" s="284"/>
      <c r="L277" s="284"/>
      <c r="M277" s="284"/>
      <c r="N277" s="284"/>
      <c r="O277" s="284"/>
      <c r="P277" s="284"/>
      <c r="Q277" s="284"/>
      <c r="R277" s="274"/>
      <c r="S277" s="274"/>
      <c r="T277" s="274"/>
      <c r="U277" s="275"/>
      <c r="V277" s="283">
        <f t="shared" si="68"/>
        <v>0</v>
      </c>
      <c r="W277" s="277">
        <f t="shared" si="69"/>
        <v>0</v>
      </c>
      <c r="X277" s="277">
        <f t="shared" si="70"/>
        <v>0</v>
      </c>
      <c r="Y277" s="278">
        <f t="shared" si="71"/>
        <v>0</v>
      </c>
      <c r="Z277" s="2131"/>
      <c r="AA277" s="2110"/>
      <c r="AB277" s="2110"/>
      <c r="AC277" s="2110"/>
      <c r="AD277" s="2110"/>
      <c r="AE277" s="2110"/>
      <c r="AF277" s="2110"/>
      <c r="AG277" s="2110"/>
      <c r="AH277" s="2113"/>
      <c r="AI277" s="2116"/>
      <c r="AJ277" s="2113"/>
    </row>
    <row r="278" spans="1:36" ht="18.75" x14ac:dyDescent="0.25">
      <c r="A278" s="2119"/>
      <c r="B278" s="2122"/>
      <c r="C278" s="2125"/>
      <c r="D278" s="2128"/>
      <c r="E278" s="280"/>
      <c r="F278" s="280"/>
      <c r="G278" s="280"/>
      <c r="H278" s="280"/>
      <c r="I278" s="280"/>
      <c r="J278" s="280"/>
      <c r="K278" s="280"/>
      <c r="L278" s="280"/>
      <c r="M278" s="280"/>
      <c r="N278" s="280"/>
      <c r="O278" s="280"/>
      <c r="P278" s="280"/>
      <c r="Q278" s="280"/>
      <c r="R278" s="281"/>
      <c r="S278" s="281"/>
      <c r="T278" s="281"/>
      <c r="U278" s="282"/>
      <c r="V278" s="283">
        <f t="shared" si="68"/>
        <v>0</v>
      </c>
      <c r="W278" s="277">
        <f t="shared" si="69"/>
        <v>0</v>
      </c>
      <c r="X278" s="277">
        <f t="shared" si="70"/>
        <v>0</v>
      </c>
      <c r="Y278" s="278">
        <f t="shared" si="71"/>
        <v>0</v>
      </c>
      <c r="Z278" s="2131"/>
      <c r="AA278" s="2110"/>
      <c r="AB278" s="2110"/>
      <c r="AC278" s="2110"/>
      <c r="AD278" s="2110"/>
      <c r="AE278" s="2110"/>
      <c r="AF278" s="2110"/>
      <c r="AG278" s="2110"/>
      <c r="AH278" s="2113"/>
      <c r="AI278" s="2116"/>
      <c r="AJ278" s="2113"/>
    </row>
    <row r="279" spans="1:36" ht="18.75" x14ac:dyDescent="0.25">
      <c r="A279" s="2119"/>
      <c r="B279" s="2122"/>
      <c r="C279" s="2125"/>
      <c r="D279" s="2128"/>
      <c r="E279" s="284"/>
      <c r="F279" s="284"/>
      <c r="G279" s="284"/>
      <c r="H279" s="284"/>
      <c r="I279" s="284"/>
      <c r="J279" s="284"/>
      <c r="K279" s="284"/>
      <c r="L279" s="284"/>
      <c r="M279" s="284"/>
      <c r="N279" s="284"/>
      <c r="O279" s="284"/>
      <c r="P279" s="284"/>
      <c r="Q279" s="284"/>
      <c r="R279" s="274"/>
      <c r="S279" s="274"/>
      <c r="T279" s="274"/>
      <c r="U279" s="275"/>
      <c r="V279" s="283">
        <f t="shared" si="68"/>
        <v>0</v>
      </c>
      <c r="W279" s="277">
        <f t="shared" si="69"/>
        <v>0</v>
      </c>
      <c r="X279" s="277">
        <f t="shared" si="70"/>
        <v>0</v>
      </c>
      <c r="Y279" s="278">
        <f t="shared" si="71"/>
        <v>0</v>
      </c>
      <c r="Z279" s="2131"/>
      <c r="AA279" s="2110"/>
      <c r="AB279" s="2110"/>
      <c r="AC279" s="2110"/>
      <c r="AD279" s="2110"/>
      <c r="AE279" s="2110"/>
      <c r="AF279" s="2110"/>
      <c r="AG279" s="2110"/>
      <c r="AH279" s="2113"/>
      <c r="AI279" s="2116"/>
      <c r="AJ279" s="2113"/>
    </row>
    <row r="280" spans="1:36" ht="18.75" x14ac:dyDescent="0.25">
      <c r="A280" s="2119"/>
      <c r="B280" s="2122"/>
      <c r="C280" s="2125"/>
      <c r="D280" s="2128"/>
      <c r="E280" s="280"/>
      <c r="F280" s="280"/>
      <c r="G280" s="280"/>
      <c r="H280" s="280"/>
      <c r="I280" s="280"/>
      <c r="J280" s="280"/>
      <c r="K280" s="280"/>
      <c r="L280" s="280"/>
      <c r="M280" s="280"/>
      <c r="N280" s="280"/>
      <c r="O280" s="280"/>
      <c r="P280" s="280"/>
      <c r="Q280" s="280"/>
      <c r="R280" s="281"/>
      <c r="S280" s="281"/>
      <c r="T280" s="281"/>
      <c r="U280" s="282"/>
      <c r="V280" s="283">
        <f t="shared" si="68"/>
        <v>0</v>
      </c>
      <c r="W280" s="277">
        <f t="shared" si="69"/>
        <v>0</v>
      </c>
      <c r="X280" s="277">
        <f t="shared" si="70"/>
        <v>0</v>
      </c>
      <c r="Y280" s="278">
        <f t="shared" si="71"/>
        <v>0</v>
      </c>
      <c r="Z280" s="2131"/>
      <c r="AA280" s="2110"/>
      <c r="AB280" s="2110"/>
      <c r="AC280" s="2110"/>
      <c r="AD280" s="2110"/>
      <c r="AE280" s="2110"/>
      <c r="AF280" s="2110"/>
      <c r="AG280" s="2110"/>
      <c r="AH280" s="2113"/>
      <c r="AI280" s="2116"/>
      <c r="AJ280" s="2113"/>
    </row>
    <row r="281" spans="1:36" ht="18.75" x14ac:dyDescent="0.25">
      <c r="A281" s="2119"/>
      <c r="B281" s="2122"/>
      <c r="C281" s="2125"/>
      <c r="D281" s="2128"/>
      <c r="E281" s="284"/>
      <c r="F281" s="284"/>
      <c r="G281" s="284"/>
      <c r="H281" s="284"/>
      <c r="I281" s="284"/>
      <c r="J281" s="284"/>
      <c r="K281" s="284"/>
      <c r="L281" s="284"/>
      <c r="M281" s="284"/>
      <c r="N281" s="284"/>
      <c r="O281" s="284"/>
      <c r="P281" s="284"/>
      <c r="Q281" s="284"/>
      <c r="R281" s="274"/>
      <c r="S281" s="274"/>
      <c r="T281" s="274"/>
      <c r="U281" s="275"/>
      <c r="V281" s="283">
        <f t="shared" si="68"/>
        <v>0</v>
      </c>
      <c r="W281" s="277">
        <f t="shared" si="69"/>
        <v>0</v>
      </c>
      <c r="X281" s="277">
        <f t="shared" si="70"/>
        <v>0</v>
      </c>
      <c r="Y281" s="278">
        <f t="shared" si="71"/>
        <v>0</v>
      </c>
      <c r="Z281" s="2131"/>
      <c r="AA281" s="2110"/>
      <c r="AB281" s="2110"/>
      <c r="AC281" s="2110"/>
      <c r="AD281" s="2110"/>
      <c r="AE281" s="2110"/>
      <c r="AF281" s="2110"/>
      <c r="AG281" s="2110"/>
      <c r="AH281" s="2113"/>
      <c r="AI281" s="2116"/>
      <c r="AJ281" s="2113"/>
    </row>
    <row r="282" spans="1:36" ht="18.75" x14ac:dyDescent="0.25">
      <c r="A282" s="2119"/>
      <c r="B282" s="2122"/>
      <c r="C282" s="2125"/>
      <c r="D282" s="2128"/>
      <c r="E282" s="280"/>
      <c r="F282" s="280"/>
      <c r="G282" s="280"/>
      <c r="H282" s="280"/>
      <c r="I282" s="280"/>
      <c r="J282" s="280"/>
      <c r="K282" s="280"/>
      <c r="L282" s="280"/>
      <c r="M282" s="280"/>
      <c r="N282" s="280"/>
      <c r="O282" s="280"/>
      <c r="P282" s="280"/>
      <c r="Q282" s="280"/>
      <c r="R282" s="281"/>
      <c r="S282" s="281"/>
      <c r="T282" s="281"/>
      <c r="U282" s="282"/>
      <c r="V282" s="283">
        <f t="shared" si="68"/>
        <v>0</v>
      </c>
      <c r="W282" s="277">
        <f t="shared" si="69"/>
        <v>0</v>
      </c>
      <c r="X282" s="277">
        <f t="shared" si="70"/>
        <v>0</v>
      </c>
      <c r="Y282" s="278">
        <f t="shared" si="71"/>
        <v>0</v>
      </c>
      <c r="Z282" s="2131"/>
      <c r="AA282" s="2110"/>
      <c r="AB282" s="2110"/>
      <c r="AC282" s="2110"/>
      <c r="AD282" s="2110"/>
      <c r="AE282" s="2110"/>
      <c r="AF282" s="2110"/>
      <c r="AG282" s="2110"/>
      <c r="AH282" s="2113"/>
      <c r="AI282" s="2116"/>
      <c r="AJ282" s="2113"/>
    </row>
    <row r="283" spans="1:36" ht="18.75" x14ac:dyDescent="0.25">
      <c r="A283" s="2119"/>
      <c r="B283" s="2122"/>
      <c r="C283" s="2125"/>
      <c r="D283" s="2128"/>
      <c r="E283" s="284"/>
      <c r="F283" s="284"/>
      <c r="G283" s="284"/>
      <c r="H283" s="284"/>
      <c r="I283" s="284"/>
      <c r="J283" s="284"/>
      <c r="K283" s="284"/>
      <c r="L283" s="284"/>
      <c r="M283" s="284"/>
      <c r="N283" s="284"/>
      <c r="O283" s="284"/>
      <c r="P283" s="284"/>
      <c r="Q283" s="284"/>
      <c r="R283" s="274"/>
      <c r="S283" s="274"/>
      <c r="T283" s="274"/>
      <c r="U283" s="275"/>
      <c r="V283" s="283">
        <f t="shared" si="68"/>
        <v>0</v>
      </c>
      <c r="W283" s="277">
        <f t="shared" si="69"/>
        <v>0</v>
      </c>
      <c r="X283" s="277">
        <f t="shared" si="70"/>
        <v>0</v>
      </c>
      <c r="Y283" s="278">
        <f t="shared" si="71"/>
        <v>0</v>
      </c>
      <c r="Z283" s="2131"/>
      <c r="AA283" s="2110"/>
      <c r="AB283" s="2110"/>
      <c r="AC283" s="2110"/>
      <c r="AD283" s="2110"/>
      <c r="AE283" s="2110"/>
      <c r="AF283" s="2110"/>
      <c r="AG283" s="2110"/>
      <c r="AH283" s="2113"/>
      <c r="AI283" s="2116"/>
      <c r="AJ283" s="2113"/>
    </row>
    <row r="284" spans="1:36" ht="18.75" x14ac:dyDescent="0.25">
      <c r="A284" s="2119"/>
      <c r="B284" s="2122"/>
      <c r="C284" s="2125"/>
      <c r="D284" s="2128"/>
      <c r="E284" s="280"/>
      <c r="F284" s="280"/>
      <c r="G284" s="280"/>
      <c r="H284" s="280"/>
      <c r="I284" s="280"/>
      <c r="J284" s="280"/>
      <c r="K284" s="280"/>
      <c r="L284" s="280"/>
      <c r="M284" s="280"/>
      <c r="N284" s="280"/>
      <c r="O284" s="280"/>
      <c r="P284" s="280"/>
      <c r="Q284" s="280"/>
      <c r="R284" s="281"/>
      <c r="S284" s="281"/>
      <c r="T284" s="281"/>
      <c r="U284" s="282"/>
      <c r="V284" s="283">
        <f t="shared" si="68"/>
        <v>0</v>
      </c>
      <c r="W284" s="277">
        <f t="shared" si="69"/>
        <v>0</v>
      </c>
      <c r="X284" s="277">
        <f t="shared" si="70"/>
        <v>0</v>
      </c>
      <c r="Y284" s="278">
        <f t="shared" si="71"/>
        <v>0</v>
      </c>
      <c r="Z284" s="2131"/>
      <c r="AA284" s="2110"/>
      <c r="AB284" s="2110"/>
      <c r="AC284" s="2110"/>
      <c r="AD284" s="2110"/>
      <c r="AE284" s="2110"/>
      <c r="AF284" s="2110"/>
      <c r="AG284" s="2110"/>
      <c r="AH284" s="2113"/>
      <c r="AI284" s="2116"/>
      <c r="AJ284" s="2113"/>
    </row>
    <row r="285" spans="1:36" ht="18.75" x14ac:dyDescent="0.25">
      <c r="A285" s="2119"/>
      <c r="B285" s="2122"/>
      <c r="C285" s="2125"/>
      <c r="D285" s="2128"/>
      <c r="E285" s="284"/>
      <c r="F285" s="284"/>
      <c r="G285" s="284"/>
      <c r="H285" s="284"/>
      <c r="I285" s="284"/>
      <c r="J285" s="284"/>
      <c r="K285" s="284"/>
      <c r="L285" s="284"/>
      <c r="M285" s="284"/>
      <c r="N285" s="284"/>
      <c r="O285" s="284"/>
      <c r="P285" s="284"/>
      <c r="Q285" s="284"/>
      <c r="R285" s="274"/>
      <c r="S285" s="274"/>
      <c r="T285" s="274"/>
      <c r="U285" s="275"/>
      <c r="V285" s="283">
        <f t="shared" si="68"/>
        <v>0</v>
      </c>
      <c r="W285" s="277">
        <f t="shared" si="69"/>
        <v>0</v>
      </c>
      <c r="X285" s="277">
        <f t="shared" si="70"/>
        <v>0</v>
      </c>
      <c r="Y285" s="278">
        <f t="shared" si="71"/>
        <v>0</v>
      </c>
      <c r="Z285" s="2131"/>
      <c r="AA285" s="2110"/>
      <c r="AB285" s="2110"/>
      <c r="AC285" s="2110"/>
      <c r="AD285" s="2110"/>
      <c r="AE285" s="2110"/>
      <c r="AF285" s="2110"/>
      <c r="AG285" s="2110"/>
      <c r="AH285" s="2113"/>
      <c r="AI285" s="2116"/>
      <c r="AJ285" s="2113"/>
    </row>
    <row r="286" spans="1:36" ht="18.75" x14ac:dyDescent="0.25">
      <c r="A286" s="2119"/>
      <c r="B286" s="2122"/>
      <c r="C286" s="2125"/>
      <c r="D286" s="2128"/>
      <c r="E286" s="280"/>
      <c r="F286" s="280"/>
      <c r="G286" s="280"/>
      <c r="H286" s="280"/>
      <c r="I286" s="280"/>
      <c r="J286" s="280"/>
      <c r="K286" s="280"/>
      <c r="L286" s="280"/>
      <c r="M286" s="280"/>
      <c r="N286" s="280"/>
      <c r="O286" s="280"/>
      <c r="P286" s="280"/>
      <c r="Q286" s="280"/>
      <c r="R286" s="281"/>
      <c r="S286" s="281"/>
      <c r="T286" s="281"/>
      <c r="U286" s="282"/>
      <c r="V286" s="283">
        <f t="shared" si="68"/>
        <v>0</v>
      </c>
      <c r="W286" s="277">
        <f t="shared" si="69"/>
        <v>0</v>
      </c>
      <c r="X286" s="277">
        <f t="shared" si="70"/>
        <v>0</v>
      </c>
      <c r="Y286" s="278">
        <f t="shared" si="71"/>
        <v>0</v>
      </c>
      <c r="Z286" s="2131"/>
      <c r="AA286" s="2110"/>
      <c r="AB286" s="2110"/>
      <c r="AC286" s="2110"/>
      <c r="AD286" s="2110"/>
      <c r="AE286" s="2110"/>
      <c r="AF286" s="2110"/>
      <c r="AG286" s="2110"/>
      <c r="AH286" s="2113"/>
      <c r="AI286" s="2116"/>
      <c r="AJ286" s="2113"/>
    </row>
    <row r="287" spans="1:36" ht="18.75" x14ac:dyDescent="0.25">
      <c r="A287" s="2119"/>
      <c r="B287" s="2122"/>
      <c r="C287" s="2125"/>
      <c r="D287" s="2128"/>
      <c r="E287" s="284"/>
      <c r="F287" s="284"/>
      <c r="G287" s="284"/>
      <c r="H287" s="284"/>
      <c r="I287" s="284"/>
      <c r="J287" s="284"/>
      <c r="K287" s="284"/>
      <c r="L287" s="284"/>
      <c r="M287" s="284"/>
      <c r="N287" s="284"/>
      <c r="O287" s="284"/>
      <c r="P287" s="284"/>
      <c r="Q287" s="284"/>
      <c r="R287" s="274"/>
      <c r="S287" s="274"/>
      <c r="T287" s="274"/>
      <c r="U287" s="275"/>
      <c r="V287" s="283">
        <f t="shared" si="68"/>
        <v>0</v>
      </c>
      <c r="W287" s="277">
        <f t="shared" si="69"/>
        <v>0</v>
      </c>
      <c r="X287" s="277">
        <f t="shared" si="70"/>
        <v>0</v>
      </c>
      <c r="Y287" s="278">
        <f t="shared" si="71"/>
        <v>0</v>
      </c>
      <c r="Z287" s="2131"/>
      <c r="AA287" s="2110"/>
      <c r="AB287" s="2110"/>
      <c r="AC287" s="2110"/>
      <c r="AD287" s="2110"/>
      <c r="AE287" s="2110"/>
      <c r="AF287" s="2110"/>
      <c r="AG287" s="2110"/>
      <c r="AH287" s="2113"/>
      <c r="AI287" s="2116"/>
      <c r="AJ287" s="2113"/>
    </row>
    <row r="288" spans="1:36" ht="18.75" x14ac:dyDescent="0.25">
      <c r="A288" s="2119"/>
      <c r="B288" s="2122"/>
      <c r="C288" s="2125"/>
      <c r="D288" s="2128"/>
      <c r="E288" s="280"/>
      <c r="F288" s="280"/>
      <c r="G288" s="280"/>
      <c r="H288" s="280"/>
      <c r="I288" s="280"/>
      <c r="J288" s="280"/>
      <c r="K288" s="280"/>
      <c r="L288" s="280"/>
      <c r="M288" s="280"/>
      <c r="N288" s="280"/>
      <c r="O288" s="280"/>
      <c r="P288" s="280"/>
      <c r="Q288" s="280"/>
      <c r="R288" s="281"/>
      <c r="S288" s="281"/>
      <c r="T288" s="281"/>
      <c r="U288" s="282"/>
      <c r="V288" s="283">
        <f t="shared" si="68"/>
        <v>0</v>
      </c>
      <c r="W288" s="277">
        <f t="shared" si="69"/>
        <v>0</v>
      </c>
      <c r="X288" s="277">
        <f t="shared" si="70"/>
        <v>0</v>
      </c>
      <c r="Y288" s="278">
        <f t="shared" si="71"/>
        <v>0</v>
      </c>
      <c r="Z288" s="2131"/>
      <c r="AA288" s="2110"/>
      <c r="AB288" s="2110"/>
      <c r="AC288" s="2110"/>
      <c r="AD288" s="2110"/>
      <c r="AE288" s="2110"/>
      <c r="AF288" s="2110"/>
      <c r="AG288" s="2110"/>
      <c r="AH288" s="2113"/>
      <c r="AI288" s="2116"/>
      <c r="AJ288" s="2113"/>
    </row>
    <row r="289" spans="1:36" ht="19.5" thickBot="1" x14ac:dyDescent="0.3">
      <c r="A289" s="2120"/>
      <c r="B289" s="2123"/>
      <c r="C289" s="2126"/>
      <c r="D289" s="2129"/>
      <c r="E289" s="287"/>
      <c r="F289" s="287"/>
      <c r="G289" s="287"/>
      <c r="H289" s="287"/>
      <c r="I289" s="287"/>
      <c r="J289" s="287"/>
      <c r="K289" s="287"/>
      <c r="L289" s="287"/>
      <c r="M289" s="287"/>
      <c r="N289" s="287"/>
      <c r="O289" s="287"/>
      <c r="P289" s="287"/>
      <c r="Q289" s="287"/>
      <c r="R289" s="288"/>
      <c r="S289" s="288"/>
      <c r="T289" s="288"/>
      <c r="U289" s="289"/>
      <c r="V289" s="290">
        <f t="shared" si="68"/>
        <v>0</v>
      </c>
      <c r="W289" s="291">
        <f t="shared" si="69"/>
        <v>0</v>
      </c>
      <c r="X289" s="291">
        <f t="shared" si="70"/>
        <v>0</v>
      </c>
      <c r="Y289" s="292">
        <f t="shared" si="71"/>
        <v>0</v>
      </c>
      <c r="Z289" s="2132"/>
      <c r="AA289" s="2111"/>
      <c r="AB289" s="2111"/>
      <c r="AC289" s="2111"/>
      <c r="AD289" s="2111"/>
      <c r="AE289" s="2111"/>
      <c r="AF289" s="2111"/>
      <c r="AG289" s="2111"/>
      <c r="AH289" s="2114"/>
      <c r="AI289" s="2117"/>
      <c r="AJ289" s="2114"/>
    </row>
    <row r="290" spans="1:36" ht="18.75" x14ac:dyDescent="0.25">
      <c r="A290" s="2118">
        <v>14</v>
      </c>
      <c r="B290" s="2121" t="s">
        <v>360</v>
      </c>
      <c r="C290" s="2133" t="s">
        <v>280</v>
      </c>
      <c r="D290" s="2127">
        <f>630*0.9</f>
        <v>567</v>
      </c>
      <c r="E290" s="293"/>
      <c r="F290" s="251"/>
      <c r="G290" s="251"/>
      <c r="H290" s="251"/>
      <c r="I290" s="251"/>
      <c r="J290" s="251"/>
      <c r="K290" s="251"/>
      <c r="L290" s="251"/>
      <c r="M290" s="251"/>
      <c r="N290" s="251"/>
      <c r="O290" s="251"/>
      <c r="P290" s="251"/>
      <c r="Q290" s="251"/>
      <c r="R290" s="268"/>
      <c r="S290" s="268"/>
      <c r="T290" s="268"/>
      <c r="U290" s="269"/>
      <c r="V290" s="270">
        <f t="shared" si="56"/>
        <v>0</v>
      </c>
      <c r="W290" s="294">
        <f t="shared" si="57"/>
        <v>0</v>
      </c>
      <c r="X290" s="294">
        <f t="shared" si="58"/>
        <v>0</v>
      </c>
      <c r="Y290" s="295">
        <f t="shared" si="59"/>
        <v>0</v>
      </c>
      <c r="Z290" s="2130">
        <f t="shared" ref="Z290:AC290" si="82">SUM(V290:V309)</f>
        <v>75.533333333333346</v>
      </c>
      <c r="AA290" s="2109">
        <f t="shared" si="82"/>
        <v>11.666666666666668</v>
      </c>
      <c r="AB290" s="2109">
        <f t="shared" si="82"/>
        <v>120.13333333333334</v>
      </c>
      <c r="AC290" s="2109">
        <f t="shared" si="82"/>
        <v>14.733333333333333</v>
      </c>
      <c r="AD290" s="2109">
        <f t="shared" ref="AD290" si="83">Z290*0.38*0.9*SQRT(3)</f>
        <v>44.743029281442276</v>
      </c>
      <c r="AE290" s="2109">
        <f t="shared" si="53"/>
        <v>6.9108827221998208</v>
      </c>
      <c r="AF290" s="2109">
        <f t="shared" si="53"/>
        <v>71.16234665945187</v>
      </c>
      <c r="AG290" s="2109">
        <f t="shared" si="53"/>
        <v>8.7274576091780585</v>
      </c>
      <c r="AH290" s="2112">
        <f>MAX(Z290:AC309)</f>
        <v>120.13333333333334</v>
      </c>
      <c r="AI290" s="2115">
        <f t="shared" ref="AI290" si="84">AH290*0.38*0.9*SQRT(3)</f>
        <v>71.16234665945187</v>
      </c>
      <c r="AJ290" s="2112">
        <f t="shared" ref="AJ290" si="85">D290-AI290</f>
        <v>495.83765334054812</v>
      </c>
    </row>
    <row r="291" spans="1:36" ht="18.75" x14ac:dyDescent="0.25">
      <c r="A291" s="2119"/>
      <c r="B291" s="2122"/>
      <c r="C291" s="2134"/>
      <c r="D291" s="2128"/>
      <c r="E291" s="232" t="s">
        <v>230</v>
      </c>
      <c r="F291" s="420">
        <v>1.4</v>
      </c>
      <c r="G291" s="420">
        <v>1.2</v>
      </c>
      <c r="H291" s="420">
        <v>2.4</v>
      </c>
      <c r="I291" s="420">
        <v>1.4</v>
      </c>
      <c r="J291" s="420">
        <v>1.1000000000000001</v>
      </c>
      <c r="K291" s="420">
        <v>2.4</v>
      </c>
      <c r="L291" s="232">
        <v>1.9</v>
      </c>
      <c r="M291" s="232">
        <v>2.5</v>
      </c>
      <c r="N291" s="232">
        <v>1.3</v>
      </c>
      <c r="O291" s="232">
        <v>2</v>
      </c>
      <c r="P291" s="232">
        <v>1.4</v>
      </c>
      <c r="Q291" s="232">
        <v>2.7</v>
      </c>
      <c r="R291" s="274">
        <v>243</v>
      </c>
      <c r="S291" s="274">
        <v>245</v>
      </c>
      <c r="T291" s="274">
        <v>242</v>
      </c>
      <c r="U291" s="275">
        <v>242</v>
      </c>
      <c r="V291" s="283">
        <f t="shared" si="56"/>
        <v>1.6666666666666667</v>
      </c>
      <c r="W291" s="277">
        <f t="shared" si="57"/>
        <v>1.6333333333333335</v>
      </c>
      <c r="X291" s="277">
        <f t="shared" si="58"/>
        <v>1.9000000000000001</v>
      </c>
      <c r="Y291" s="278">
        <f t="shared" si="59"/>
        <v>2.0333333333333332</v>
      </c>
      <c r="Z291" s="2131"/>
      <c r="AA291" s="2110"/>
      <c r="AB291" s="2110"/>
      <c r="AC291" s="2110"/>
      <c r="AD291" s="2110"/>
      <c r="AE291" s="2110"/>
      <c r="AF291" s="2110"/>
      <c r="AG291" s="2110"/>
      <c r="AH291" s="2113"/>
      <c r="AI291" s="2116"/>
      <c r="AJ291" s="2113"/>
    </row>
    <row r="292" spans="1:36" ht="18.75" x14ac:dyDescent="0.25">
      <c r="A292" s="2119"/>
      <c r="B292" s="2122"/>
      <c r="C292" s="2134"/>
      <c r="D292" s="2128"/>
      <c r="E292" s="280"/>
      <c r="F292" s="438"/>
      <c r="G292" s="438"/>
      <c r="H292" s="438"/>
      <c r="I292" s="438"/>
      <c r="J292" s="438"/>
      <c r="K292" s="438"/>
      <c r="L292" s="280"/>
      <c r="M292" s="280"/>
      <c r="N292" s="280"/>
      <c r="O292" s="280"/>
      <c r="P292" s="280"/>
      <c r="Q292" s="280"/>
      <c r="R292" s="281"/>
      <c r="S292" s="281"/>
      <c r="T292" s="281"/>
      <c r="U292" s="282"/>
      <c r="V292" s="283">
        <f t="shared" si="56"/>
        <v>0</v>
      </c>
      <c r="W292" s="277">
        <f t="shared" si="57"/>
        <v>0</v>
      </c>
      <c r="X292" s="277">
        <f t="shared" si="58"/>
        <v>0</v>
      </c>
      <c r="Y292" s="278">
        <f t="shared" si="59"/>
        <v>0</v>
      </c>
      <c r="Z292" s="2131"/>
      <c r="AA292" s="2110"/>
      <c r="AB292" s="2110"/>
      <c r="AC292" s="2110"/>
      <c r="AD292" s="2110"/>
      <c r="AE292" s="2110"/>
      <c r="AF292" s="2110"/>
      <c r="AG292" s="2110"/>
      <c r="AH292" s="2113"/>
      <c r="AI292" s="2116"/>
      <c r="AJ292" s="2113"/>
    </row>
    <row r="293" spans="1:36" ht="18.75" x14ac:dyDescent="0.25">
      <c r="A293" s="2119"/>
      <c r="B293" s="2122"/>
      <c r="C293" s="2134"/>
      <c r="D293" s="2128"/>
      <c r="E293" s="232" t="s">
        <v>706</v>
      </c>
      <c r="F293" s="420">
        <v>86.7</v>
      </c>
      <c r="G293" s="420">
        <v>49.1</v>
      </c>
      <c r="H293" s="420">
        <v>66.400000000000006</v>
      </c>
      <c r="I293" s="437">
        <v>0.5</v>
      </c>
      <c r="J293" s="437">
        <v>0</v>
      </c>
      <c r="K293" s="437">
        <v>0</v>
      </c>
      <c r="L293" s="284">
        <v>129</v>
      </c>
      <c r="M293" s="284">
        <v>76.5</v>
      </c>
      <c r="N293" s="284">
        <v>114.8</v>
      </c>
      <c r="O293" s="284">
        <v>0.5</v>
      </c>
      <c r="P293" s="284">
        <v>0</v>
      </c>
      <c r="Q293" s="284">
        <v>0</v>
      </c>
      <c r="R293" s="274">
        <v>243</v>
      </c>
      <c r="S293" s="274">
        <v>245</v>
      </c>
      <c r="T293" s="274">
        <v>242</v>
      </c>
      <c r="U293" s="275">
        <v>242</v>
      </c>
      <c r="V293" s="283">
        <f t="shared" si="56"/>
        <v>67.400000000000006</v>
      </c>
      <c r="W293" s="277">
        <f t="shared" si="57"/>
        <v>0.5</v>
      </c>
      <c r="X293" s="277">
        <f t="shared" si="58"/>
        <v>106.76666666666667</v>
      </c>
      <c r="Y293" s="278">
        <f t="shared" si="59"/>
        <v>0.5</v>
      </c>
      <c r="Z293" s="2131"/>
      <c r="AA293" s="2110"/>
      <c r="AB293" s="2110"/>
      <c r="AC293" s="2110"/>
      <c r="AD293" s="2110"/>
      <c r="AE293" s="2110"/>
      <c r="AF293" s="2110"/>
      <c r="AG293" s="2110"/>
      <c r="AH293" s="2113"/>
      <c r="AI293" s="2116"/>
      <c r="AJ293" s="2113"/>
    </row>
    <row r="294" spans="1:36" ht="18.75" x14ac:dyDescent="0.25">
      <c r="A294" s="2119"/>
      <c r="B294" s="2122"/>
      <c r="C294" s="2134"/>
      <c r="D294" s="2128"/>
      <c r="E294" s="280"/>
      <c r="F294" s="438"/>
      <c r="G294" s="438"/>
      <c r="H294" s="438"/>
      <c r="I294" s="438"/>
      <c r="J294" s="438"/>
      <c r="K294" s="438"/>
      <c r="L294" s="280"/>
      <c r="M294" s="280"/>
      <c r="N294" s="280"/>
      <c r="O294" s="280"/>
      <c r="P294" s="280"/>
      <c r="Q294" s="280"/>
      <c r="R294" s="281"/>
      <c r="S294" s="281"/>
      <c r="T294" s="281"/>
      <c r="U294" s="282"/>
      <c r="V294" s="283">
        <f t="shared" si="56"/>
        <v>0</v>
      </c>
      <c r="W294" s="277">
        <f t="shared" si="57"/>
        <v>0</v>
      </c>
      <c r="X294" s="277">
        <f t="shared" si="58"/>
        <v>0</v>
      </c>
      <c r="Y294" s="278">
        <f t="shared" si="59"/>
        <v>0</v>
      </c>
      <c r="Z294" s="2131"/>
      <c r="AA294" s="2110"/>
      <c r="AB294" s="2110"/>
      <c r="AC294" s="2110"/>
      <c r="AD294" s="2110"/>
      <c r="AE294" s="2110"/>
      <c r="AF294" s="2110"/>
      <c r="AG294" s="2110"/>
      <c r="AH294" s="2113"/>
      <c r="AI294" s="2116"/>
      <c r="AJ294" s="2113"/>
    </row>
    <row r="295" spans="1:36" ht="18.75" x14ac:dyDescent="0.25">
      <c r="A295" s="2119"/>
      <c r="B295" s="2122"/>
      <c r="C295" s="2134"/>
      <c r="D295" s="2128"/>
      <c r="E295" s="232" t="s">
        <v>695</v>
      </c>
      <c r="F295" s="420">
        <v>0.2</v>
      </c>
      <c r="G295" s="420">
        <v>17.7</v>
      </c>
      <c r="H295" s="420">
        <v>1.5</v>
      </c>
      <c r="I295" s="437">
        <v>1.2</v>
      </c>
      <c r="J295" s="437">
        <v>25</v>
      </c>
      <c r="K295" s="437">
        <v>2.4</v>
      </c>
      <c r="L295" s="284">
        <v>3.3</v>
      </c>
      <c r="M295" s="284">
        <v>24</v>
      </c>
      <c r="N295" s="284">
        <v>2</v>
      </c>
      <c r="O295" s="284">
        <v>3.1</v>
      </c>
      <c r="P295" s="284">
        <v>28</v>
      </c>
      <c r="Q295" s="284">
        <v>2.8</v>
      </c>
      <c r="R295" s="274">
        <v>243</v>
      </c>
      <c r="S295" s="274">
        <v>245</v>
      </c>
      <c r="T295" s="274">
        <v>242</v>
      </c>
      <c r="U295" s="275">
        <v>242</v>
      </c>
      <c r="V295" s="283">
        <f t="shared" si="56"/>
        <v>6.4666666666666659</v>
      </c>
      <c r="W295" s="277">
        <f t="shared" si="57"/>
        <v>9.5333333333333332</v>
      </c>
      <c r="X295" s="277">
        <f t="shared" si="58"/>
        <v>9.7666666666666675</v>
      </c>
      <c r="Y295" s="278">
        <f t="shared" si="59"/>
        <v>11.299999999999999</v>
      </c>
      <c r="Z295" s="2131"/>
      <c r="AA295" s="2110"/>
      <c r="AB295" s="2110"/>
      <c r="AC295" s="2110"/>
      <c r="AD295" s="2110"/>
      <c r="AE295" s="2110"/>
      <c r="AF295" s="2110"/>
      <c r="AG295" s="2110"/>
      <c r="AH295" s="2113"/>
      <c r="AI295" s="2116"/>
      <c r="AJ295" s="2113"/>
    </row>
    <row r="296" spans="1:36" ht="18.75" x14ac:dyDescent="0.25">
      <c r="A296" s="2119"/>
      <c r="B296" s="2122"/>
      <c r="C296" s="2134"/>
      <c r="D296" s="2128"/>
      <c r="E296" s="280"/>
      <c r="F296" s="438"/>
      <c r="G296" s="438"/>
      <c r="H296" s="438"/>
      <c r="I296" s="438"/>
      <c r="J296" s="438"/>
      <c r="K296" s="438"/>
      <c r="L296" s="280"/>
      <c r="M296" s="280"/>
      <c r="N296" s="280"/>
      <c r="O296" s="280"/>
      <c r="P296" s="280"/>
      <c r="Q296" s="280"/>
      <c r="R296" s="281"/>
      <c r="S296" s="281"/>
      <c r="T296" s="281"/>
      <c r="U296" s="282"/>
      <c r="V296" s="283">
        <f t="shared" si="56"/>
        <v>0</v>
      </c>
      <c r="W296" s="277">
        <f t="shared" si="57"/>
        <v>0</v>
      </c>
      <c r="X296" s="277">
        <f t="shared" si="58"/>
        <v>0</v>
      </c>
      <c r="Y296" s="278">
        <f t="shared" si="59"/>
        <v>0</v>
      </c>
      <c r="Z296" s="2131"/>
      <c r="AA296" s="2110"/>
      <c r="AB296" s="2110"/>
      <c r="AC296" s="2110"/>
      <c r="AD296" s="2110"/>
      <c r="AE296" s="2110"/>
      <c r="AF296" s="2110"/>
      <c r="AG296" s="2110"/>
      <c r="AH296" s="2113"/>
      <c r="AI296" s="2116"/>
      <c r="AJ296" s="2113"/>
    </row>
    <row r="297" spans="1:36" ht="18.75" x14ac:dyDescent="0.25">
      <c r="A297" s="2119"/>
      <c r="B297" s="2122"/>
      <c r="C297" s="2134"/>
      <c r="D297" s="2128"/>
      <c r="E297" s="232" t="s">
        <v>707</v>
      </c>
      <c r="F297" s="420">
        <v>0</v>
      </c>
      <c r="G297" s="420">
        <v>0</v>
      </c>
      <c r="H297" s="420">
        <v>0</v>
      </c>
      <c r="I297" s="437">
        <v>0</v>
      </c>
      <c r="J297" s="437">
        <v>0</v>
      </c>
      <c r="K297" s="437">
        <v>0</v>
      </c>
      <c r="L297" s="284">
        <v>0</v>
      </c>
      <c r="M297" s="284">
        <v>0</v>
      </c>
      <c r="N297" s="284">
        <v>1.7</v>
      </c>
      <c r="O297" s="284">
        <v>0</v>
      </c>
      <c r="P297" s="284">
        <v>0</v>
      </c>
      <c r="Q297" s="284">
        <v>0.9</v>
      </c>
      <c r="R297" s="274">
        <v>243</v>
      </c>
      <c r="S297" s="274">
        <v>244</v>
      </c>
      <c r="T297" s="274">
        <v>244</v>
      </c>
      <c r="U297" s="275">
        <v>244</v>
      </c>
      <c r="V297" s="283">
        <f t="shared" si="56"/>
        <v>0</v>
      </c>
      <c r="W297" s="277">
        <f t="shared" si="57"/>
        <v>0</v>
      </c>
      <c r="X297" s="277">
        <f t="shared" si="58"/>
        <v>1.7</v>
      </c>
      <c r="Y297" s="278">
        <f t="shared" si="59"/>
        <v>0.9</v>
      </c>
      <c r="Z297" s="2131"/>
      <c r="AA297" s="2110"/>
      <c r="AB297" s="2110"/>
      <c r="AC297" s="2110"/>
      <c r="AD297" s="2110"/>
      <c r="AE297" s="2110"/>
      <c r="AF297" s="2110"/>
      <c r="AG297" s="2110"/>
      <c r="AH297" s="2113"/>
      <c r="AI297" s="2116"/>
      <c r="AJ297" s="2113"/>
    </row>
    <row r="298" spans="1:36" ht="18.75" x14ac:dyDescent="0.25">
      <c r="A298" s="2119"/>
      <c r="B298" s="2122"/>
      <c r="C298" s="2134"/>
      <c r="D298" s="2128"/>
      <c r="E298" s="280"/>
      <c r="F298" s="280"/>
      <c r="G298" s="280"/>
      <c r="H298" s="280"/>
      <c r="I298" s="280"/>
      <c r="J298" s="280"/>
      <c r="K298" s="280"/>
      <c r="L298" s="280"/>
      <c r="M298" s="280"/>
      <c r="N298" s="280"/>
      <c r="O298" s="280"/>
      <c r="P298" s="280"/>
      <c r="Q298" s="280"/>
      <c r="R298" s="281"/>
      <c r="S298" s="281"/>
      <c r="T298" s="281"/>
      <c r="U298" s="282"/>
      <c r="V298" s="283">
        <f t="shared" si="56"/>
        <v>0</v>
      </c>
      <c r="W298" s="277">
        <f t="shared" si="57"/>
        <v>0</v>
      </c>
      <c r="X298" s="277">
        <f t="shared" si="58"/>
        <v>0</v>
      </c>
      <c r="Y298" s="278">
        <f t="shared" si="59"/>
        <v>0</v>
      </c>
      <c r="Z298" s="2131"/>
      <c r="AA298" s="2110"/>
      <c r="AB298" s="2110"/>
      <c r="AC298" s="2110"/>
      <c r="AD298" s="2110"/>
      <c r="AE298" s="2110"/>
      <c r="AF298" s="2110"/>
      <c r="AG298" s="2110"/>
      <c r="AH298" s="2113"/>
      <c r="AI298" s="2116"/>
      <c r="AJ298" s="2113"/>
    </row>
    <row r="299" spans="1:36" ht="18.75" x14ac:dyDescent="0.25">
      <c r="A299" s="2119"/>
      <c r="B299" s="2122"/>
      <c r="C299" s="2134"/>
      <c r="D299" s="2128"/>
      <c r="E299" s="284"/>
      <c r="F299" s="284"/>
      <c r="G299" s="284"/>
      <c r="H299" s="284"/>
      <c r="I299" s="284"/>
      <c r="J299" s="284"/>
      <c r="K299" s="284"/>
      <c r="L299" s="284"/>
      <c r="M299" s="284"/>
      <c r="N299" s="284"/>
      <c r="O299" s="284"/>
      <c r="P299" s="284"/>
      <c r="Q299" s="284"/>
      <c r="R299" s="274"/>
      <c r="S299" s="274"/>
      <c r="T299" s="274"/>
      <c r="U299" s="275"/>
      <c r="V299" s="283">
        <f t="shared" si="56"/>
        <v>0</v>
      </c>
      <c r="W299" s="277">
        <f t="shared" si="57"/>
        <v>0</v>
      </c>
      <c r="X299" s="277">
        <f t="shared" si="58"/>
        <v>0</v>
      </c>
      <c r="Y299" s="278">
        <f t="shared" si="59"/>
        <v>0</v>
      </c>
      <c r="Z299" s="2131"/>
      <c r="AA299" s="2110"/>
      <c r="AB299" s="2110"/>
      <c r="AC299" s="2110"/>
      <c r="AD299" s="2110"/>
      <c r="AE299" s="2110"/>
      <c r="AF299" s="2110"/>
      <c r="AG299" s="2110"/>
      <c r="AH299" s="2113"/>
      <c r="AI299" s="2116"/>
      <c r="AJ299" s="2113"/>
    </row>
    <row r="300" spans="1:36" ht="18.75" x14ac:dyDescent="0.25">
      <c r="A300" s="2119"/>
      <c r="B300" s="2122"/>
      <c r="C300" s="2134"/>
      <c r="D300" s="2128"/>
      <c r="E300" s="280"/>
      <c r="F300" s="280"/>
      <c r="G300" s="280"/>
      <c r="H300" s="280"/>
      <c r="I300" s="280"/>
      <c r="J300" s="280"/>
      <c r="K300" s="280"/>
      <c r="L300" s="280"/>
      <c r="M300" s="280"/>
      <c r="N300" s="280"/>
      <c r="O300" s="280"/>
      <c r="P300" s="280"/>
      <c r="Q300" s="280"/>
      <c r="R300" s="281"/>
      <c r="S300" s="281"/>
      <c r="T300" s="281"/>
      <c r="U300" s="282"/>
      <c r="V300" s="283">
        <f t="shared" si="56"/>
        <v>0</v>
      </c>
      <c r="W300" s="277">
        <f t="shared" si="57"/>
        <v>0</v>
      </c>
      <c r="X300" s="277">
        <f t="shared" si="58"/>
        <v>0</v>
      </c>
      <c r="Y300" s="278">
        <f t="shared" si="59"/>
        <v>0</v>
      </c>
      <c r="Z300" s="2131"/>
      <c r="AA300" s="2110"/>
      <c r="AB300" s="2110"/>
      <c r="AC300" s="2110"/>
      <c r="AD300" s="2110"/>
      <c r="AE300" s="2110"/>
      <c r="AF300" s="2110"/>
      <c r="AG300" s="2110"/>
      <c r="AH300" s="2113"/>
      <c r="AI300" s="2116"/>
      <c r="AJ300" s="2113"/>
    </row>
    <row r="301" spans="1:36" ht="18.75" x14ac:dyDescent="0.25">
      <c r="A301" s="2119"/>
      <c r="B301" s="2122"/>
      <c r="C301" s="2134"/>
      <c r="D301" s="2128"/>
      <c r="E301" s="284"/>
      <c r="F301" s="284"/>
      <c r="G301" s="284"/>
      <c r="H301" s="284"/>
      <c r="I301" s="284"/>
      <c r="J301" s="284"/>
      <c r="K301" s="284"/>
      <c r="L301" s="284"/>
      <c r="M301" s="284"/>
      <c r="N301" s="284"/>
      <c r="O301" s="284"/>
      <c r="P301" s="284"/>
      <c r="Q301" s="284"/>
      <c r="R301" s="274"/>
      <c r="S301" s="274"/>
      <c r="T301" s="274"/>
      <c r="U301" s="275"/>
      <c r="V301" s="283">
        <f t="shared" si="56"/>
        <v>0</v>
      </c>
      <c r="W301" s="277">
        <f t="shared" si="57"/>
        <v>0</v>
      </c>
      <c r="X301" s="277">
        <f t="shared" si="58"/>
        <v>0</v>
      </c>
      <c r="Y301" s="278">
        <f t="shared" si="59"/>
        <v>0</v>
      </c>
      <c r="Z301" s="2131"/>
      <c r="AA301" s="2110"/>
      <c r="AB301" s="2110"/>
      <c r="AC301" s="2110"/>
      <c r="AD301" s="2110"/>
      <c r="AE301" s="2110"/>
      <c r="AF301" s="2110"/>
      <c r="AG301" s="2110"/>
      <c r="AH301" s="2113"/>
      <c r="AI301" s="2116"/>
      <c r="AJ301" s="2113"/>
    </row>
    <row r="302" spans="1:36" ht="18.75" x14ac:dyDescent="0.25">
      <c r="A302" s="2119"/>
      <c r="B302" s="2122"/>
      <c r="C302" s="2134"/>
      <c r="D302" s="2128"/>
      <c r="E302" s="280"/>
      <c r="F302" s="280"/>
      <c r="G302" s="280"/>
      <c r="H302" s="280"/>
      <c r="I302" s="280"/>
      <c r="J302" s="280"/>
      <c r="K302" s="280"/>
      <c r="L302" s="280"/>
      <c r="M302" s="280"/>
      <c r="N302" s="280"/>
      <c r="O302" s="280"/>
      <c r="P302" s="280"/>
      <c r="Q302" s="280"/>
      <c r="R302" s="281"/>
      <c r="S302" s="281"/>
      <c r="T302" s="281"/>
      <c r="U302" s="282"/>
      <c r="V302" s="283">
        <f t="shared" si="56"/>
        <v>0</v>
      </c>
      <c r="W302" s="277">
        <f t="shared" si="57"/>
        <v>0</v>
      </c>
      <c r="X302" s="277">
        <f t="shared" si="58"/>
        <v>0</v>
      </c>
      <c r="Y302" s="278">
        <f t="shared" si="59"/>
        <v>0</v>
      </c>
      <c r="Z302" s="2131"/>
      <c r="AA302" s="2110"/>
      <c r="AB302" s="2110"/>
      <c r="AC302" s="2110"/>
      <c r="AD302" s="2110"/>
      <c r="AE302" s="2110"/>
      <c r="AF302" s="2110"/>
      <c r="AG302" s="2110"/>
      <c r="AH302" s="2113"/>
      <c r="AI302" s="2116"/>
      <c r="AJ302" s="2113"/>
    </row>
    <row r="303" spans="1:36" ht="18.75" x14ac:dyDescent="0.25">
      <c r="A303" s="2119"/>
      <c r="B303" s="2122"/>
      <c r="C303" s="2134"/>
      <c r="D303" s="2128"/>
      <c r="E303" s="284"/>
      <c r="F303" s="284"/>
      <c r="G303" s="284"/>
      <c r="H303" s="284"/>
      <c r="I303" s="284"/>
      <c r="J303" s="284"/>
      <c r="K303" s="284"/>
      <c r="L303" s="284"/>
      <c r="M303" s="284"/>
      <c r="N303" s="284"/>
      <c r="O303" s="284"/>
      <c r="P303" s="284"/>
      <c r="Q303" s="284"/>
      <c r="R303" s="274"/>
      <c r="S303" s="274"/>
      <c r="T303" s="274"/>
      <c r="U303" s="275"/>
      <c r="V303" s="283">
        <f t="shared" si="56"/>
        <v>0</v>
      </c>
      <c r="W303" s="277">
        <f t="shared" si="57"/>
        <v>0</v>
      </c>
      <c r="X303" s="277">
        <f t="shared" si="58"/>
        <v>0</v>
      </c>
      <c r="Y303" s="278">
        <f t="shared" si="59"/>
        <v>0</v>
      </c>
      <c r="Z303" s="2131"/>
      <c r="AA303" s="2110"/>
      <c r="AB303" s="2110"/>
      <c r="AC303" s="2110"/>
      <c r="AD303" s="2110"/>
      <c r="AE303" s="2110"/>
      <c r="AF303" s="2110"/>
      <c r="AG303" s="2110"/>
      <c r="AH303" s="2113"/>
      <c r="AI303" s="2116"/>
      <c r="AJ303" s="2113"/>
    </row>
    <row r="304" spans="1:36" ht="18.75" x14ac:dyDescent="0.25">
      <c r="A304" s="2119"/>
      <c r="B304" s="2122"/>
      <c r="C304" s="2134"/>
      <c r="D304" s="2128"/>
      <c r="E304" s="280"/>
      <c r="F304" s="280"/>
      <c r="G304" s="280"/>
      <c r="H304" s="280"/>
      <c r="I304" s="280"/>
      <c r="J304" s="280"/>
      <c r="K304" s="280"/>
      <c r="L304" s="280"/>
      <c r="M304" s="280"/>
      <c r="N304" s="280"/>
      <c r="O304" s="280"/>
      <c r="P304" s="280"/>
      <c r="Q304" s="280"/>
      <c r="R304" s="281"/>
      <c r="S304" s="281"/>
      <c r="T304" s="281"/>
      <c r="U304" s="282"/>
      <c r="V304" s="283">
        <f t="shared" si="56"/>
        <v>0</v>
      </c>
      <c r="W304" s="277">
        <f t="shared" si="57"/>
        <v>0</v>
      </c>
      <c r="X304" s="277">
        <f t="shared" si="58"/>
        <v>0</v>
      </c>
      <c r="Y304" s="278">
        <f t="shared" si="59"/>
        <v>0</v>
      </c>
      <c r="Z304" s="2131"/>
      <c r="AA304" s="2110"/>
      <c r="AB304" s="2110"/>
      <c r="AC304" s="2110"/>
      <c r="AD304" s="2110"/>
      <c r="AE304" s="2110"/>
      <c r="AF304" s="2110"/>
      <c r="AG304" s="2110"/>
      <c r="AH304" s="2113"/>
      <c r="AI304" s="2116"/>
      <c r="AJ304" s="2113"/>
    </row>
    <row r="305" spans="1:36" ht="18.75" x14ac:dyDescent="0.25">
      <c r="A305" s="2119"/>
      <c r="B305" s="2122"/>
      <c r="C305" s="2134"/>
      <c r="D305" s="2128"/>
      <c r="E305" s="284"/>
      <c r="F305" s="284"/>
      <c r="G305" s="284"/>
      <c r="H305" s="284"/>
      <c r="I305" s="284"/>
      <c r="J305" s="284"/>
      <c r="K305" s="284"/>
      <c r="L305" s="284"/>
      <c r="M305" s="284"/>
      <c r="N305" s="284"/>
      <c r="O305" s="284"/>
      <c r="P305" s="284"/>
      <c r="Q305" s="284"/>
      <c r="R305" s="274"/>
      <c r="S305" s="274"/>
      <c r="T305" s="274"/>
      <c r="U305" s="275"/>
      <c r="V305" s="283">
        <f t="shared" si="56"/>
        <v>0</v>
      </c>
      <c r="W305" s="277">
        <f t="shared" si="57"/>
        <v>0</v>
      </c>
      <c r="X305" s="277">
        <f t="shared" si="58"/>
        <v>0</v>
      </c>
      <c r="Y305" s="278">
        <f t="shared" si="59"/>
        <v>0</v>
      </c>
      <c r="Z305" s="2131"/>
      <c r="AA305" s="2110"/>
      <c r="AB305" s="2110"/>
      <c r="AC305" s="2110"/>
      <c r="AD305" s="2110"/>
      <c r="AE305" s="2110"/>
      <c r="AF305" s="2110"/>
      <c r="AG305" s="2110"/>
      <c r="AH305" s="2113"/>
      <c r="AI305" s="2116"/>
      <c r="AJ305" s="2113"/>
    </row>
    <row r="306" spans="1:36" ht="18.75" x14ac:dyDescent="0.25">
      <c r="A306" s="2119"/>
      <c r="B306" s="2122"/>
      <c r="C306" s="2134"/>
      <c r="D306" s="2128"/>
      <c r="E306" s="280"/>
      <c r="F306" s="280"/>
      <c r="G306" s="280"/>
      <c r="H306" s="280"/>
      <c r="I306" s="280"/>
      <c r="J306" s="280"/>
      <c r="K306" s="280"/>
      <c r="L306" s="280"/>
      <c r="M306" s="280"/>
      <c r="N306" s="280"/>
      <c r="O306" s="280"/>
      <c r="P306" s="280"/>
      <c r="Q306" s="280"/>
      <c r="R306" s="281"/>
      <c r="S306" s="281"/>
      <c r="T306" s="281"/>
      <c r="U306" s="282"/>
      <c r="V306" s="283">
        <f t="shared" si="56"/>
        <v>0</v>
      </c>
      <c r="W306" s="277">
        <f t="shared" si="57"/>
        <v>0</v>
      </c>
      <c r="X306" s="277">
        <f t="shared" si="58"/>
        <v>0</v>
      </c>
      <c r="Y306" s="278">
        <f t="shared" si="59"/>
        <v>0</v>
      </c>
      <c r="Z306" s="2131"/>
      <c r="AA306" s="2110"/>
      <c r="AB306" s="2110"/>
      <c r="AC306" s="2110"/>
      <c r="AD306" s="2110"/>
      <c r="AE306" s="2110"/>
      <c r="AF306" s="2110"/>
      <c r="AG306" s="2110"/>
      <c r="AH306" s="2113"/>
      <c r="AI306" s="2116"/>
      <c r="AJ306" s="2113"/>
    </row>
    <row r="307" spans="1:36" ht="18.75" x14ac:dyDescent="0.25">
      <c r="A307" s="2119"/>
      <c r="B307" s="2122"/>
      <c r="C307" s="2134"/>
      <c r="D307" s="2128"/>
      <c r="E307" s="284"/>
      <c r="F307" s="284"/>
      <c r="G307" s="284"/>
      <c r="H307" s="284"/>
      <c r="I307" s="284"/>
      <c r="J307" s="284"/>
      <c r="K307" s="284"/>
      <c r="L307" s="284"/>
      <c r="M307" s="284"/>
      <c r="N307" s="284"/>
      <c r="O307" s="284"/>
      <c r="P307" s="284"/>
      <c r="Q307" s="284"/>
      <c r="R307" s="274"/>
      <c r="S307" s="274"/>
      <c r="T307" s="274"/>
      <c r="U307" s="275"/>
      <c r="V307" s="283">
        <f t="shared" ref="V307:V390" si="86">IF(AND(F307=0,G307=0,H307=0),0,IF(AND(F307=0,G307=0),H307,IF(AND(F307=0,H307=0),G307,IF(AND(G307=0,H307=0),F307,IF(F307=0,(G307+H307)/2,IF(G307=0,(F307+H307)/2,IF(H307=0,(F307+G307)/2,(F307+G307+H307)/3)))))))</f>
        <v>0</v>
      </c>
      <c r="W307" s="277">
        <f t="shared" ref="W307:W390" si="87">IF(AND(I307=0,J307=0,K307=0),0,IF(AND(I307=0,J307=0),K307,IF(AND(I307=0,K307=0),J307,IF(AND(J307=0,K307=0),I307,IF(I307=0,(J307+K307)/2,IF(J307=0,(I307+K307)/2,IF(K307=0,(I307+J307)/2,(I307+J307+K307)/3)))))))</f>
        <v>0</v>
      </c>
      <c r="X307" s="277">
        <f t="shared" ref="X307:X390" si="88">IF(AND(L307=0,M307=0,N307=0),0,IF(AND(L307=0,M307=0),N307,IF(AND(L307=0,N307=0),M307,IF(AND(M307=0,N307=0),L307,IF(L307=0,(M307+N307)/2,IF(M307=0,(L307+N307)/2,IF(N307=0,(L307+M307)/2,(L307+M307+N307)/3)))))))</f>
        <v>0</v>
      </c>
      <c r="Y307" s="278">
        <f t="shared" ref="Y307:Y390" si="89">IF(AND(O307=0,P307=0,Q307=0),0,IF(AND(O307=0,P307=0),Q307,IF(AND(O307=0,Q307=0),P307,IF(AND(P307=0,Q307=0),O307,IF(O307=0,(P307+Q307)/2,IF(P307=0,(O307+Q307)/2,IF(Q307=0,(O307+P307)/2,(O307+P307+Q307)/3)))))))</f>
        <v>0</v>
      </c>
      <c r="Z307" s="2131"/>
      <c r="AA307" s="2110"/>
      <c r="AB307" s="2110"/>
      <c r="AC307" s="2110"/>
      <c r="AD307" s="2110"/>
      <c r="AE307" s="2110"/>
      <c r="AF307" s="2110"/>
      <c r="AG307" s="2110"/>
      <c r="AH307" s="2113"/>
      <c r="AI307" s="2116"/>
      <c r="AJ307" s="2113"/>
    </row>
    <row r="308" spans="1:36" ht="18.75" x14ac:dyDescent="0.25">
      <c r="A308" s="2119"/>
      <c r="B308" s="2122"/>
      <c r="C308" s="2134"/>
      <c r="D308" s="2128"/>
      <c r="E308" s="280"/>
      <c r="F308" s="280"/>
      <c r="G308" s="280"/>
      <c r="H308" s="280"/>
      <c r="I308" s="280"/>
      <c r="J308" s="280"/>
      <c r="K308" s="280"/>
      <c r="L308" s="280"/>
      <c r="M308" s="280"/>
      <c r="N308" s="280"/>
      <c r="O308" s="280"/>
      <c r="P308" s="280"/>
      <c r="Q308" s="280"/>
      <c r="R308" s="281"/>
      <c r="S308" s="281"/>
      <c r="T308" s="281"/>
      <c r="U308" s="282"/>
      <c r="V308" s="283">
        <f t="shared" si="86"/>
        <v>0</v>
      </c>
      <c r="W308" s="277">
        <f t="shared" si="87"/>
        <v>0</v>
      </c>
      <c r="X308" s="277">
        <f t="shared" si="88"/>
        <v>0</v>
      </c>
      <c r="Y308" s="278">
        <f t="shared" si="89"/>
        <v>0</v>
      </c>
      <c r="Z308" s="2131"/>
      <c r="AA308" s="2110"/>
      <c r="AB308" s="2110"/>
      <c r="AC308" s="2110"/>
      <c r="AD308" s="2110"/>
      <c r="AE308" s="2110"/>
      <c r="AF308" s="2110"/>
      <c r="AG308" s="2110"/>
      <c r="AH308" s="2113"/>
      <c r="AI308" s="2116"/>
      <c r="AJ308" s="2113"/>
    </row>
    <row r="309" spans="1:36" ht="19.5" thickBot="1" x14ac:dyDescent="0.3">
      <c r="A309" s="2120"/>
      <c r="B309" s="2123"/>
      <c r="C309" s="2135"/>
      <c r="D309" s="2129"/>
      <c r="E309" s="287"/>
      <c r="F309" s="287"/>
      <c r="G309" s="287"/>
      <c r="H309" s="287"/>
      <c r="I309" s="287"/>
      <c r="J309" s="287"/>
      <c r="K309" s="287"/>
      <c r="L309" s="287"/>
      <c r="M309" s="287"/>
      <c r="N309" s="287"/>
      <c r="O309" s="287"/>
      <c r="P309" s="287"/>
      <c r="Q309" s="287"/>
      <c r="R309" s="288"/>
      <c r="S309" s="288"/>
      <c r="T309" s="288"/>
      <c r="U309" s="289"/>
      <c r="V309" s="290">
        <f t="shared" si="86"/>
        <v>0</v>
      </c>
      <c r="W309" s="291">
        <f t="shared" si="87"/>
        <v>0</v>
      </c>
      <c r="X309" s="291">
        <f t="shared" si="88"/>
        <v>0</v>
      </c>
      <c r="Y309" s="292">
        <f t="shared" si="89"/>
        <v>0</v>
      </c>
      <c r="Z309" s="2132"/>
      <c r="AA309" s="2111"/>
      <c r="AB309" s="2111"/>
      <c r="AC309" s="2111"/>
      <c r="AD309" s="2111"/>
      <c r="AE309" s="2111"/>
      <c r="AF309" s="2111"/>
      <c r="AG309" s="2111"/>
      <c r="AH309" s="2114"/>
      <c r="AI309" s="2117"/>
      <c r="AJ309" s="2114"/>
    </row>
    <row r="310" spans="1:36" ht="18.75" x14ac:dyDescent="0.25">
      <c r="A310" s="2121">
        <v>15</v>
      </c>
      <c r="B310" s="2121" t="s">
        <v>108</v>
      </c>
      <c r="C310" s="2133" t="s">
        <v>83</v>
      </c>
      <c r="D310" s="2127">
        <f>160*0.9</f>
        <v>144</v>
      </c>
      <c r="E310" s="293"/>
      <c r="F310" s="251"/>
      <c r="G310" s="251"/>
      <c r="H310" s="251"/>
      <c r="I310" s="251"/>
      <c r="J310" s="251"/>
      <c r="K310" s="251"/>
      <c r="L310" s="251"/>
      <c r="M310" s="251"/>
      <c r="N310" s="251"/>
      <c r="O310" s="251"/>
      <c r="P310" s="251"/>
      <c r="Q310" s="251"/>
      <c r="R310" s="268"/>
      <c r="S310" s="268"/>
      <c r="T310" s="268"/>
      <c r="U310" s="269"/>
      <c r="V310" s="270">
        <f t="shared" ref="V310:V329" si="90">IF(AND(F310=0,G310=0,H310=0),0,IF(AND(F310=0,G310=0),H310,IF(AND(F310=0,H310=0),G310,IF(AND(G310=0,H310=0),F310,IF(F310=0,(G310+H310)/2,IF(G310=0,(F310+H310)/2,IF(H310=0,(F310+G310)/2,(F310+G310+H310)/3)))))))</f>
        <v>0</v>
      </c>
      <c r="W310" s="294">
        <f t="shared" ref="W310:W329" si="91">IF(AND(I310=0,J310=0,K310=0),0,IF(AND(I310=0,J310=0),K310,IF(AND(I310=0,K310=0),J310,IF(AND(J310=0,K310=0),I310,IF(I310=0,(J310+K310)/2,IF(J310=0,(I310+K310)/2,IF(K310=0,(I310+J310)/2,(I310+J310+K310)/3)))))))</f>
        <v>0</v>
      </c>
      <c r="X310" s="294">
        <f t="shared" ref="X310:X329" si="92">IF(AND(L310=0,M310=0,N310=0),0,IF(AND(L310=0,M310=0),N310,IF(AND(L310=0,N310=0),M310,IF(AND(M310=0,N310=0),L310,IF(L310=0,(M310+N310)/2,IF(M310=0,(L310+N310)/2,IF(N310=0,(L310+M310)/2,(L310+M310+N310)/3)))))))</f>
        <v>0</v>
      </c>
      <c r="Y310" s="295">
        <f t="shared" ref="Y310:Y329" si="93">IF(AND(O310=0,P310=0,Q310=0),0,IF(AND(O310=0,P310=0),Q310,IF(AND(O310=0,Q310=0),P310,IF(AND(P310=0,Q310=0),O310,IF(O310=0,(P310+Q310)/2,IF(P310=0,(O310+Q310)/2,IF(Q310=0,(O310+P310)/2,(O310+P310+Q310)/3)))))))</f>
        <v>0</v>
      </c>
      <c r="Z310" s="2130">
        <f t="shared" ref="Z310" si="94">SUM(V310:V329)</f>
        <v>36.199999999999996</v>
      </c>
      <c r="AA310" s="2109">
        <f t="shared" ref="AA310" si="95">SUM(W310:W329)</f>
        <v>37.799999999999997</v>
      </c>
      <c r="AB310" s="2109">
        <f t="shared" ref="AB310" si="96">SUM(X310:X329)</f>
        <v>84.5</v>
      </c>
      <c r="AC310" s="2109">
        <f t="shared" ref="AC310" si="97">SUM(Y310:Y329)</f>
        <v>100.80000000000001</v>
      </c>
      <c r="AD310" s="2109">
        <f t="shared" ref="AD310" si="98">Z310*0.38*0.9*SQRT(3)</f>
        <v>21.443481818025724</v>
      </c>
      <c r="AE310" s="2109">
        <f t="shared" ref="AE310" si="99">AA310*0.38*0.9*SQRT(3)</f>
        <v>22.391260019927415</v>
      </c>
      <c r="AF310" s="2109">
        <f t="shared" ref="AF310" si="100">AB310*0.38*0.9*SQRT(3)</f>
        <v>50.054536287932983</v>
      </c>
      <c r="AG310" s="2109">
        <f t="shared" ref="AG310" si="101">AC310*0.38*0.9*SQRT(3)</f>
        <v>59.71002671980645</v>
      </c>
      <c r="AH310" s="2112">
        <f>MAX(Z310:AC329)</f>
        <v>100.80000000000001</v>
      </c>
      <c r="AI310" s="2115">
        <f t="shared" ref="AI310" si="102">AH310*0.38*0.9*SQRT(3)</f>
        <v>59.71002671980645</v>
      </c>
      <c r="AJ310" s="2115">
        <f t="shared" ref="AJ310" si="103">D310-AI310</f>
        <v>84.28997328019355</v>
      </c>
    </row>
    <row r="311" spans="1:36" ht="18.75" x14ac:dyDescent="0.25">
      <c r="A311" s="2137"/>
      <c r="B311" s="2137"/>
      <c r="C311" s="2139"/>
      <c r="D311" s="2141"/>
      <c r="E311" s="420" t="s">
        <v>524</v>
      </c>
      <c r="F311" s="420">
        <v>0</v>
      </c>
      <c r="G311" s="420">
        <v>0</v>
      </c>
      <c r="H311" s="420">
        <v>0</v>
      </c>
      <c r="I311" s="420">
        <v>0</v>
      </c>
      <c r="J311" s="420">
        <v>0</v>
      </c>
      <c r="K311" s="420">
        <v>0</v>
      </c>
      <c r="L311" s="232">
        <v>0</v>
      </c>
      <c r="M311" s="232">
        <v>0</v>
      </c>
      <c r="N311" s="232">
        <v>0</v>
      </c>
      <c r="O311" s="232">
        <v>0</v>
      </c>
      <c r="P311" s="232">
        <v>0</v>
      </c>
      <c r="Q311" s="232">
        <v>0</v>
      </c>
      <c r="R311" s="274">
        <v>235</v>
      </c>
      <c r="S311" s="274">
        <v>235</v>
      </c>
      <c r="T311" s="274">
        <v>237</v>
      </c>
      <c r="U311" s="275">
        <v>237</v>
      </c>
      <c r="V311" s="283">
        <f t="shared" si="90"/>
        <v>0</v>
      </c>
      <c r="W311" s="277">
        <f t="shared" si="91"/>
        <v>0</v>
      </c>
      <c r="X311" s="277">
        <f t="shared" si="92"/>
        <v>0</v>
      </c>
      <c r="Y311" s="278">
        <f t="shared" si="93"/>
        <v>0</v>
      </c>
      <c r="Z311" s="2131"/>
      <c r="AA311" s="2110"/>
      <c r="AB311" s="2110"/>
      <c r="AC311" s="2110"/>
      <c r="AD311" s="2110"/>
      <c r="AE311" s="2110"/>
      <c r="AF311" s="2110"/>
      <c r="AG311" s="2110"/>
      <c r="AH311" s="2113"/>
      <c r="AI311" s="2116"/>
      <c r="AJ311" s="2116"/>
    </row>
    <row r="312" spans="1:36" ht="18.75" x14ac:dyDescent="0.25">
      <c r="A312" s="2137"/>
      <c r="B312" s="2137"/>
      <c r="C312" s="2139"/>
      <c r="D312" s="2141"/>
      <c r="E312" s="438"/>
      <c r="F312" s="438"/>
      <c r="G312" s="438"/>
      <c r="H312" s="438"/>
      <c r="I312" s="438"/>
      <c r="J312" s="438"/>
      <c r="K312" s="438"/>
      <c r="L312" s="280"/>
      <c r="M312" s="280"/>
      <c r="N312" s="280"/>
      <c r="O312" s="280"/>
      <c r="P312" s="280"/>
      <c r="Q312" s="280"/>
      <c r="R312" s="281"/>
      <c r="S312" s="281"/>
      <c r="T312" s="281"/>
      <c r="U312" s="282"/>
      <c r="V312" s="283">
        <f t="shared" si="90"/>
        <v>0</v>
      </c>
      <c r="W312" s="277">
        <f t="shared" si="91"/>
        <v>0</v>
      </c>
      <c r="X312" s="277">
        <f t="shared" si="92"/>
        <v>0</v>
      </c>
      <c r="Y312" s="278">
        <f t="shared" si="93"/>
        <v>0</v>
      </c>
      <c r="Z312" s="2131"/>
      <c r="AA312" s="2110"/>
      <c r="AB312" s="2110"/>
      <c r="AC312" s="2110"/>
      <c r="AD312" s="2110"/>
      <c r="AE312" s="2110"/>
      <c r="AF312" s="2110"/>
      <c r="AG312" s="2110"/>
      <c r="AH312" s="2113"/>
      <c r="AI312" s="2116"/>
      <c r="AJ312" s="2116"/>
    </row>
    <row r="313" spans="1:36" ht="18.75" x14ac:dyDescent="0.25">
      <c r="A313" s="2137"/>
      <c r="B313" s="2137"/>
      <c r="C313" s="2139"/>
      <c r="D313" s="2141"/>
      <c r="E313" s="420" t="s">
        <v>909</v>
      </c>
      <c r="F313" s="420">
        <v>15.6</v>
      </c>
      <c r="G313" s="420">
        <v>21.1</v>
      </c>
      <c r="H313" s="420">
        <v>18</v>
      </c>
      <c r="I313" s="437">
        <v>19.899999999999999</v>
      </c>
      <c r="J313" s="437">
        <v>24.2</v>
      </c>
      <c r="K313" s="437">
        <v>12.5</v>
      </c>
      <c r="L313" s="284">
        <v>24.2</v>
      </c>
      <c r="M313" s="284">
        <v>32</v>
      </c>
      <c r="N313" s="284">
        <v>15.8</v>
      </c>
      <c r="O313" s="284">
        <v>22.4</v>
      </c>
      <c r="P313" s="284">
        <v>37.799999999999997</v>
      </c>
      <c r="Q313" s="284">
        <v>19.2</v>
      </c>
      <c r="R313" s="274">
        <v>235</v>
      </c>
      <c r="S313" s="274">
        <v>235</v>
      </c>
      <c r="T313" s="274">
        <v>237</v>
      </c>
      <c r="U313" s="275">
        <v>237</v>
      </c>
      <c r="V313" s="283">
        <f t="shared" si="90"/>
        <v>18.233333333333334</v>
      </c>
      <c r="W313" s="277">
        <f t="shared" si="91"/>
        <v>18.866666666666664</v>
      </c>
      <c r="X313" s="277">
        <f t="shared" si="92"/>
        <v>24</v>
      </c>
      <c r="Y313" s="278">
        <f t="shared" si="93"/>
        <v>26.466666666666665</v>
      </c>
      <c r="Z313" s="2131"/>
      <c r="AA313" s="2110"/>
      <c r="AB313" s="2110"/>
      <c r="AC313" s="2110"/>
      <c r="AD313" s="2110"/>
      <c r="AE313" s="2110"/>
      <c r="AF313" s="2110"/>
      <c r="AG313" s="2110"/>
      <c r="AH313" s="2113"/>
      <c r="AI313" s="2116"/>
      <c r="AJ313" s="2116"/>
    </row>
    <row r="314" spans="1:36" ht="18.75" x14ac:dyDescent="0.25">
      <c r="A314" s="2137"/>
      <c r="B314" s="2137"/>
      <c r="C314" s="2139"/>
      <c r="D314" s="2141"/>
      <c r="E314" s="438"/>
      <c r="F314" s="438"/>
      <c r="G314" s="438"/>
      <c r="H314" s="438"/>
      <c r="I314" s="438"/>
      <c r="J314" s="438"/>
      <c r="K314" s="438"/>
      <c r="L314" s="280"/>
      <c r="M314" s="280"/>
      <c r="N314" s="280"/>
      <c r="O314" s="280"/>
      <c r="P314" s="280"/>
      <c r="Q314" s="280"/>
      <c r="R314" s="281"/>
      <c r="S314" s="281"/>
      <c r="T314" s="281"/>
      <c r="U314" s="282"/>
      <c r="V314" s="283">
        <f t="shared" si="90"/>
        <v>0</v>
      </c>
      <c r="W314" s="277">
        <f t="shared" si="91"/>
        <v>0</v>
      </c>
      <c r="X314" s="277">
        <f t="shared" si="92"/>
        <v>0</v>
      </c>
      <c r="Y314" s="278">
        <f t="shared" si="93"/>
        <v>0</v>
      </c>
      <c r="Z314" s="2131"/>
      <c r="AA314" s="2110"/>
      <c r="AB314" s="2110"/>
      <c r="AC314" s="2110"/>
      <c r="AD314" s="2110"/>
      <c r="AE314" s="2110"/>
      <c r="AF314" s="2110"/>
      <c r="AG314" s="2110"/>
      <c r="AH314" s="2113"/>
      <c r="AI314" s="2116"/>
      <c r="AJ314" s="2116"/>
    </row>
    <row r="315" spans="1:36" ht="18.75" x14ac:dyDescent="0.25">
      <c r="A315" s="2137"/>
      <c r="B315" s="2137"/>
      <c r="C315" s="2139"/>
      <c r="D315" s="2141"/>
      <c r="E315" s="420" t="s">
        <v>937</v>
      </c>
      <c r="F315" s="420">
        <v>16.5</v>
      </c>
      <c r="G315" s="420">
        <v>17.600000000000001</v>
      </c>
      <c r="H315" s="420">
        <v>18.600000000000001</v>
      </c>
      <c r="I315" s="437">
        <v>16.899999999999999</v>
      </c>
      <c r="J315" s="437">
        <v>18</v>
      </c>
      <c r="K315" s="437">
        <v>21.6</v>
      </c>
      <c r="L315" s="284">
        <v>5</v>
      </c>
      <c r="M315" s="284">
        <v>6.3</v>
      </c>
      <c r="N315" s="284">
        <v>7.4</v>
      </c>
      <c r="O315" s="284">
        <v>20.399999999999999</v>
      </c>
      <c r="P315" s="284">
        <v>19.600000000000001</v>
      </c>
      <c r="Q315" s="284">
        <v>21.2</v>
      </c>
      <c r="R315" s="274">
        <v>235</v>
      </c>
      <c r="S315" s="274">
        <v>235</v>
      </c>
      <c r="T315" s="274">
        <v>237</v>
      </c>
      <c r="U315" s="275">
        <v>237</v>
      </c>
      <c r="V315" s="283">
        <f t="shared" si="90"/>
        <v>17.566666666666666</v>
      </c>
      <c r="W315" s="277">
        <f t="shared" si="91"/>
        <v>18.833333333333332</v>
      </c>
      <c r="X315" s="277">
        <f t="shared" si="92"/>
        <v>6.2333333333333343</v>
      </c>
      <c r="Y315" s="278">
        <f t="shared" si="93"/>
        <v>20.400000000000002</v>
      </c>
      <c r="Z315" s="2131"/>
      <c r="AA315" s="2110"/>
      <c r="AB315" s="2110"/>
      <c r="AC315" s="2110"/>
      <c r="AD315" s="2110"/>
      <c r="AE315" s="2110"/>
      <c r="AF315" s="2110"/>
      <c r="AG315" s="2110"/>
      <c r="AH315" s="2113"/>
      <c r="AI315" s="2116"/>
      <c r="AJ315" s="2116"/>
    </row>
    <row r="316" spans="1:36" ht="18.75" x14ac:dyDescent="0.25">
      <c r="A316" s="2137"/>
      <c r="B316" s="2137"/>
      <c r="C316" s="2139"/>
      <c r="D316" s="2141"/>
      <c r="E316" s="438"/>
      <c r="F316" s="438"/>
      <c r="G316" s="438"/>
      <c r="H316" s="438"/>
      <c r="I316" s="438"/>
      <c r="J316" s="438"/>
      <c r="K316" s="438"/>
      <c r="L316" s="280"/>
      <c r="M316" s="280"/>
      <c r="N316" s="280"/>
      <c r="O316" s="280"/>
      <c r="P316" s="280"/>
      <c r="Q316" s="280"/>
      <c r="R316" s="281"/>
      <c r="S316" s="281"/>
      <c r="T316" s="281"/>
      <c r="U316" s="282"/>
      <c r="V316" s="283">
        <f t="shared" si="90"/>
        <v>0</v>
      </c>
      <c r="W316" s="277">
        <f t="shared" si="91"/>
        <v>0</v>
      </c>
      <c r="X316" s="277">
        <f t="shared" si="92"/>
        <v>0</v>
      </c>
      <c r="Y316" s="278">
        <f t="shared" si="93"/>
        <v>0</v>
      </c>
      <c r="Z316" s="2131"/>
      <c r="AA316" s="2110"/>
      <c r="AB316" s="2110"/>
      <c r="AC316" s="2110"/>
      <c r="AD316" s="2110"/>
      <c r="AE316" s="2110"/>
      <c r="AF316" s="2110"/>
      <c r="AG316" s="2110"/>
      <c r="AH316" s="2113"/>
      <c r="AI316" s="2116"/>
      <c r="AJ316" s="2116"/>
    </row>
    <row r="317" spans="1:36" ht="18.75" x14ac:dyDescent="0.25">
      <c r="A317" s="2137"/>
      <c r="B317" s="2137"/>
      <c r="C317" s="2139"/>
      <c r="D317" s="2141"/>
      <c r="E317" s="420" t="s">
        <v>938</v>
      </c>
      <c r="F317" s="420">
        <v>0.4</v>
      </c>
      <c r="G317" s="420">
        <v>0</v>
      </c>
      <c r="H317" s="420">
        <v>0</v>
      </c>
      <c r="I317" s="437">
        <v>0</v>
      </c>
      <c r="J317" s="437">
        <v>0</v>
      </c>
      <c r="K317" s="437">
        <v>0.1</v>
      </c>
      <c r="L317" s="284">
        <v>53.2</v>
      </c>
      <c r="M317" s="284">
        <v>55.6</v>
      </c>
      <c r="N317" s="284">
        <v>54</v>
      </c>
      <c r="O317" s="284">
        <v>54.4</v>
      </c>
      <c r="P317" s="284">
        <v>54.4</v>
      </c>
      <c r="Q317" s="284">
        <v>53</v>
      </c>
      <c r="R317" s="274">
        <v>235</v>
      </c>
      <c r="S317" s="274">
        <v>235</v>
      </c>
      <c r="T317" s="274">
        <v>237</v>
      </c>
      <c r="U317" s="275">
        <v>237</v>
      </c>
      <c r="V317" s="283">
        <f t="shared" si="90"/>
        <v>0.4</v>
      </c>
      <c r="W317" s="277">
        <f t="shared" si="91"/>
        <v>0.1</v>
      </c>
      <c r="X317" s="277">
        <f t="shared" si="92"/>
        <v>54.266666666666673</v>
      </c>
      <c r="Y317" s="278">
        <f t="shared" si="93"/>
        <v>53.933333333333337</v>
      </c>
      <c r="Z317" s="2131"/>
      <c r="AA317" s="2110"/>
      <c r="AB317" s="2110"/>
      <c r="AC317" s="2110"/>
      <c r="AD317" s="2110"/>
      <c r="AE317" s="2110"/>
      <c r="AF317" s="2110"/>
      <c r="AG317" s="2110"/>
      <c r="AH317" s="2113"/>
      <c r="AI317" s="2116"/>
      <c r="AJ317" s="2116"/>
    </row>
    <row r="318" spans="1:36" ht="18.75" x14ac:dyDescent="0.25">
      <c r="A318" s="2137"/>
      <c r="B318" s="2137"/>
      <c r="C318" s="2139"/>
      <c r="D318" s="2141"/>
      <c r="E318" s="280"/>
      <c r="F318" s="280"/>
      <c r="G318" s="280"/>
      <c r="H318" s="280"/>
      <c r="I318" s="280"/>
      <c r="J318" s="280"/>
      <c r="K318" s="280"/>
      <c r="L318" s="280"/>
      <c r="M318" s="280"/>
      <c r="N318" s="280"/>
      <c r="O318" s="280"/>
      <c r="P318" s="280"/>
      <c r="Q318" s="280"/>
      <c r="R318" s="281"/>
      <c r="S318" s="281"/>
      <c r="T318" s="281"/>
      <c r="U318" s="282"/>
      <c r="V318" s="283">
        <f t="shared" si="90"/>
        <v>0</v>
      </c>
      <c r="W318" s="277">
        <f t="shared" si="91"/>
        <v>0</v>
      </c>
      <c r="X318" s="277">
        <f t="shared" si="92"/>
        <v>0</v>
      </c>
      <c r="Y318" s="278">
        <f t="shared" si="93"/>
        <v>0</v>
      </c>
      <c r="Z318" s="2131"/>
      <c r="AA318" s="2110"/>
      <c r="AB318" s="2110"/>
      <c r="AC318" s="2110"/>
      <c r="AD318" s="2110"/>
      <c r="AE318" s="2110"/>
      <c r="AF318" s="2110"/>
      <c r="AG318" s="2110"/>
      <c r="AH318" s="2113"/>
      <c r="AI318" s="2116"/>
      <c r="AJ318" s="2116"/>
    </row>
    <row r="319" spans="1:36" ht="18.75" x14ac:dyDescent="0.25">
      <c r="A319" s="2137"/>
      <c r="B319" s="2137"/>
      <c r="C319" s="2139"/>
      <c r="D319" s="2141"/>
      <c r="E319" s="284"/>
      <c r="F319" s="284"/>
      <c r="G319" s="284"/>
      <c r="H319" s="284"/>
      <c r="I319" s="284"/>
      <c r="J319" s="284"/>
      <c r="K319" s="284"/>
      <c r="L319" s="284"/>
      <c r="M319" s="284"/>
      <c r="N319" s="284"/>
      <c r="O319" s="284"/>
      <c r="P319" s="284"/>
      <c r="Q319" s="284"/>
      <c r="R319" s="274"/>
      <c r="S319" s="274"/>
      <c r="T319" s="274"/>
      <c r="U319" s="275"/>
      <c r="V319" s="283">
        <f t="shared" si="90"/>
        <v>0</v>
      </c>
      <c r="W319" s="277">
        <f t="shared" si="91"/>
        <v>0</v>
      </c>
      <c r="X319" s="277">
        <f t="shared" si="92"/>
        <v>0</v>
      </c>
      <c r="Y319" s="278">
        <f t="shared" si="93"/>
        <v>0</v>
      </c>
      <c r="Z319" s="2131"/>
      <c r="AA319" s="2110"/>
      <c r="AB319" s="2110"/>
      <c r="AC319" s="2110"/>
      <c r="AD319" s="2110"/>
      <c r="AE319" s="2110"/>
      <c r="AF319" s="2110"/>
      <c r="AG319" s="2110"/>
      <c r="AH319" s="2113"/>
      <c r="AI319" s="2116"/>
      <c r="AJ319" s="2116"/>
    </row>
    <row r="320" spans="1:36" ht="18.75" x14ac:dyDescent="0.25">
      <c r="A320" s="2137"/>
      <c r="B320" s="2137"/>
      <c r="C320" s="2139"/>
      <c r="D320" s="2141"/>
      <c r="E320" s="280"/>
      <c r="F320" s="280"/>
      <c r="G320" s="280"/>
      <c r="H320" s="280"/>
      <c r="I320" s="280"/>
      <c r="J320" s="280"/>
      <c r="K320" s="280"/>
      <c r="L320" s="280"/>
      <c r="M320" s="280"/>
      <c r="N320" s="280"/>
      <c r="O320" s="280"/>
      <c r="P320" s="280"/>
      <c r="Q320" s="280"/>
      <c r="R320" s="281"/>
      <c r="S320" s="281"/>
      <c r="T320" s="281"/>
      <c r="U320" s="282"/>
      <c r="V320" s="283">
        <f t="shared" si="90"/>
        <v>0</v>
      </c>
      <c r="W320" s="277">
        <f t="shared" si="91"/>
        <v>0</v>
      </c>
      <c r="X320" s="277">
        <f t="shared" si="92"/>
        <v>0</v>
      </c>
      <c r="Y320" s="278">
        <f t="shared" si="93"/>
        <v>0</v>
      </c>
      <c r="Z320" s="2131"/>
      <c r="AA320" s="2110"/>
      <c r="AB320" s="2110"/>
      <c r="AC320" s="2110"/>
      <c r="AD320" s="2110"/>
      <c r="AE320" s="2110"/>
      <c r="AF320" s="2110"/>
      <c r="AG320" s="2110"/>
      <c r="AH320" s="2113"/>
      <c r="AI320" s="2116"/>
      <c r="AJ320" s="2116"/>
    </row>
    <row r="321" spans="1:36" ht="18.75" x14ac:dyDescent="0.25">
      <c r="A321" s="2137"/>
      <c r="B321" s="2137"/>
      <c r="C321" s="2139"/>
      <c r="D321" s="2141"/>
      <c r="E321" s="284"/>
      <c r="F321" s="284"/>
      <c r="G321" s="284"/>
      <c r="H321" s="284"/>
      <c r="I321" s="284"/>
      <c r="J321" s="284"/>
      <c r="K321" s="284"/>
      <c r="L321" s="284"/>
      <c r="M321" s="284"/>
      <c r="N321" s="284"/>
      <c r="O321" s="284"/>
      <c r="P321" s="284"/>
      <c r="Q321" s="284"/>
      <c r="R321" s="274"/>
      <c r="S321" s="274"/>
      <c r="T321" s="274"/>
      <c r="U321" s="275"/>
      <c r="V321" s="283">
        <f t="shared" si="90"/>
        <v>0</v>
      </c>
      <c r="W321" s="277">
        <f t="shared" si="91"/>
        <v>0</v>
      </c>
      <c r="X321" s="277">
        <f t="shared" si="92"/>
        <v>0</v>
      </c>
      <c r="Y321" s="278">
        <f t="shared" si="93"/>
        <v>0</v>
      </c>
      <c r="Z321" s="2131"/>
      <c r="AA321" s="2110"/>
      <c r="AB321" s="2110"/>
      <c r="AC321" s="2110"/>
      <c r="AD321" s="2110"/>
      <c r="AE321" s="2110"/>
      <c r="AF321" s="2110"/>
      <c r="AG321" s="2110"/>
      <c r="AH321" s="2113"/>
      <c r="AI321" s="2116"/>
      <c r="AJ321" s="2116"/>
    </row>
    <row r="322" spans="1:36" ht="18.75" x14ac:dyDescent="0.25">
      <c r="A322" s="2137"/>
      <c r="B322" s="2137"/>
      <c r="C322" s="2139"/>
      <c r="D322" s="2141"/>
      <c r="E322" s="280"/>
      <c r="F322" s="280"/>
      <c r="G322" s="280"/>
      <c r="H322" s="280"/>
      <c r="I322" s="280"/>
      <c r="J322" s="280"/>
      <c r="K322" s="280"/>
      <c r="L322" s="280"/>
      <c r="M322" s="280"/>
      <c r="N322" s="280"/>
      <c r="O322" s="280"/>
      <c r="P322" s="280"/>
      <c r="Q322" s="280"/>
      <c r="R322" s="281"/>
      <c r="S322" s="281"/>
      <c r="T322" s="281"/>
      <c r="U322" s="282"/>
      <c r="V322" s="283">
        <f t="shared" si="90"/>
        <v>0</v>
      </c>
      <c r="W322" s="277">
        <f t="shared" si="91"/>
        <v>0</v>
      </c>
      <c r="X322" s="277">
        <f t="shared" si="92"/>
        <v>0</v>
      </c>
      <c r="Y322" s="278">
        <f t="shared" si="93"/>
        <v>0</v>
      </c>
      <c r="Z322" s="2131"/>
      <c r="AA322" s="2110"/>
      <c r="AB322" s="2110"/>
      <c r="AC322" s="2110"/>
      <c r="AD322" s="2110"/>
      <c r="AE322" s="2110"/>
      <c r="AF322" s="2110"/>
      <c r="AG322" s="2110"/>
      <c r="AH322" s="2113"/>
      <c r="AI322" s="2116"/>
      <c r="AJ322" s="2116"/>
    </row>
    <row r="323" spans="1:36" ht="18.75" x14ac:dyDescent="0.25">
      <c r="A323" s="2137"/>
      <c r="B323" s="2137"/>
      <c r="C323" s="2139"/>
      <c r="D323" s="2141"/>
      <c r="E323" s="284"/>
      <c r="F323" s="284"/>
      <c r="G323" s="284"/>
      <c r="H323" s="284"/>
      <c r="I323" s="284"/>
      <c r="J323" s="284"/>
      <c r="K323" s="284"/>
      <c r="L323" s="284"/>
      <c r="M323" s="284"/>
      <c r="N323" s="284"/>
      <c r="O323" s="284"/>
      <c r="P323" s="284"/>
      <c r="Q323" s="284"/>
      <c r="R323" s="274"/>
      <c r="S323" s="274"/>
      <c r="T323" s="274"/>
      <c r="U323" s="275"/>
      <c r="V323" s="283">
        <f t="shared" si="90"/>
        <v>0</v>
      </c>
      <c r="W323" s="277">
        <f t="shared" si="91"/>
        <v>0</v>
      </c>
      <c r="X323" s="277">
        <f t="shared" si="92"/>
        <v>0</v>
      </c>
      <c r="Y323" s="278">
        <f t="shared" si="93"/>
        <v>0</v>
      </c>
      <c r="Z323" s="2131"/>
      <c r="AA323" s="2110"/>
      <c r="AB323" s="2110"/>
      <c r="AC323" s="2110"/>
      <c r="AD323" s="2110"/>
      <c r="AE323" s="2110"/>
      <c r="AF323" s="2110"/>
      <c r="AG323" s="2110"/>
      <c r="AH323" s="2113"/>
      <c r="AI323" s="2116"/>
      <c r="AJ323" s="2116"/>
    </row>
    <row r="324" spans="1:36" ht="18.75" x14ac:dyDescent="0.25">
      <c r="A324" s="2137"/>
      <c r="B324" s="2137"/>
      <c r="C324" s="2139"/>
      <c r="D324" s="2141"/>
      <c r="E324" s="280"/>
      <c r="F324" s="280"/>
      <c r="G324" s="280"/>
      <c r="H324" s="280"/>
      <c r="I324" s="280"/>
      <c r="J324" s="280"/>
      <c r="K324" s="280"/>
      <c r="L324" s="280"/>
      <c r="M324" s="280"/>
      <c r="N324" s="280"/>
      <c r="O324" s="280"/>
      <c r="P324" s="280"/>
      <c r="Q324" s="280"/>
      <c r="R324" s="281"/>
      <c r="S324" s="281"/>
      <c r="T324" s="281"/>
      <c r="U324" s="282"/>
      <c r="V324" s="283">
        <f t="shared" si="90"/>
        <v>0</v>
      </c>
      <c r="W324" s="277">
        <f t="shared" si="91"/>
        <v>0</v>
      </c>
      <c r="X324" s="277">
        <f t="shared" si="92"/>
        <v>0</v>
      </c>
      <c r="Y324" s="278">
        <f t="shared" si="93"/>
        <v>0</v>
      </c>
      <c r="Z324" s="2131"/>
      <c r="AA324" s="2110"/>
      <c r="AB324" s="2110"/>
      <c r="AC324" s="2110"/>
      <c r="AD324" s="2110"/>
      <c r="AE324" s="2110"/>
      <c r="AF324" s="2110"/>
      <c r="AG324" s="2110"/>
      <c r="AH324" s="2113"/>
      <c r="AI324" s="2116"/>
      <c r="AJ324" s="2116"/>
    </row>
    <row r="325" spans="1:36" ht="18.75" x14ac:dyDescent="0.25">
      <c r="A325" s="2137"/>
      <c r="B325" s="2137"/>
      <c r="C325" s="2139"/>
      <c r="D325" s="2141"/>
      <c r="E325" s="284"/>
      <c r="F325" s="284"/>
      <c r="G325" s="284"/>
      <c r="H325" s="284"/>
      <c r="I325" s="284"/>
      <c r="J325" s="284"/>
      <c r="K325" s="284"/>
      <c r="L325" s="284"/>
      <c r="M325" s="284"/>
      <c r="N325" s="284"/>
      <c r="O325" s="284"/>
      <c r="P325" s="284"/>
      <c r="Q325" s="284"/>
      <c r="R325" s="274"/>
      <c r="S325" s="274"/>
      <c r="T325" s="274"/>
      <c r="U325" s="275"/>
      <c r="V325" s="283">
        <f t="shared" si="90"/>
        <v>0</v>
      </c>
      <c r="W325" s="277">
        <f t="shared" si="91"/>
        <v>0</v>
      </c>
      <c r="X325" s="277">
        <f t="shared" si="92"/>
        <v>0</v>
      </c>
      <c r="Y325" s="278">
        <f t="shared" si="93"/>
        <v>0</v>
      </c>
      <c r="Z325" s="2131"/>
      <c r="AA325" s="2110"/>
      <c r="AB325" s="2110"/>
      <c r="AC325" s="2110"/>
      <c r="AD325" s="2110"/>
      <c r="AE325" s="2110"/>
      <c r="AF325" s="2110"/>
      <c r="AG325" s="2110"/>
      <c r="AH325" s="2113"/>
      <c r="AI325" s="2116"/>
      <c r="AJ325" s="2116"/>
    </row>
    <row r="326" spans="1:36" ht="18.75" x14ac:dyDescent="0.25">
      <c r="A326" s="2137"/>
      <c r="B326" s="2137"/>
      <c r="C326" s="2139"/>
      <c r="D326" s="2141"/>
      <c r="E326" s="280"/>
      <c r="F326" s="280"/>
      <c r="G326" s="280"/>
      <c r="H326" s="280"/>
      <c r="I326" s="280"/>
      <c r="J326" s="280"/>
      <c r="K326" s="280"/>
      <c r="L326" s="280"/>
      <c r="M326" s="280"/>
      <c r="N326" s="280"/>
      <c r="O326" s="280"/>
      <c r="P326" s="280"/>
      <c r="Q326" s="280"/>
      <c r="R326" s="281"/>
      <c r="S326" s="281"/>
      <c r="T326" s="281"/>
      <c r="U326" s="282"/>
      <c r="V326" s="283">
        <f t="shared" si="90"/>
        <v>0</v>
      </c>
      <c r="W326" s="277">
        <f t="shared" si="91"/>
        <v>0</v>
      </c>
      <c r="X326" s="277">
        <f t="shared" si="92"/>
        <v>0</v>
      </c>
      <c r="Y326" s="278">
        <f t="shared" si="93"/>
        <v>0</v>
      </c>
      <c r="Z326" s="2131"/>
      <c r="AA326" s="2110"/>
      <c r="AB326" s="2110"/>
      <c r="AC326" s="2110"/>
      <c r="AD326" s="2110"/>
      <c r="AE326" s="2110"/>
      <c r="AF326" s="2110"/>
      <c r="AG326" s="2110"/>
      <c r="AH326" s="2113"/>
      <c r="AI326" s="2116"/>
      <c r="AJ326" s="2116"/>
    </row>
    <row r="327" spans="1:36" ht="18.75" x14ac:dyDescent="0.25">
      <c r="A327" s="2137"/>
      <c r="B327" s="2137"/>
      <c r="C327" s="2139"/>
      <c r="D327" s="2141"/>
      <c r="E327" s="284"/>
      <c r="F327" s="284"/>
      <c r="G327" s="284"/>
      <c r="H327" s="284"/>
      <c r="I327" s="284"/>
      <c r="J327" s="284"/>
      <c r="K327" s="284"/>
      <c r="L327" s="284"/>
      <c r="M327" s="284"/>
      <c r="N327" s="284"/>
      <c r="O327" s="284"/>
      <c r="P327" s="284"/>
      <c r="Q327" s="284"/>
      <c r="R327" s="274"/>
      <c r="S327" s="274"/>
      <c r="T327" s="274"/>
      <c r="U327" s="275"/>
      <c r="V327" s="283">
        <f t="shared" si="90"/>
        <v>0</v>
      </c>
      <c r="W327" s="277">
        <f t="shared" si="91"/>
        <v>0</v>
      </c>
      <c r="X327" s="277">
        <f t="shared" si="92"/>
        <v>0</v>
      </c>
      <c r="Y327" s="278">
        <f t="shared" si="93"/>
        <v>0</v>
      </c>
      <c r="Z327" s="2131"/>
      <c r="AA327" s="2110"/>
      <c r="AB327" s="2110"/>
      <c r="AC327" s="2110"/>
      <c r="AD327" s="2110"/>
      <c r="AE327" s="2110"/>
      <c r="AF327" s="2110"/>
      <c r="AG327" s="2110"/>
      <c r="AH327" s="2113"/>
      <c r="AI327" s="2116"/>
      <c r="AJ327" s="2116"/>
    </row>
    <row r="328" spans="1:36" ht="18.75" x14ac:dyDescent="0.25">
      <c r="A328" s="2137"/>
      <c r="B328" s="2137"/>
      <c r="C328" s="2139"/>
      <c r="D328" s="2141"/>
      <c r="E328" s="280"/>
      <c r="F328" s="280"/>
      <c r="G328" s="280"/>
      <c r="H328" s="280"/>
      <c r="I328" s="280"/>
      <c r="J328" s="280"/>
      <c r="K328" s="280"/>
      <c r="L328" s="280"/>
      <c r="M328" s="280"/>
      <c r="N328" s="280"/>
      <c r="O328" s="280"/>
      <c r="P328" s="280"/>
      <c r="Q328" s="280"/>
      <c r="R328" s="281"/>
      <c r="S328" s="281"/>
      <c r="T328" s="281"/>
      <c r="U328" s="282"/>
      <c r="V328" s="283">
        <f t="shared" si="90"/>
        <v>0</v>
      </c>
      <c r="W328" s="277">
        <f t="shared" si="91"/>
        <v>0</v>
      </c>
      <c r="X328" s="277">
        <f t="shared" si="92"/>
        <v>0</v>
      </c>
      <c r="Y328" s="278">
        <f t="shared" si="93"/>
        <v>0</v>
      </c>
      <c r="Z328" s="2131"/>
      <c r="AA328" s="2110"/>
      <c r="AB328" s="2110"/>
      <c r="AC328" s="2110"/>
      <c r="AD328" s="2110"/>
      <c r="AE328" s="2110"/>
      <c r="AF328" s="2110"/>
      <c r="AG328" s="2110"/>
      <c r="AH328" s="2113"/>
      <c r="AI328" s="2116"/>
      <c r="AJ328" s="2116"/>
    </row>
    <row r="329" spans="1:36" ht="19.5" thickBot="1" x14ac:dyDescent="0.3">
      <c r="A329" s="2138"/>
      <c r="B329" s="2138"/>
      <c r="C329" s="2140"/>
      <c r="D329" s="2142"/>
      <c r="E329" s="287"/>
      <c r="F329" s="287"/>
      <c r="G329" s="287"/>
      <c r="H329" s="287"/>
      <c r="I329" s="287"/>
      <c r="J329" s="287"/>
      <c r="K329" s="287"/>
      <c r="L329" s="287"/>
      <c r="M329" s="287"/>
      <c r="N329" s="287"/>
      <c r="O329" s="287"/>
      <c r="P329" s="287"/>
      <c r="Q329" s="287"/>
      <c r="R329" s="288"/>
      <c r="S329" s="288"/>
      <c r="T329" s="288"/>
      <c r="U329" s="289"/>
      <c r="V329" s="290">
        <f t="shared" si="90"/>
        <v>0</v>
      </c>
      <c r="W329" s="291">
        <f t="shared" si="91"/>
        <v>0</v>
      </c>
      <c r="X329" s="291">
        <f t="shared" si="92"/>
        <v>0</v>
      </c>
      <c r="Y329" s="292">
        <f t="shared" si="93"/>
        <v>0</v>
      </c>
      <c r="Z329" s="2132"/>
      <c r="AA329" s="2111"/>
      <c r="AB329" s="2111"/>
      <c r="AC329" s="2111"/>
      <c r="AD329" s="2111"/>
      <c r="AE329" s="2111"/>
      <c r="AF329" s="2111"/>
      <c r="AG329" s="2111"/>
      <c r="AH329" s="2114"/>
      <c r="AI329" s="2117"/>
      <c r="AJ329" s="2117"/>
    </row>
    <row r="330" spans="1:36" ht="18.75" x14ac:dyDescent="0.25">
      <c r="A330" s="2121">
        <v>16</v>
      </c>
      <c r="B330" s="2121" t="s">
        <v>115</v>
      </c>
      <c r="C330" s="2133" t="s">
        <v>99</v>
      </c>
      <c r="D330" s="2127">
        <f>250*0.9</f>
        <v>225</v>
      </c>
      <c r="E330" s="293"/>
      <c r="F330" s="251"/>
      <c r="G330" s="251"/>
      <c r="H330" s="251"/>
      <c r="I330" s="251"/>
      <c r="J330" s="251"/>
      <c r="K330" s="251"/>
      <c r="L330" s="251"/>
      <c r="M330" s="251"/>
      <c r="N330" s="251"/>
      <c r="O330" s="251"/>
      <c r="P330" s="251"/>
      <c r="Q330" s="251"/>
      <c r="R330" s="268"/>
      <c r="S330" s="268"/>
      <c r="T330" s="268"/>
      <c r="U330" s="269"/>
      <c r="V330" s="270">
        <f t="shared" si="86"/>
        <v>0</v>
      </c>
      <c r="W330" s="294">
        <f t="shared" si="87"/>
        <v>0</v>
      </c>
      <c r="X330" s="294">
        <f t="shared" si="88"/>
        <v>0</v>
      </c>
      <c r="Y330" s="295">
        <f t="shared" si="89"/>
        <v>0</v>
      </c>
      <c r="Z330" s="2130">
        <f t="shared" ref="Z330:AC330" si="104">SUM(V330:V349)</f>
        <v>48.033333333333339</v>
      </c>
      <c r="AA330" s="2109">
        <f t="shared" si="104"/>
        <v>69.133333333333326</v>
      </c>
      <c r="AB330" s="2109">
        <f t="shared" si="104"/>
        <v>53.900000000000006</v>
      </c>
      <c r="AC330" s="2109">
        <f t="shared" si="104"/>
        <v>58.79999999999999</v>
      </c>
      <c r="AD330" s="2109">
        <f t="shared" ref="AD330:AG350" si="105">Z330*0.38*0.9*SQRT(3)</f>
        <v>28.453091436256976</v>
      </c>
      <c r="AE330" s="2109">
        <f t="shared" si="105"/>
        <v>40.951916473835503</v>
      </c>
      <c r="AF330" s="2109">
        <f t="shared" si="105"/>
        <v>31.928278176563172</v>
      </c>
      <c r="AG330" s="2109">
        <f t="shared" si="105"/>
        <v>34.830848919887089</v>
      </c>
      <c r="AH330" s="2112">
        <f>MAX(Z330:AC349)</f>
        <v>69.133333333333326</v>
      </c>
      <c r="AI330" s="2115">
        <f t="shared" ref="AI330" si="106">AH330*0.38*0.9*SQRT(3)</f>
        <v>40.951916473835503</v>
      </c>
      <c r="AJ330" s="2115">
        <f t="shared" ref="AJ330" si="107">D330-AI330</f>
        <v>184.0480835261645</v>
      </c>
    </row>
    <row r="331" spans="1:36" ht="18.75" x14ac:dyDescent="0.25">
      <c r="A331" s="2137"/>
      <c r="B331" s="2137"/>
      <c r="C331" s="2139"/>
      <c r="D331" s="2141"/>
      <c r="E331" s="420" t="s">
        <v>939</v>
      </c>
      <c r="F331" s="420">
        <v>21.5</v>
      </c>
      <c r="G331" s="420">
        <v>13.9</v>
      </c>
      <c r="H331" s="420">
        <v>19.100000000000001</v>
      </c>
      <c r="I331" s="420">
        <v>22.3</v>
      </c>
      <c r="J331" s="420">
        <v>24.3</v>
      </c>
      <c r="K331" s="420">
        <v>23.5</v>
      </c>
      <c r="L331" s="232">
        <v>25.2</v>
      </c>
      <c r="M331" s="232">
        <v>21.2</v>
      </c>
      <c r="N331" s="232">
        <v>27.2</v>
      </c>
      <c r="O331" s="232">
        <v>24</v>
      </c>
      <c r="P331" s="232">
        <v>12.8</v>
      </c>
      <c r="Q331" s="232">
        <v>28</v>
      </c>
      <c r="R331" s="274">
        <v>230</v>
      </c>
      <c r="S331" s="274">
        <v>230</v>
      </c>
      <c r="T331" s="274">
        <v>230</v>
      </c>
      <c r="U331" s="275">
        <v>230</v>
      </c>
      <c r="V331" s="283">
        <f t="shared" si="86"/>
        <v>18.166666666666668</v>
      </c>
      <c r="W331" s="277">
        <f t="shared" si="87"/>
        <v>23.366666666666664</v>
      </c>
      <c r="X331" s="277">
        <f t="shared" si="88"/>
        <v>24.533333333333331</v>
      </c>
      <c r="Y331" s="278">
        <f t="shared" si="89"/>
        <v>21.599999999999998</v>
      </c>
      <c r="Z331" s="2131"/>
      <c r="AA331" s="2110"/>
      <c r="AB331" s="2110"/>
      <c r="AC331" s="2110"/>
      <c r="AD331" s="2110"/>
      <c r="AE331" s="2110"/>
      <c r="AF331" s="2110"/>
      <c r="AG331" s="2110"/>
      <c r="AH331" s="2113"/>
      <c r="AI331" s="2116"/>
      <c r="AJ331" s="2116"/>
    </row>
    <row r="332" spans="1:36" ht="18.75" x14ac:dyDescent="0.25">
      <c r="A332" s="2137"/>
      <c r="B332" s="2137"/>
      <c r="C332" s="2139"/>
      <c r="D332" s="2141"/>
      <c r="E332" s="438"/>
      <c r="F332" s="438"/>
      <c r="G332" s="438"/>
      <c r="H332" s="438"/>
      <c r="I332" s="438"/>
      <c r="J332" s="438"/>
      <c r="K332" s="438"/>
      <c r="L332" s="280"/>
      <c r="M332" s="280"/>
      <c r="N332" s="280"/>
      <c r="O332" s="280"/>
      <c r="P332" s="280"/>
      <c r="Q332" s="280"/>
      <c r="R332" s="281"/>
      <c r="S332" s="281"/>
      <c r="T332" s="281"/>
      <c r="U332" s="282"/>
      <c r="V332" s="283">
        <f t="shared" si="86"/>
        <v>0</v>
      </c>
      <c r="W332" s="277">
        <f t="shared" si="87"/>
        <v>0</v>
      </c>
      <c r="X332" s="277">
        <f t="shared" si="88"/>
        <v>0</v>
      </c>
      <c r="Y332" s="278">
        <f t="shared" si="89"/>
        <v>0</v>
      </c>
      <c r="Z332" s="2131"/>
      <c r="AA332" s="2110"/>
      <c r="AB332" s="2110"/>
      <c r="AC332" s="2110"/>
      <c r="AD332" s="2110"/>
      <c r="AE332" s="2110"/>
      <c r="AF332" s="2110"/>
      <c r="AG332" s="2110"/>
      <c r="AH332" s="2113"/>
      <c r="AI332" s="2116"/>
      <c r="AJ332" s="2116"/>
    </row>
    <row r="333" spans="1:36" ht="18.75" x14ac:dyDescent="0.25">
      <c r="A333" s="2137"/>
      <c r="B333" s="2137"/>
      <c r="C333" s="2139"/>
      <c r="D333" s="2141"/>
      <c r="E333" s="420" t="s">
        <v>940</v>
      </c>
      <c r="F333" s="437">
        <v>27.6</v>
      </c>
      <c r="G333" s="437">
        <v>12.6</v>
      </c>
      <c r="H333" s="437">
        <v>29.3</v>
      </c>
      <c r="I333" s="437">
        <v>33.299999999999997</v>
      </c>
      <c r="J333" s="437">
        <v>27.5</v>
      </c>
      <c r="K333" s="437">
        <v>36.799999999999997</v>
      </c>
      <c r="L333" s="284">
        <v>27</v>
      </c>
      <c r="M333" s="284">
        <v>23.9</v>
      </c>
      <c r="N333" s="284">
        <v>23.1</v>
      </c>
      <c r="O333" s="284">
        <v>28</v>
      </c>
      <c r="P333" s="284">
        <v>26</v>
      </c>
      <c r="Q333" s="284">
        <v>15.8</v>
      </c>
      <c r="R333" s="274">
        <v>230</v>
      </c>
      <c r="S333" s="274">
        <v>230</v>
      </c>
      <c r="T333" s="274">
        <v>230</v>
      </c>
      <c r="U333" s="275">
        <v>230</v>
      </c>
      <c r="V333" s="283">
        <f t="shared" si="86"/>
        <v>23.166666666666668</v>
      </c>
      <c r="W333" s="277">
        <f t="shared" si="87"/>
        <v>32.533333333333331</v>
      </c>
      <c r="X333" s="277">
        <f t="shared" si="88"/>
        <v>24.666666666666668</v>
      </c>
      <c r="Y333" s="278">
        <f t="shared" si="89"/>
        <v>23.266666666666666</v>
      </c>
      <c r="Z333" s="2131"/>
      <c r="AA333" s="2110"/>
      <c r="AB333" s="2110"/>
      <c r="AC333" s="2110"/>
      <c r="AD333" s="2110"/>
      <c r="AE333" s="2110"/>
      <c r="AF333" s="2110"/>
      <c r="AG333" s="2110"/>
      <c r="AH333" s="2113"/>
      <c r="AI333" s="2116"/>
      <c r="AJ333" s="2116"/>
    </row>
    <row r="334" spans="1:36" ht="18.75" x14ac:dyDescent="0.25">
      <c r="A334" s="2137"/>
      <c r="B334" s="2137"/>
      <c r="C334" s="2139"/>
      <c r="D334" s="2141"/>
      <c r="E334" s="438"/>
      <c r="F334" s="438"/>
      <c r="G334" s="438"/>
      <c r="H334" s="438"/>
      <c r="I334" s="438"/>
      <c r="J334" s="438"/>
      <c r="K334" s="438"/>
      <c r="L334" s="280"/>
      <c r="M334" s="280"/>
      <c r="N334" s="280"/>
      <c r="O334" s="280"/>
      <c r="P334" s="280"/>
      <c r="Q334" s="280"/>
      <c r="R334" s="281"/>
      <c r="S334" s="281"/>
      <c r="T334" s="281"/>
      <c r="U334" s="282"/>
      <c r="V334" s="283">
        <f t="shared" si="86"/>
        <v>0</v>
      </c>
      <c r="W334" s="277">
        <f t="shared" si="87"/>
        <v>0</v>
      </c>
      <c r="X334" s="277">
        <f t="shared" si="88"/>
        <v>0</v>
      </c>
      <c r="Y334" s="278">
        <f t="shared" si="89"/>
        <v>0</v>
      </c>
      <c r="Z334" s="2131"/>
      <c r="AA334" s="2110"/>
      <c r="AB334" s="2110"/>
      <c r="AC334" s="2110"/>
      <c r="AD334" s="2110"/>
      <c r="AE334" s="2110"/>
      <c r="AF334" s="2110"/>
      <c r="AG334" s="2110"/>
      <c r="AH334" s="2113"/>
      <c r="AI334" s="2116"/>
      <c r="AJ334" s="2116"/>
    </row>
    <row r="335" spans="1:36" ht="18.75" x14ac:dyDescent="0.25">
      <c r="A335" s="2137"/>
      <c r="B335" s="2137"/>
      <c r="C335" s="2139"/>
      <c r="D335" s="2141"/>
      <c r="E335" s="437" t="s">
        <v>941</v>
      </c>
      <c r="F335" s="437">
        <v>5.8</v>
      </c>
      <c r="G335" s="437">
        <v>12.3</v>
      </c>
      <c r="H335" s="437">
        <v>2</v>
      </c>
      <c r="I335" s="437">
        <v>6.6</v>
      </c>
      <c r="J335" s="437">
        <v>9.6999999999999993</v>
      </c>
      <c r="K335" s="437">
        <v>23.4</v>
      </c>
      <c r="L335" s="284">
        <v>3.3</v>
      </c>
      <c r="M335" s="284">
        <v>10</v>
      </c>
      <c r="N335" s="284">
        <v>0.8</v>
      </c>
      <c r="O335" s="284">
        <v>26.1</v>
      </c>
      <c r="P335" s="284">
        <v>8.1999999999999993</v>
      </c>
      <c r="Q335" s="284">
        <v>7.5</v>
      </c>
      <c r="R335" s="274">
        <v>230</v>
      </c>
      <c r="S335" s="274">
        <v>230</v>
      </c>
      <c r="T335" s="274">
        <v>230</v>
      </c>
      <c r="U335" s="275">
        <v>230</v>
      </c>
      <c r="V335" s="283">
        <f t="shared" si="86"/>
        <v>6.7</v>
      </c>
      <c r="W335" s="277">
        <f t="shared" si="87"/>
        <v>13.233333333333333</v>
      </c>
      <c r="X335" s="277">
        <f t="shared" si="88"/>
        <v>4.7</v>
      </c>
      <c r="Y335" s="278">
        <f t="shared" si="89"/>
        <v>13.933333333333332</v>
      </c>
      <c r="Z335" s="2131"/>
      <c r="AA335" s="2110"/>
      <c r="AB335" s="2110"/>
      <c r="AC335" s="2110"/>
      <c r="AD335" s="2110"/>
      <c r="AE335" s="2110"/>
      <c r="AF335" s="2110"/>
      <c r="AG335" s="2110"/>
      <c r="AH335" s="2113"/>
      <c r="AI335" s="2116"/>
      <c r="AJ335" s="2116"/>
    </row>
    <row r="336" spans="1:36" ht="18.75" x14ac:dyDescent="0.25">
      <c r="A336" s="2137"/>
      <c r="B336" s="2137"/>
      <c r="C336" s="2139"/>
      <c r="D336" s="2141"/>
      <c r="E336" s="280"/>
      <c r="F336" s="280"/>
      <c r="G336" s="280"/>
      <c r="H336" s="280"/>
      <c r="I336" s="280"/>
      <c r="J336" s="280"/>
      <c r="K336" s="280"/>
      <c r="L336" s="280"/>
      <c r="M336" s="280"/>
      <c r="N336" s="280"/>
      <c r="O336" s="280"/>
      <c r="P336" s="280"/>
      <c r="Q336" s="280"/>
      <c r="R336" s="281"/>
      <c r="S336" s="281"/>
      <c r="T336" s="281"/>
      <c r="U336" s="282"/>
      <c r="V336" s="283">
        <f t="shared" si="86"/>
        <v>0</v>
      </c>
      <c r="W336" s="277">
        <f t="shared" si="87"/>
        <v>0</v>
      </c>
      <c r="X336" s="277">
        <f t="shared" si="88"/>
        <v>0</v>
      </c>
      <c r="Y336" s="278">
        <f t="shared" si="89"/>
        <v>0</v>
      </c>
      <c r="Z336" s="2131"/>
      <c r="AA336" s="2110"/>
      <c r="AB336" s="2110"/>
      <c r="AC336" s="2110"/>
      <c r="AD336" s="2110"/>
      <c r="AE336" s="2110"/>
      <c r="AF336" s="2110"/>
      <c r="AG336" s="2110"/>
      <c r="AH336" s="2113"/>
      <c r="AI336" s="2116"/>
      <c r="AJ336" s="2116"/>
    </row>
    <row r="337" spans="1:36" ht="18.75" x14ac:dyDescent="0.25">
      <c r="A337" s="2137"/>
      <c r="B337" s="2137"/>
      <c r="C337" s="2139"/>
      <c r="D337" s="2141"/>
      <c r="E337" s="284"/>
      <c r="F337" s="284"/>
      <c r="G337" s="284"/>
      <c r="H337" s="284"/>
      <c r="I337" s="284"/>
      <c r="J337" s="284"/>
      <c r="K337" s="284"/>
      <c r="L337" s="284"/>
      <c r="M337" s="284"/>
      <c r="N337" s="284"/>
      <c r="O337" s="284"/>
      <c r="P337" s="284"/>
      <c r="Q337" s="284"/>
      <c r="R337" s="274"/>
      <c r="S337" s="274"/>
      <c r="T337" s="274"/>
      <c r="U337" s="275"/>
      <c r="V337" s="283">
        <f t="shared" si="86"/>
        <v>0</v>
      </c>
      <c r="W337" s="277">
        <f t="shared" si="87"/>
        <v>0</v>
      </c>
      <c r="X337" s="277">
        <f t="shared" si="88"/>
        <v>0</v>
      </c>
      <c r="Y337" s="278">
        <f t="shared" si="89"/>
        <v>0</v>
      </c>
      <c r="Z337" s="2131"/>
      <c r="AA337" s="2110"/>
      <c r="AB337" s="2110"/>
      <c r="AC337" s="2110"/>
      <c r="AD337" s="2110"/>
      <c r="AE337" s="2110"/>
      <c r="AF337" s="2110"/>
      <c r="AG337" s="2110"/>
      <c r="AH337" s="2113"/>
      <c r="AI337" s="2116"/>
      <c r="AJ337" s="2116"/>
    </row>
    <row r="338" spans="1:36" ht="18.75" x14ac:dyDescent="0.25">
      <c r="A338" s="2137"/>
      <c r="B338" s="2137"/>
      <c r="C338" s="2139"/>
      <c r="D338" s="2141"/>
      <c r="E338" s="280"/>
      <c r="F338" s="280"/>
      <c r="G338" s="280"/>
      <c r="H338" s="280"/>
      <c r="I338" s="280"/>
      <c r="J338" s="280"/>
      <c r="K338" s="280"/>
      <c r="L338" s="280"/>
      <c r="M338" s="280"/>
      <c r="N338" s="280"/>
      <c r="O338" s="280"/>
      <c r="P338" s="280"/>
      <c r="Q338" s="280"/>
      <c r="R338" s="281"/>
      <c r="S338" s="281"/>
      <c r="T338" s="281"/>
      <c r="U338" s="282"/>
      <c r="V338" s="283">
        <f t="shared" si="86"/>
        <v>0</v>
      </c>
      <c r="W338" s="277">
        <f t="shared" si="87"/>
        <v>0</v>
      </c>
      <c r="X338" s="277">
        <f t="shared" si="88"/>
        <v>0</v>
      </c>
      <c r="Y338" s="278">
        <f t="shared" si="89"/>
        <v>0</v>
      </c>
      <c r="Z338" s="2131"/>
      <c r="AA338" s="2110"/>
      <c r="AB338" s="2110"/>
      <c r="AC338" s="2110"/>
      <c r="AD338" s="2110"/>
      <c r="AE338" s="2110"/>
      <c r="AF338" s="2110"/>
      <c r="AG338" s="2110"/>
      <c r="AH338" s="2113"/>
      <c r="AI338" s="2116"/>
      <c r="AJ338" s="2116"/>
    </row>
    <row r="339" spans="1:36" ht="18.75" x14ac:dyDescent="0.25">
      <c r="A339" s="2137"/>
      <c r="B339" s="2137"/>
      <c r="C339" s="2139"/>
      <c r="D339" s="2141"/>
      <c r="E339" s="284"/>
      <c r="F339" s="284"/>
      <c r="G339" s="284"/>
      <c r="H339" s="284"/>
      <c r="I339" s="284"/>
      <c r="J339" s="284"/>
      <c r="K339" s="284"/>
      <c r="L339" s="284"/>
      <c r="M339" s="284"/>
      <c r="N339" s="284"/>
      <c r="O339" s="284"/>
      <c r="P339" s="284"/>
      <c r="Q339" s="284"/>
      <c r="R339" s="274"/>
      <c r="S339" s="274"/>
      <c r="T339" s="274"/>
      <c r="U339" s="275"/>
      <c r="V339" s="283">
        <f t="shared" si="86"/>
        <v>0</v>
      </c>
      <c r="W339" s="277">
        <f t="shared" si="87"/>
        <v>0</v>
      </c>
      <c r="X339" s="277">
        <f t="shared" si="88"/>
        <v>0</v>
      </c>
      <c r="Y339" s="278">
        <f t="shared" si="89"/>
        <v>0</v>
      </c>
      <c r="Z339" s="2131"/>
      <c r="AA339" s="2110"/>
      <c r="AB339" s="2110"/>
      <c r="AC339" s="2110"/>
      <c r="AD339" s="2110"/>
      <c r="AE339" s="2110"/>
      <c r="AF339" s="2110"/>
      <c r="AG339" s="2110"/>
      <c r="AH339" s="2113"/>
      <c r="AI339" s="2116"/>
      <c r="AJ339" s="2116"/>
    </row>
    <row r="340" spans="1:36" ht="18.75" x14ac:dyDescent="0.25">
      <c r="A340" s="2137"/>
      <c r="B340" s="2137"/>
      <c r="C340" s="2139"/>
      <c r="D340" s="2141"/>
      <c r="E340" s="280"/>
      <c r="F340" s="280"/>
      <c r="G340" s="280"/>
      <c r="H340" s="280"/>
      <c r="I340" s="280"/>
      <c r="J340" s="280"/>
      <c r="K340" s="280"/>
      <c r="L340" s="280"/>
      <c r="M340" s="280"/>
      <c r="N340" s="280"/>
      <c r="O340" s="280"/>
      <c r="P340" s="280"/>
      <c r="Q340" s="280"/>
      <c r="R340" s="281"/>
      <c r="S340" s="281"/>
      <c r="T340" s="281"/>
      <c r="U340" s="282"/>
      <c r="V340" s="283">
        <f t="shared" si="86"/>
        <v>0</v>
      </c>
      <c r="W340" s="277">
        <f t="shared" si="87"/>
        <v>0</v>
      </c>
      <c r="X340" s="277">
        <f t="shared" si="88"/>
        <v>0</v>
      </c>
      <c r="Y340" s="278">
        <f t="shared" si="89"/>
        <v>0</v>
      </c>
      <c r="Z340" s="2131"/>
      <c r="AA340" s="2110"/>
      <c r="AB340" s="2110"/>
      <c r="AC340" s="2110"/>
      <c r="AD340" s="2110"/>
      <c r="AE340" s="2110"/>
      <c r="AF340" s="2110"/>
      <c r="AG340" s="2110"/>
      <c r="AH340" s="2113"/>
      <c r="AI340" s="2116"/>
      <c r="AJ340" s="2116"/>
    </row>
    <row r="341" spans="1:36" ht="18.75" x14ac:dyDescent="0.25">
      <c r="A341" s="2137"/>
      <c r="B341" s="2137"/>
      <c r="C341" s="2139"/>
      <c r="D341" s="2141"/>
      <c r="E341" s="284"/>
      <c r="F341" s="284"/>
      <c r="G341" s="284"/>
      <c r="H341" s="284"/>
      <c r="I341" s="284"/>
      <c r="J341" s="284"/>
      <c r="K341" s="284"/>
      <c r="L341" s="284"/>
      <c r="M341" s="284"/>
      <c r="N341" s="284"/>
      <c r="O341" s="284"/>
      <c r="P341" s="284"/>
      <c r="Q341" s="284"/>
      <c r="R341" s="274"/>
      <c r="S341" s="274"/>
      <c r="T341" s="274"/>
      <c r="U341" s="275"/>
      <c r="V341" s="283">
        <f t="shared" si="86"/>
        <v>0</v>
      </c>
      <c r="W341" s="277">
        <f t="shared" si="87"/>
        <v>0</v>
      </c>
      <c r="X341" s="277">
        <f t="shared" si="88"/>
        <v>0</v>
      </c>
      <c r="Y341" s="278">
        <f t="shared" si="89"/>
        <v>0</v>
      </c>
      <c r="Z341" s="2131"/>
      <c r="AA341" s="2110"/>
      <c r="AB341" s="2110"/>
      <c r="AC341" s="2110"/>
      <c r="AD341" s="2110"/>
      <c r="AE341" s="2110"/>
      <c r="AF341" s="2110"/>
      <c r="AG341" s="2110"/>
      <c r="AH341" s="2113"/>
      <c r="AI341" s="2116"/>
      <c r="AJ341" s="2116"/>
    </row>
    <row r="342" spans="1:36" ht="18.75" x14ac:dyDescent="0.25">
      <c r="A342" s="2137"/>
      <c r="B342" s="2137"/>
      <c r="C342" s="2139"/>
      <c r="D342" s="2141"/>
      <c r="E342" s="280"/>
      <c r="F342" s="280"/>
      <c r="G342" s="280"/>
      <c r="H342" s="280"/>
      <c r="I342" s="280"/>
      <c r="J342" s="280"/>
      <c r="K342" s="280"/>
      <c r="L342" s="280"/>
      <c r="M342" s="280"/>
      <c r="N342" s="280"/>
      <c r="O342" s="280"/>
      <c r="P342" s="280"/>
      <c r="Q342" s="280"/>
      <c r="R342" s="281"/>
      <c r="S342" s="281"/>
      <c r="T342" s="281"/>
      <c r="U342" s="282"/>
      <c r="V342" s="283">
        <f t="shared" si="86"/>
        <v>0</v>
      </c>
      <c r="W342" s="277">
        <f t="shared" si="87"/>
        <v>0</v>
      </c>
      <c r="X342" s="277">
        <f t="shared" si="88"/>
        <v>0</v>
      </c>
      <c r="Y342" s="278">
        <f t="shared" si="89"/>
        <v>0</v>
      </c>
      <c r="Z342" s="2131"/>
      <c r="AA342" s="2110"/>
      <c r="AB342" s="2110"/>
      <c r="AC342" s="2110"/>
      <c r="AD342" s="2110"/>
      <c r="AE342" s="2110"/>
      <c r="AF342" s="2110"/>
      <c r="AG342" s="2110"/>
      <c r="AH342" s="2113"/>
      <c r="AI342" s="2116"/>
      <c r="AJ342" s="2116"/>
    </row>
    <row r="343" spans="1:36" ht="18.75" x14ac:dyDescent="0.25">
      <c r="A343" s="2137"/>
      <c r="B343" s="2137"/>
      <c r="C343" s="2139"/>
      <c r="D343" s="2141"/>
      <c r="E343" s="284"/>
      <c r="F343" s="284"/>
      <c r="G343" s="284"/>
      <c r="H343" s="284"/>
      <c r="I343" s="284"/>
      <c r="J343" s="284"/>
      <c r="K343" s="284"/>
      <c r="L343" s="284"/>
      <c r="M343" s="284"/>
      <c r="N343" s="284"/>
      <c r="O343" s="284"/>
      <c r="P343" s="284"/>
      <c r="Q343" s="284"/>
      <c r="R343" s="274"/>
      <c r="S343" s="274"/>
      <c r="T343" s="274"/>
      <c r="U343" s="275"/>
      <c r="V343" s="283">
        <f t="shared" si="86"/>
        <v>0</v>
      </c>
      <c r="W343" s="277">
        <f t="shared" si="87"/>
        <v>0</v>
      </c>
      <c r="X343" s="277">
        <f t="shared" si="88"/>
        <v>0</v>
      </c>
      <c r="Y343" s="278">
        <f t="shared" si="89"/>
        <v>0</v>
      </c>
      <c r="Z343" s="2131"/>
      <c r="AA343" s="2110"/>
      <c r="AB343" s="2110"/>
      <c r="AC343" s="2110"/>
      <c r="AD343" s="2110"/>
      <c r="AE343" s="2110"/>
      <c r="AF343" s="2110"/>
      <c r="AG343" s="2110"/>
      <c r="AH343" s="2113"/>
      <c r="AI343" s="2116"/>
      <c r="AJ343" s="2116"/>
    </row>
    <row r="344" spans="1:36" ht="18.75" x14ac:dyDescent="0.25">
      <c r="A344" s="2137"/>
      <c r="B344" s="2137"/>
      <c r="C344" s="2139"/>
      <c r="D344" s="2141"/>
      <c r="E344" s="280"/>
      <c r="F344" s="280"/>
      <c r="G344" s="280"/>
      <c r="H344" s="280"/>
      <c r="I344" s="280"/>
      <c r="J344" s="280"/>
      <c r="K344" s="280"/>
      <c r="L344" s="280"/>
      <c r="M344" s="280"/>
      <c r="N344" s="280"/>
      <c r="O344" s="280"/>
      <c r="P344" s="280"/>
      <c r="Q344" s="280"/>
      <c r="R344" s="281"/>
      <c r="S344" s="281"/>
      <c r="T344" s="281"/>
      <c r="U344" s="282"/>
      <c r="V344" s="283">
        <f t="shared" si="86"/>
        <v>0</v>
      </c>
      <c r="W344" s="277">
        <f t="shared" si="87"/>
        <v>0</v>
      </c>
      <c r="X344" s="277">
        <f t="shared" si="88"/>
        <v>0</v>
      </c>
      <c r="Y344" s="278">
        <f t="shared" si="89"/>
        <v>0</v>
      </c>
      <c r="Z344" s="2131"/>
      <c r="AA344" s="2110"/>
      <c r="AB344" s="2110"/>
      <c r="AC344" s="2110"/>
      <c r="AD344" s="2110"/>
      <c r="AE344" s="2110"/>
      <c r="AF344" s="2110"/>
      <c r="AG344" s="2110"/>
      <c r="AH344" s="2113"/>
      <c r="AI344" s="2116"/>
      <c r="AJ344" s="2116"/>
    </row>
    <row r="345" spans="1:36" ht="18.75" x14ac:dyDescent="0.25">
      <c r="A345" s="2137"/>
      <c r="B345" s="2137"/>
      <c r="C345" s="2139"/>
      <c r="D345" s="2141"/>
      <c r="E345" s="284"/>
      <c r="F345" s="284"/>
      <c r="G345" s="284"/>
      <c r="H345" s="284"/>
      <c r="I345" s="284"/>
      <c r="J345" s="284"/>
      <c r="K345" s="284"/>
      <c r="L345" s="284"/>
      <c r="M345" s="284"/>
      <c r="N345" s="284"/>
      <c r="O345" s="284"/>
      <c r="P345" s="284"/>
      <c r="Q345" s="284"/>
      <c r="R345" s="274"/>
      <c r="S345" s="274"/>
      <c r="T345" s="274"/>
      <c r="U345" s="275"/>
      <c r="V345" s="283">
        <f t="shared" si="86"/>
        <v>0</v>
      </c>
      <c r="W345" s="277">
        <f t="shared" si="87"/>
        <v>0</v>
      </c>
      <c r="X345" s="277">
        <f t="shared" si="88"/>
        <v>0</v>
      </c>
      <c r="Y345" s="278">
        <f t="shared" si="89"/>
        <v>0</v>
      </c>
      <c r="Z345" s="2131"/>
      <c r="AA345" s="2110"/>
      <c r="AB345" s="2110"/>
      <c r="AC345" s="2110"/>
      <c r="AD345" s="2110"/>
      <c r="AE345" s="2110"/>
      <c r="AF345" s="2110"/>
      <c r="AG345" s="2110"/>
      <c r="AH345" s="2113"/>
      <c r="AI345" s="2116"/>
      <c r="AJ345" s="2116"/>
    </row>
    <row r="346" spans="1:36" ht="18.75" x14ac:dyDescent="0.25">
      <c r="A346" s="2137"/>
      <c r="B346" s="2137"/>
      <c r="C346" s="2139"/>
      <c r="D346" s="2141"/>
      <c r="E346" s="280"/>
      <c r="F346" s="280"/>
      <c r="G346" s="280"/>
      <c r="H346" s="280"/>
      <c r="I346" s="280"/>
      <c r="J346" s="280"/>
      <c r="K346" s="280"/>
      <c r="L346" s="280"/>
      <c r="M346" s="280"/>
      <c r="N346" s="280"/>
      <c r="O346" s="280"/>
      <c r="P346" s="280"/>
      <c r="Q346" s="280"/>
      <c r="R346" s="281"/>
      <c r="S346" s="281"/>
      <c r="T346" s="281"/>
      <c r="U346" s="282"/>
      <c r="V346" s="283">
        <f t="shared" si="86"/>
        <v>0</v>
      </c>
      <c r="W346" s="277">
        <f t="shared" si="87"/>
        <v>0</v>
      </c>
      <c r="X346" s="277">
        <f t="shared" si="88"/>
        <v>0</v>
      </c>
      <c r="Y346" s="278">
        <f t="shared" si="89"/>
        <v>0</v>
      </c>
      <c r="Z346" s="2131"/>
      <c r="AA346" s="2110"/>
      <c r="AB346" s="2110"/>
      <c r="AC346" s="2110"/>
      <c r="AD346" s="2110"/>
      <c r="AE346" s="2110"/>
      <c r="AF346" s="2110"/>
      <c r="AG346" s="2110"/>
      <c r="AH346" s="2113"/>
      <c r="AI346" s="2116"/>
      <c r="AJ346" s="2116"/>
    </row>
    <row r="347" spans="1:36" ht="18.75" x14ac:dyDescent="0.25">
      <c r="A347" s="2137"/>
      <c r="B347" s="2137"/>
      <c r="C347" s="2139"/>
      <c r="D347" s="2141"/>
      <c r="E347" s="284"/>
      <c r="F347" s="284"/>
      <c r="G347" s="284"/>
      <c r="H347" s="284"/>
      <c r="I347" s="284"/>
      <c r="J347" s="284"/>
      <c r="K347" s="284"/>
      <c r="L347" s="284"/>
      <c r="M347" s="284"/>
      <c r="N347" s="284"/>
      <c r="O347" s="284"/>
      <c r="P347" s="284"/>
      <c r="Q347" s="284"/>
      <c r="R347" s="274"/>
      <c r="S347" s="274"/>
      <c r="T347" s="274"/>
      <c r="U347" s="275"/>
      <c r="V347" s="283">
        <f t="shared" si="86"/>
        <v>0</v>
      </c>
      <c r="W347" s="277">
        <f t="shared" si="87"/>
        <v>0</v>
      </c>
      <c r="X347" s="277">
        <f t="shared" si="88"/>
        <v>0</v>
      </c>
      <c r="Y347" s="278">
        <f t="shared" si="89"/>
        <v>0</v>
      </c>
      <c r="Z347" s="2131"/>
      <c r="AA347" s="2110"/>
      <c r="AB347" s="2110"/>
      <c r="AC347" s="2110"/>
      <c r="AD347" s="2110"/>
      <c r="AE347" s="2110"/>
      <c r="AF347" s="2110"/>
      <c r="AG347" s="2110"/>
      <c r="AH347" s="2113"/>
      <c r="AI347" s="2116"/>
      <c r="AJ347" s="2116"/>
    </row>
    <row r="348" spans="1:36" ht="18.75" x14ac:dyDescent="0.25">
      <c r="A348" s="2137"/>
      <c r="B348" s="2137"/>
      <c r="C348" s="2139"/>
      <c r="D348" s="2141"/>
      <c r="E348" s="280"/>
      <c r="F348" s="280"/>
      <c r="G348" s="280"/>
      <c r="H348" s="280"/>
      <c r="I348" s="280"/>
      <c r="J348" s="280"/>
      <c r="K348" s="280"/>
      <c r="L348" s="280"/>
      <c r="M348" s="280"/>
      <c r="N348" s="280"/>
      <c r="O348" s="280"/>
      <c r="P348" s="280"/>
      <c r="Q348" s="280"/>
      <c r="R348" s="281"/>
      <c r="S348" s="281"/>
      <c r="T348" s="281"/>
      <c r="U348" s="282"/>
      <c r="V348" s="283">
        <f t="shared" si="86"/>
        <v>0</v>
      </c>
      <c r="W348" s="277">
        <f t="shared" si="87"/>
        <v>0</v>
      </c>
      <c r="X348" s="277">
        <f t="shared" si="88"/>
        <v>0</v>
      </c>
      <c r="Y348" s="278">
        <f t="shared" si="89"/>
        <v>0</v>
      </c>
      <c r="Z348" s="2131"/>
      <c r="AA348" s="2110"/>
      <c r="AB348" s="2110"/>
      <c r="AC348" s="2110"/>
      <c r="AD348" s="2110"/>
      <c r="AE348" s="2110"/>
      <c r="AF348" s="2110"/>
      <c r="AG348" s="2110"/>
      <c r="AH348" s="2113"/>
      <c r="AI348" s="2116"/>
      <c r="AJ348" s="2116"/>
    </row>
    <row r="349" spans="1:36" ht="19.5" thickBot="1" x14ac:dyDescent="0.3">
      <c r="A349" s="2138"/>
      <c r="B349" s="2138"/>
      <c r="C349" s="2140"/>
      <c r="D349" s="2142"/>
      <c r="E349" s="287"/>
      <c r="F349" s="287"/>
      <c r="G349" s="287"/>
      <c r="H349" s="287"/>
      <c r="I349" s="287"/>
      <c r="J349" s="287"/>
      <c r="K349" s="287"/>
      <c r="L349" s="287"/>
      <c r="M349" s="287"/>
      <c r="N349" s="287"/>
      <c r="O349" s="287"/>
      <c r="P349" s="287"/>
      <c r="Q349" s="287"/>
      <c r="R349" s="288"/>
      <c r="S349" s="288"/>
      <c r="T349" s="288"/>
      <c r="U349" s="289"/>
      <c r="V349" s="290">
        <f t="shared" si="86"/>
        <v>0</v>
      </c>
      <c r="W349" s="291">
        <f t="shared" si="87"/>
        <v>0</v>
      </c>
      <c r="X349" s="291">
        <f t="shared" si="88"/>
        <v>0</v>
      </c>
      <c r="Y349" s="292">
        <f t="shared" si="89"/>
        <v>0</v>
      </c>
      <c r="Z349" s="2132"/>
      <c r="AA349" s="2111"/>
      <c r="AB349" s="2111"/>
      <c r="AC349" s="2111"/>
      <c r="AD349" s="2111"/>
      <c r="AE349" s="2111"/>
      <c r="AF349" s="2111"/>
      <c r="AG349" s="2111"/>
      <c r="AH349" s="2114"/>
      <c r="AI349" s="2117"/>
      <c r="AJ349" s="2117"/>
    </row>
    <row r="350" spans="1:36" ht="18.75" x14ac:dyDescent="0.25">
      <c r="A350" s="2118">
        <v>17</v>
      </c>
      <c r="B350" s="2121" t="s">
        <v>242</v>
      </c>
      <c r="C350" s="2133" t="s">
        <v>83</v>
      </c>
      <c r="D350" s="2127">
        <f>160*0.9</f>
        <v>144</v>
      </c>
      <c r="E350" s="293"/>
      <c r="F350" s="251"/>
      <c r="G350" s="251"/>
      <c r="H350" s="251"/>
      <c r="I350" s="251"/>
      <c r="J350" s="251"/>
      <c r="K350" s="251"/>
      <c r="L350" s="251"/>
      <c r="M350" s="251"/>
      <c r="N350" s="251"/>
      <c r="O350" s="251"/>
      <c r="P350" s="251"/>
      <c r="Q350" s="251"/>
      <c r="R350" s="268"/>
      <c r="S350" s="268"/>
      <c r="T350" s="268"/>
      <c r="U350" s="269"/>
      <c r="V350" s="270">
        <f t="shared" si="86"/>
        <v>0</v>
      </c>
      <c r="W350" s="294">
        <f t="shared" si="87"/>
        <v>0</v>
      </c>
      <c r="X350" s="294">
        <f t="shared" si="88"/>
        <v>0</v>
      </c>
      <c r="Y350" s="295">
        <f t="shared" si="89"/>
        <v>0</v>
      </c>
      <c r="Z350" s="2130">
        <f t="shared" ref="Z350:AC350" si="108">SUM(V350:V369)</f>
        <v>44.533333333333339</v>
      </c>
      <c r="AA350" s="2109">
        <f t="shared" si="108"/>
        <v>40.25</v>
      </c>
      <c r="AB350" s="2109">
        <f t="shared" si="108"/>
        <v>32.466666666666669</v>
      </c>
      <c r="AC350" s="2109">
        <f t="shared" si="108"/>
        <v>32.466666666666669</v>
      </c>
      <c r="AD350" s="2109">
        <f t="shared" ref="AD350" si="109">Z350*0.38*0.9*SQRT(3)</f>
        <v>26.379826619597029</v>
      </c>
      <c r="AE350" s="2109">
        <f t="shared" si="105"/>
        <v>23.842545391589379</v>
      </c>
      <c r="AF350" s="2109">
        <f t="shared" si="105"/>
        <v>19.231999346921786</v>
      </c>
      <c r="AG350" s="2109">
        <f t="shared" si="105"/>
        <v>19.231999346921786</v>
      </c>
      <c r="AH350" s="2112">
        <f>MAX(Z350:AC369)</f>
        <v>44.533333333333339</v>
      </c>
      <c r="AI350" s="2115">
        <f t="shared" ref="AI350" si="110">AH350*0.38*0.9*SQRT(3)</f>
        <v>26.379826619597029</v>
      </c>
      <c r="AJ350" s="2112">
        <f t="shared" ref="AJ350" si="111">D350-AI350</f>
        <v>117.62017338040297</v>
      </c>
    </row>
    <row r="351" spans="1:36" ht="18.75" x14ac:dyDescent="0.25">
      <c r="A351" s="2119"/>
      <c r="B351" s="2122"/>
      <c r="C351" s="2134"/>
      <c r="D351" s="2128"/>
      <c r="E351" s="420" t="s">
        <v>942</v>
      </c>
      <c r="F351" s="420">
        <v>0.2</v>
      </c>
      <c r="G351" s="420">
        <v>0</v>
      </c>
      <c r="H351" s="420">
        <v>0</v>
      </c>
      <c r="I351" s="420">
        <v>0.1</v>
      </c>
      <c r="J351" s="420">
        <v>0</v>
      </c>
      <c r="K351" s="420">
        <v>0</v>
      </c>
      <c r="L351" s="232">
        <v>0.2</v>
      </c>
      <c r="M351" s="232">
        <v>2.2000000000000002</v>
      </c>
      <c r="N351" s="232">
        <v>0</v>
      </c>
      <c r="O351" s="232">
        <v>0.1</v>
      </c>
      <c r="P351" s="232">
        <v>2.2999999999999998</v>
      </c>
      <c r="Q351" s="232">
        <v>0</v>
      </c>
      <c r="R351" s="274">
        <v>232</v>
      </c>
      <c r="S351" s="274">
        <v>232</v>
      </c>
      <c r="T351" s="274">
        <v>230</v>
      </c>
      <c r="U351" s="275">
        <v>230</v>
      </c>
      <c r="V351" s="283">
        <f t="shared" si="86"/>
        <v>0.2</v>
      </c>
      <c r="W351" s="277">
        <f t="shared" si="87"/>
        <v>0.1</v>
      </c>
      <c r="X351" s="277">
        <f t="shared" si="88"/>
        <v>1.2000000000000002</v>
      </c>
      <c r="Y351" s="278">
        <f t="shared" si="89"/>
        <v>1.2</v>
      </c>
      <c r="Z351" s="2131"/>
      <c r="AA351" s="2110"/>
      <c r="AB351" s="2110"/>
      <c r="AC351" s="2110"/>
      <c r="AD351" s="2110"/>
      <c r="AE351" s="2110"/>
      <c r="AF351" s="2110"/>
      <c r="AG351" s="2110"/>
      <c r="AH351" s="2113"/>
      <c r="AI351" s="2116"/>
      <c r="AJ351" s="2113"/>
    </row>
    <row r="352" spans="1:36" ht="18.75" x14ac:dyDescent="0.25">
      <c r="A352" s="2119"/>
      <c r="B352" s="2122"/>
      <c r="C352" s="2134"/>
      <c r="D352" s="2128"/>
      <c r="E352" s="438"/>
      <c r="F352" s="438"/>
      <c r="G352" s="438"/>
      <c r="H352" s="438"/>
      <c r="I352" s="438"/>
      <c r="J352" s="438"/>
      <c r="K352" s="438"/>
      <c r="L352" s="280"/>
      <c r="M352" s="280"/>
      <c r="N352" s="280"/>
      <c r="O352" s="280"/>
      <c r="P352" s="280"/>
      <c r="Q352" s="280"/>
      <c r="R352" s="281"/>
      <c r="S352" s="281"/>
      <c r="T352" s="281"/>
      <c r="U352" s="282"/>
      <c r="V352" s="283">
        <f t="shared" si="86"/>
        <v>0</v>
      </c>
      <c r="W352" s="277">
        <f t="shared" si="87"/>
        <v>0</v>
      </c>
      <c r="X352" s="277">
        <f t="shared" si="88"/>
        <v>0</v>
      </c>
      <c r="Y352" s="278">
        <f t="shared" si="89"/>
        <v>0</v>
      </c>
      <c r="Z352" s="2131"/>
      <c r="AA352" s="2110"/>
      <c r="AB352" s="2110"/>
      <c r="AC352" s="2110"/>
      <c r="AD352" s="2110"/>
      <c r="AE352" s="2110"/>
      <c r="AF352" s="2110"/>
      <c r="AG352" s="2110"/>
      <c r="AH352" s="2113"/>
      <c r="AI352" s="2116"/>
      <c r="AJ352" s="2113"/>
    </row>
    <row r="353" spans="1:36" ht="18.75" x14ac:dyDescent="0.25">
      <c r="A353" s="2119"/>
      <c r="B353" s="2122"/>
      <c r="C353" s="2134"/>
      <c r="D353" s="2128"/>
      <c r="E353" s="420" t="s">
        <v>943</v>
      </c>
      <c r="F353" s="420">
        <v>0</v>
      </c>
      <c r="G353" s="420">
        <v>0</v>
      </c>
      <c r="H353" s="420">
        <v>0.3</v>
      </c>
      <c r="I353" s="437">
        <v>0</v>
      </c>
      <c r="J353" s="437">
        <v>0</v>
      </c>
      <c r="K353" s="437">
        <v>0.3</v>
      </c>
      <c r="L353" s="284">
        <v>0</v>
      </c>
      <c r="M353" s="284">
        <v>0</v>
      </c>
      <c r="N353" s="284">
        <v>0</v>
      </c>
      <c r="O353" s="284">
        <v>0</v>
      </c>
      <c r="P353" s="284">
        <v>0</v>
      </c>
      <c r="Q353" s="284">
        <v>0</v>
      </c>
      <c r="R353" s="274">
        <v>232</v>
      </c>
      <c r="S353" s="274">
        <v>232</v>
      </c>
      <c r="T353" s="274">
        <v>230</v>
      </c>
      <c r="U353" s="275">
        <v>230</v>
      </c>
      <c r="V353" s="283">
        <f t="shared" si="86"/>
        <v>0.3</v>
      </c>
      <c r="W353" s="277">
        <f t="shared" si="87"/>
        <v>0.3</v>
      </c>
      <c r="X353" s="277">
        <f t="shared" si="88"/>
        <v>0</v>
      </c>
      <c r="Y353" s="278">
        <f t="shared" si="89"/>
        <v>0</v>
      </c>
      <c r="Z353" s="2131"/>
      <c r="AA353" s="2110"/>
      <c r="AB353" s="2110"/>
      <c r="AC353" s="2110"/>
      <c r="AD353" s="2110"/>
      <c r="AE353" s="2110"/>
      <c r="AF353" s="2110"/>
      <c r="AG353" s="2110"/>
      <c r="AH353" s="2113"/>
      <c r="AI353" s="2116"/>
      <c r="AJ353" s="2113"/>
    </row>
    <row r="354" spans="1:36" ht="18.75" x14ac:dyDescent="0.25">
      <c r="A354" s="2119"/>
      <c r="B354" s="2122"/>
      <c r="C354" s="2134"/>
      <c r="D354" s="2128"/>
      <c r="E354" s="438"/>
      <c r="F354" s="438"/>
      <c r="G354" s="438"/>
      <c r="H354" s="438"/>
      <c r="I354" s="438"/>
      <c r="J354" s="438"/>
      <c r="K354" s="438"/>
      <c r="L354" s="280"/>
      <c r="M354" s="280"/>
      <c r="N354" s="280"/>
      <c r="O354" s="280"/>
      <c r="P354" s="280"/>
      <c r="Q354" s="280"/>
      <c r="R354" s="281"/>
      <c r="S354" s="281"/>
      <c r="T354" s="281"/>
      <c r="U354" s="282"/>
      <c r="V354" s="283">
        <f t="shared" si="86"/>
        <v>0</v>
      </c>
      <c r="W354" s="277">
        <f t="shared" si="87"/>
        <v>0</v>
      </c>
      <c r="X354" s="277">
        <f t="shared" si="88"/>
        <v>0</v>
      </c>
      <c r="Y354" s="278">
        <f t="shared" si="89"/>
        <v>0</v>
      </c>
      <c r="Z354" s="2131"/>
      <c r="AA354" s="2110"/>
      <c r="AB354" s="2110"/>
      <c r="AC354" s="2110"/>
      <c r="AD354" s="2110"/>
      <c r="AE354" s="2110"/>
      <c r="AF354" s="2110"/>
      <c r="AG354" s="2110"/>
      <c r="AH354" s="2113"/>
      <c r="AI354" s="2116"/>
      <c r="AJ354" s="2113"/>
    </row>
    <row r="355" spans="1:36" ht="18.75" x14ac:dyDescent="0.25">
      <c r="A355" s="2119"/>
      <c r="B355" s="2122"/>
      <c r="C355" s="2134"/>
      <c r="D355" s="2128"/>
      <c r="E355" s="437" t="s">
        <v>944</v>
      </c>
      <c r="F355" s="437">
        <v>0</v>
      </c>
      <c r="G355" s="437">
        <v>0</v>
      </c>
      <c r="H355" s="437">
        <v>0</v>
      </c>
      <c r="I355" s="437">
        <v>31.9</v>
      </c>
      <c r="J355" s="437">
        <v>33.5</v>
      </c>
      <c r="K355" s="437">
        <v>30.6</v>
      </c>
      <c r="L355" s="284">
        <v>31.7</v>
      </c>
      <c r="M355" s="284">
        <v>32.1</v>
      </c>
      <c r="N355" s="284">
        <v>30</v>
      </c>
      <c r="O355" s="284">
        <v>31.6</v>
      </c>
      <c r="P355" s="284">
        <v>32.200000000000003</v>
      </c>
      <c r="Q355" s="284">
        <v>30</v>
      </c>
      <c r="R355" s="274">
        <v>232</v>
      </c>
      <c r="S355" s="274">
        <v>232</v>
      </c>
      <c r="T355" s="274">
        <v>230</v>
      </c>
      <c r="U355" s="275">
        <v>230</v>
      </c>
      <c r="V355" s="283">
        <f t="shared" si="86"/>
        <v>0</v>
      </c>
      <c r="W355" s="277">
        <f t="shared" si="87"/>
        <v>32</v>
      </c>
      <c r="X355" s="277">
        <f t="shared" si="88"/>
        <v>31.266666666666666</v>
      </c>
      <c r="Y355" s="278">
        <f t="shared" si="89"/>
        <v>31.266666666666669</v>
      </c>
      <c r="Z355" s="2131"/>
      <c r="AA355" s="2110"/>
      <c r="AB355" s="2110"/>
      <c r="AC355" s="2110"/>
      <c r="AD355" s="2110"/>
      <c r="AE355" s="2110"/>
      <c r="AF355" s="2110"/>
      <c r="AG355" s="2110"/>
      <c r="AH355" s="2113"/>
      <c r="AI355" s="2116"/>
      <c r="AJ355" s="2113"/>
    </row>
    <row r="356" spans="1:36" ht="18.75" x14ac:dyDescent="0.25">
      <c r="A356" s="2119"/>
      <c r="B356" s="2122"/>
      <c r="C356" s="2134"/>
      <c r="D356" s="2128"/>
      <c r="E356" s="438"/>
      <c r="F356" s="438"/>
      <c r="G356" s="438"/>
      <c r="H356" s="438"/>
      <c r="I356" s="438"/>
      <c r="J356" s="438"/>
      <c r="K356" s="438"/>
      <c r="L356" s="280"/>
      <c r="M356" s="280"/>
      <c r="N356" s="280"/>
      <c r="O356" s="280"/>
      <c r="P356" s="280"/>
      <c r="Q356" s="280"/>
      <c r="R356" s="281"/>
      <c r="S356" s="281"/>
      <c r="T356" s="281"/>
      <c r="U356" s="282"/>
      <c r="V356" s="283">
        <f t="shared" si="86"/>
        <v>0</v>
      </c>
      <c r="W356" s="277">
        <f t="shared" si="87"/>
        <v>0</v>
      </c>
      <c r="X356" s="277">
        <f t="shared" si="88"/>
        <v>0</v>
      </c>
      <c r="Y356" s="278">
        <f t="shared" si="89"/>
        <v>0</v>
      </c>
      <c r="Z356" s="2131"/>
      <c r="AA356" s="2110"/>
      <c r="AB356" s="2110"/>
      <c r="AC356" s="2110"/>
      <c r="AD356" s="2110"/>
      <c r="AE356" s="2110"/>
      <c r="AF356" s="2110"/>
      <c r="AG356" s="2110"/>
      <c r="AH356" s="2113"/>
      <c r="AI356" s="2116"/>
      <c r="AJ356" s="2113"/>
    </row>
    <row r="357" spans="1:36" ht="18.75" x14ac:dyDescent="0.25">
      <c r="A357" s="2119"/>
      <c r="B357" s="2122"/>
      <c r="C357" s="2134"/>
      <c r="D357" s="2128"/>
      <c r="E357" s="437" t="s">
        <v>945</v>
      </c>
      <c r="F357" s="437">
        <v>39.5</v>
      </c>
      <c r="G357" s="437">
        <v>37.200000000000003</v>
      </c>
      <c r="H357" s="437">
        <v>35.6</v>
      </c>
      <c r="I357" s="437">
        <v>0</v>
      </c>
      <c r="J357" s="437">
        <v>0</v>
      </c>
      <c r="K357" s="437">
        <v>0</v>
      </c>
      <c r="L357" s="284">
        <v>0</v>
      </c>
      <c r="M357" s="284">
        <v>0</v>
      </c>
      <c r="N357" s="284">
        <v>0</v>
      </c>
      <c r="O357" s="284">
        <v>0</v>
      </c>
      <c r="P357" s="284">
        <v>0</v>
      </c>
      <c r="Q357" s="284">
        <v>0</v>
      </c>
      <c r="R357" s="274">
        <v>232</v>
      </c>
      <c r="S357" s="274">
        <v>232</v>
      </c>
      <c r="T357" s="274">
        <v>230</v>
      </c>
      <c r="U357" s="275">
        <v>230</v>
      </c>
      <c r="V357" s="283">
        <f t="shared" si="86"/>
        <v>37.433333333333337</v>
      </c>
      <c r="W357" s="277">
        <f t="shared" si="87"/>
        <v>0</v>
      </c>
      <c r="X357" s="277">
        <f t="shared" si="88"/>
        <v>0</v>
      </c>
      <c r="Y357" s="278">
        <f t="shared" si="89"/>
        <v>0</v>
      </c>
      <c r="Z357" s="2131"/>
      <c r="AA357" s="2110"/>
      <c r="AB357" s="2110"/>
      <c r="AC357" s="2110"/>
      <c r="AD357" s="2110"/>
      <c r="AE357" s="2110"/>
      <c r="AF357" s="2110"/>
      <c r="AG357" s="2110"/>
      <c r="AH357" s="2113"/>
      <c r="AI357" s="2116"/>
      <c r="AJ357" s="2113"/>
    </row>
    <row r="358" spans="1:36" ht="18.75" x14ac:dyDescent="0.25">
      <c r="A358" s="2119"/>
      <c r="B358" s="2122"/>
      <c r="C358" s="2134"/>
      <c r="D358" s="2128"/>
      <c r="E358" s="438"/>
      <c r="F358" s="438"/>
      <c r="G358" s="438"/>
      <c r="H358" s="438"/>
      <c r="I358" s="438"/>
      <c r="J358" s="438"/>
      <c r="K358" s="438"/>
      <c r="L358" s="280"/>
      <c r="M358" s="280"/>
      <c r="N358" s="280"/>
      <c r="O358" s="280"/>
      <c r="P358" s="280"/>
      <c r="Q358" s="280"/>
      <c r="R358" s="281"/>
      <c r="S358" s="281"/>
      <c r="T358" s="281"/>
      <c r="U358" s="282"/>
      <c r="V358" s="283">
        <f t="shared" si="86"/>
        <v>0</v>
      </c>
      <c r="W358" s="277">
        <f t="shared" si="87"/>
        <v>0</v>
      </c>
      <c r="X358" s="277">
        <f t="shared" si="88"/>
        <v>0</v>
      </c>
      <c r="Y358" s="278">
        <f t="shared" si="89"/>
        <v>0</v>
      </c>
      <c r="Z358" s="2131"/>
      <c r="AA358" s="2110"/>
      <c r="AB358" s="2110"/>
      <c r="AC358" s="2110"/>
      <c r="AD358" s="2110"/>
      <c r="AE358" s="2110"/>
      <c r="AF358" s="2110"/>
      <c r="AG358" s="2110"/>
      <c r="AH358" s="2113"/>
      <c r="AI358" s="2116"/>
      <c r="AJ358" s="2113"/>
    </row>
    <row r="359" spans="1:36" ht="18.75" x14ac:dyDescent="0.25">
      <c r="A359" s="2119"/>
      <c r="B359" s="2122"/>
      <c r="C359" s="2134"/>
      <c r="D359" s="2128"/>
      <c r="E359" s="437" t="s">
        <v>946</v>
      </c>
      <c r="F359" s="437">
        <v>6.6</v>
      </c>
      <c r="G359" s="437">
        <v>0</v>
      </c>
      <c r="H359" s="437">
        <v>0</v>
      </c>
      <c r="I359" s="437">
        <v>15.2</v>
      </c>
      <c r="J359" s="437">
        <v>0</v>
      </c>
      <c r="K359" s="437">
        <v>0.5</v>
      </c>
      <c r="L359" s="284">
        <v>0</v>
      </c>
      <c r="M359" s="284">
        <v>0</v>
      </c>
      <c r="N359" s="284">
        <v>0</v>
      </c>
      <c r="O359" s="284">
        <v>0</v>
      </c>
      <c r="P359" s="284">
        <v>0</v>
      </c>
      <c r="Q359" s="284">
        <v>0</v>
      </c>
      <c r="R359" s="274">
        <v>232</v>
      </c>
      <c r="S359" s="274">
        <v>232</v>
      </c>
      <c r="T359" s="274">
        <v>230</v>
      </c>
      <c r="U359" s="275">
        <v>230</v>
      </c>
      <c r="V359" s="283">
        <f t="shared" si="86"/>
        <v>6.6</v>
      </c>
      <c r="W359" s="277">
        <f t="shared" si="87"/>
        <v>7.85</v>
      </c>
      <c r="X359" s="277">
        <f t="shared" si="88"/>
        <v>0</v>
      </c>
      <c r="Y359" s="278">
        <f t="shared" si="89"/>
        <v>0</v>
      </c>
      <c r="Z359" s="2131"/>
      <c r="AA359" s="2110"/>
      <c r="AB359" s="2110"/>
      <c r="AC359" s="2110"/>
      <c r="AD359" s="2110"/>
      <c r="AE359" s="2110"/>
      <c r="AF359" s="2110"/>
      <c r="AG359" s="2110"/>
      <c r="AH359" s="2113"/>
      <c r="AI359" s="2116"/>
      <c r="AJ359" s="2113"/>
    </row>
    <row r="360" spans="1:36" ht="18.75" x14ac:dyDescent="0.25">
      <c r="A360" s="2119"/>
      <c r="B360" s="2122"/>
      <c r="C360" s="2134"/>
      <c r="D360" s="2128"/>
      <c r="E360" s="280"/>
      <c r="F360" s="280"/>
      <c r="G360" s="280"/>
      <c r="H360" s="280"/>
      <c r="I360" s="280"/>
      <c r="J360" s="280"/>
      <c r="K360" s="280"/>
      <c r="L360" s="280"/>
      <c r="M360" s="280"/>
      <c r="N360" s="280"/>
      <c r="O360" s="280"/>
      <c r="P360" s="280"/>
      <c r="Q360" s="280"/>
      <c r="R360" s="281"/>
      <c r="S360" s="281"/>
      <c r="T360" s="281"/>
      <c r="U360" s="282"/>
      <c r="V360" s="283">
        <f t="shared" si="86"/>
        <v>0</v>
      </c>
      <c r="W360" s="277">
        <f t="shared" si="87"/>
        <v>0</v>
      </c>
      <c r="X360" s="277">
        <f t="shared" si="88"/>
        <v>0</v>
      </c>
      <c r="Y360" s="278">
        <f t="shared" si="89"/>
        <v>0</v>
      </c>
      <c r="Z360" s="2131"/>
      <c r="AA360" s="2110"/>
      <c r="AB360" s="2110"/>
      <c r="AC360" s="2110"/>
      <c r="AD360" s="2110"/>
      <c r="AE360" s="2110"/>
      <c r="AF360" s="2110"/>
      <c r="AG360" s="2110"/>
      <c r="AH360" s="2113"/>
      <c r="AI360" s="2116"/>
      <c r="AJ360" s="2113"/>
    </row>
    <row r="361" spans="1:36" ht="18.75" x14ac:dyDescent="0.25">
      <c r="A361" s="2119"/>
      <c r="B361" s="2122"/>
      <c r="C361" s="2134"/>
      <c r="D361" s="2128"/>
      <c r="E361" s="284"/>
      <c r="F361" s="284"/>
      <c r="G361" s="284"/>
      <c r="H361" s="284"/>
      <c r="I361" s="284"/>
      <c r="J361" s="284"/>
      <c r="K361" s="284"/>
      <c r="L361" s="284"/>
      <c r="M361" s="284"/>
      <c r="N361" s="284"/>
      <c r="O361" s="284"/>
      <c r="P361" s="284"/>
      <c r="Q361" s="284"/>
      <c r="R361" s="274"/>
      <c r="S361" s="274"/>
      <c r="T361" s="274"/>
      <c r="U361" s="275"/>
      <c r="V361" s="283">
        <f t="shared" si="86"/>
        <v>0</v>
      </c>
      <c r="W361" s="277">
        <f t="shared" si="87"/>
        <v>0</v>
      </c>
      <c r="X361" s="277">
        <f t="shared" si="88"/>
        <v>0</v>
      </c>
      <c r="Y361" s="278">
        <f t="shared" si="89"/>
        <v>0</v>
      </c>
      <c r="Z361" s="2131"/>
      <c r="AA361" s="2110"/>
      <c r="AB361" s="2110"/>
      <c r="AC361" s="2110"/>
      <c r="AD361" s="2110"/>
      <c r="AE361" s="2110"/>
      <c r="AF361" s="2110"/>
      <c r="AG361" s="2110"/>
      <c r="AH361" s="2113"/>
      <c r="AI361" s="2116"/>
      <c r="AJ361" s="2113"/>
    </row>
    <row r="362" spans="1:36" ht="18.75" x14ac:dyDescent="0.25">
      <c r="A362" s="2119"/>
      <c r="B362" s="2122"/>
      <c r="C362" s="2134"/>
      <c r="D362" s="2128"/>
      <c r="E362" s="280"/>
      <c r="F362" s="280"/>
      <c r="G362" s="280"/>
      <c r="H362" s="280"/>
      <c r="I362" s="280"/>
      <c r="J362" s="280"/>
      <c r="K362" s="280"/>
      <c r="L362" s="280"/>
      <c r="M362" s="280"/>
      <c r="N362" s="280"/>
      <c r="O362" s="280"/>
      <c r="P362" s="280"/>
      <c r="Q362" s="280"/>
      <c r="R362" s="281"/>
      <c r="S362" s="281"/>
      <c r="T362" s="281"/>
      <c r="U362" s="282"/>
      <c r="V362" s="283">
        <f t="shared" si="86"/>
        <v>0</v>
      </c>
      <c r="W362" s="277">
        <f t="shared" si="87"/>
        <v>0</v>
      </c>
      <c r="X362" s="277">
        <f t="shared" si="88"/>
        <v>0</v>
      </c>
      <c r="Y362" s="278">
        <f t="shared" si="89"/>
        <v>0</v>
      </c>
      <c r="Z362" s="2131"/>
      <c r="AA362" s="2110"/>
      <c r="AB362" s="2110"/>
      <c r="AC362" s="2110"/>
      <c r="AD362" s="2110"/>
      <c r="AE362" s="2110"/>
      <c r="AF362" s="2110"/>
      <c r="AG362" s="2110"/>
      <c r="AH362" s="2113"/>
      <c r="AI362" s="2116"/>
      <c r="AJ362" s="2113"/>
    </row>
    <row r="363" spans="1:36" ht="18.75" x14ac:dyDescent="0.25">
      <c r="A363" s="2119"/>
      <c r="B363" s="2122"/>
      <c r="C363" s="2134"/>
      <c r="D363" s="2128"/>
      <c r="E363" s="284"/>
      <c r="F363" s="284"/>
      <c r="G363" s="284"/>
      <c r="H363" s="284"/>
      <c r="I363" s="284"/>
      <c r="J363" s="284"/>
      <c r="K363" s="284"/>
      <c r="L363" s="284"/>
      <c r="M363" s="284"/>
      <c r="N363" s="284"/>
      <c r="O363" s="284"/>
      <c r="P363" s="284"/>
      <c r="Q363" s="284"/>
      <c r="R363" s="274"/>
      <c r="S363" s="274"/>
      <c r="T363" s="274"/>
      <c r="U363" s="275"/>
      <c r="V363" s="283">
        <f t="shared" si="86"/>
        <v>0</v>
      </c>
      <c r="W363" s="277">
        <f t="shared" si="87"/>
        <v>0</v>
      </c>
      <c r="X363" s="277">
        <f t="shared" si="88"/>
        <v>0</v>
      </c>
      <c r="Y363" s="278">
        <f t="shared" si="89"/>
        <v>0</v>
      </c>
      <c r="Z363" s="2131"/>
      <c r="AA363" s="2110"/>
      <c r="AB363" s="2110"/>
      <c r="AC363" s="2110"/>
      <c r="AD363" s="2110"/>
      <c r="AE363" s="2110"/>
      <c r="AF363" s="2110"/>
      <c r="AG363" s="2110"/>
      <c r="AH363" s="2113"/>
      <c r="AI363" s="2116"/>
      <c r="AJ363" s="2113"/>
    </row>
    <row r="364" spans="1:36" ht="18.75" x14ac:dyDescent="0.25">
      <c r="A364" s="2119"/>
      <c r="B364" s="2122"/>
      <c r="C364" s="2134"/>
      <c r="D364" s="2128"/>
      <c r="E364" s="280"/>
      <c r="F364" s="280"/>
      <c r="G364" s="280"/>
      <c r="H364" s="280"/>
      <c r="I364" s="280"/>
      <c r="J364" s="280"/>
      <c r="K364" s="280"/>
      <c r="L364" s="280"/>
      <c r="M364" s="280"/>
      <c r="N364" s="280"/>
      <c r="O364" s="280"/>
      <c r="P364" s="280"/>
      <c r="Q364" s="280"/>
      <c r="R364" s="281"/>
      <c r="S364" s="281"/>
      <c r="T364" s="281"/>
      <c r="U364" s="282"/>
      <c r="V364" s="283">
        <f t="shared" si="86"/>
        <v>0</v>
      </c>
      <c r="W364" s="277">
        <f t="shared" si="87"/>
        <v>0</v>
      </c>
      <c r="X364" s="277">
        <f t="shared" si="88"/>
        <v>0</v>
      </c>
      <c r="Y364" s="278">
        <f t="shared" si="89"/>
        <v>0</v>
      </c>
      <c r="Z364" s="2131"/>
      <c r="AA364" s="2110"/>
      <c r="AB364" s="2110"/>
      <c r="AC364" s="2110"/>
      <c r="AD364" s="2110"/>
      <c r="AE364" s="2110"/>
      <c r="AF364" s="2110"/>
      <c r="AG364" s="2110"/>
      <c r="AH364" s="2113"/>
      <c r="AI364" s="2116"/>
      <c r="AJ364" s="2113"/>
    </row>
    <row r="365" spans="1:36" ht="18.75" x14ac:dyDescent="0.25">
      <c r="A365" s="2119"/>
      <c r="B365" s="2122"/>
      <c r="C365" s="2134"/>
      <c r="D365" s="2128"/>
      <c r="E365" s="284"/>
      <c r="F365" s="284"/>
      <c r="G365" s="284"/>
      <c r="H365" s="284"/>
      <c r="I365" s="284"/>
      <c r="J365" s="284"/>
      <c r="K365" s="284"/>
      <c r="L365" s="284"/>
      <c r="M365" s="284"/>
      <c r="N365" s="284"/>
      <c r="O365" s="284"/>
      <c r="P365" s="284"/>
      <c r="Q365" s="284"/>
      <c r="R365" s="274"/>
      <c r="S365" s="274"/>
      <c r="T365" s="274"/>
      <c r="U365" s="275"/>
      <c r="V365" s="283">
        <f t="shared" si="86"/>
        <v>0</v>
      </c>
      <c r="W365" s="277">
        <f t="shared" si="87"/>
        <v>0</v>
      </c>
      <c r="X365" s="277">
        <f t="shared" si="88"/>
        <v>0</v>
      </c>
      <c r="Y365" s="278">
        <f t="shared" si="89"/>
        <v>0</v>
      </c>
      <c r="Z365" s="2131"/>
      <c r="AA365" s="2110"/>
      <c r="AB365" s="2110"/>
      <c r="AC365" s="2110"/>
      <c r="AD365" s="2110"/>
      <c r="AE365" s="2110"/>
      <c r="AF365" s="2110"/>
      <c r="AG365" s="2110"/>
      <c r="AH365" s="2113"/>
      <c r="AI365" s="2116"/>
      <c r="AJ365" s="2113"/>
    </row>
    <row r="366" spans="1:36" ht="18.75" x14ac:dyDescent="0.25">
      <c r="A366" s="2119"/>
      <c r="B366" s="2122"/>
      <c r="C366" s="2134"/>
      <c r="D366" s="2128"/>
      <c r="E366" s="280"/>
      <c r="F366" s="280"/>
      <c r="G366" s="280"/>
      <c r="H366" s="280"/>
      <c r="I366" s="280"/>
      <c r="J366" s="280"/>
      <c r="K366" s="280"/>
      <c r="L366" s="280"/>
      <c r="M366" s="280"/>
      <c r="N366" s="280"/>
      <c r="O366" s="280"/>
      <c r="P366" s="280"/>
      <c r="Q366" s="280"/>
      <c r="R366" s="281"/>
      <c r="S366" s="281"/>
      <c r="T366" s="281"/>
      <c r="U366" s="282"/>
      <c r="V366" s="283">
        <f t="shared" si="86"/>
        <v>0</v>
      </c>
      <c r="W366" s="277">
        <f t="shared" si="87"/>
        <v>0</v>
      </c>
      <c r="X366" s="277">
        <f t="shared" si="88"/>
        <v>0</v>
      </c>
      <c r="Y366" s="278">
        <f t="shared" si="89"/>
        <v>0</v>
      </c>
      <c r="Z366" s="2131"/>
      <c r="AA366" s="2110"/>
      <c r="AB366" s="2110"/>
      <c r="AC366" s="2110"/>
      <c r="AD366" s="2110"/>
      <c r="AE366" s="2110"/>
      <c r="AF366" s="2110"/>
      <c r="AG366" s="2110"/>
      <c r="AH366" s="2113"/>
      <c r="AI366" s="2116"/>
      <c r="AJ366" s="2113"/>
    </row>
    <row r="367" spans="1:36" ht="18.75" x14ac:dyDescent="0.25">
      <c r="A367" s="2119"/>
      <c r="B367" s="2122"/>
      <c r="C367" s="2134"/>
      <c r="D367" s="2128"/>
      <c r="E367" s="284"/>
      <c r="F367" s="284"/>
      <c r="G367" s="284"/>
      <c r="H367" s="284"/>
      <c r="I367" s="284"/>
      <c r="J367" s="284"/>
      <c r="K367" s="284"/>
      <c r="L367" s="284"/>
      <c r="M367" s="284"/>
      <c r="N367" s="284"/>
      <c r="O367" s="284"/>
      <c r="P367" s="284"/>
      <c r="Q367" s="284"/>
      <c r="R367" s="274"/>
      <c r="S367" s="274"/>
      <c r="T367" s="274"/>
      <c r="U367" s="275"/>
      <c r="V367" s="283">
        <f t="shared" si="86"/>
        <v>0</v>
      </c>
      <c r="W367" s="277">
        <f t="shared" si="87"/>
        <v>0</v>
      </c>
      <c r="X367" s="277">
        <f t="shared" si="88"/>
        <v>0</v>
      </c>
      <c r="Y367" s="278">
        <f t="shared" si="89"/>
        <v>0</v>
      </c>
      <c r="Z367" s="2131"/>
      <c r="AA367" s="2110"/>
      <c r="AB367" s="2110"/>
      <c r="AC367" s="2110"/>
      <c r="AD367" s="2110"/>
      <c r="AE367" s="2110"/>
      <c r="AF367" s="2110"/>
      <c r="AG367" s="2110"/>
      <c r="AH367" s="2113"/>
      <c r="AI367" s="2116"/>
      <c r="AJ367" s="2113"/>
    </row>
    <row r="368" spans="1:36" ht="18.75" x14ac:dyDescent="0.25">
      <c r="A368" s="2119"/>
      <c r="B368" s="2122"/>
      <c r="C368" s="2134"/>
      <c r="D368" s="2128"/>
      <c r="E368" s="280"/>
      <c r="F368" s="280"/>
      <c r="G368" s="280"/>
      <c r="H368" s="280"/>
      <c r="I368" s="280"/>
      <c r="J368" s="280"/>
      <c r="K368" s="280"/>
      <c r="L368" s="280"/>
      <c r="M368" s="280"/>
      <c r="N368" s="280"/>
      <c r="O368" s="280"/>
      <c r="P368" s="280"/>
      <c r="Q368" s="280"/>
      <c r="R368" s="281"/>
      <c r="S368" s="281"/>
      <c r="T368" s="281"/>
      <c r="U368" s="282"/>
      <c r="V368" s="283">
        <f t="shared" si="86"/>
        <v>0</v>
      </c>
      <c r="W368" s="277">
        <f t="shared" si="87"/>
        <v>0</v>
      </c>
      <c r="X368" s="277">
        <f t="shared" si="88"/>
        <v>0</v>
      </c>
      <c r="Y368" s="278">
        <f t="shared" si="89"/>
        <v>0</v>
      </c>
      <c r="Z368" s="2131"/>
      <c r="AA368" s="2110"/>
      <c r="AB368" s="2110"/>
      <c r="AC368" s="2110"/>
      <c r="AD368" s="2110"/>
      <c r="AE368" s="2110"/>
      <c r="AF368" s="2110"/>
      <c r="AG368" s="2110"/>
      <c r="AH368" s="2113"/>
      <c r="AI368" s="2116"/>
      <c r="AJ368" s="2113"/>
    </row>
    <row r="369" spans="1:36" ht="19.5" thickBot="1" x14ac:dyDescent="0.3">
      <c r="A369" s="2120"/>
      <c r="B369" s="2123"/>
      <c r="C369" s="2135"/>
      <c r="D369" s="2129"/>
      <c r="E369" s="287"/>
      <c r="F369" s="287"/>
      <c r="G369" s="287"/>
      <c r="H369" s="287"/>
      <c r="I369" s="287"/>
      <c r="J369" s="287"/>
      <c r="K369" s="287"/>
      <c r="L369" s="287"/>
      <c r="M369" s="287"/>
      <c r="N369" s="287"/>
      <c r="O369" s="287"/>
      <c r="P369" s="287"/>
      <c r="Q369" s="287"/>
      <c r="R369" s="288"/>
      <c r="S369" s="288"/>
      <c r="T369" s="288"/>
      <c r="U369" s="289"/>
      <c r="V369" s="290">
        <f t="shared" si="86"/>
        <v>0</v>
      </c>
      <c r="W369" s="291">
        <f t="shared" si="87"/>
        <v>0</v>
      </c>
      <c r="X369" s="291">
        <f t="shared" si="88"/>
        <v>0</v>
      </c>
      <c r="Y369" s="292">
        <f t="shared" si="89"/>
        <v>0</v>
      </c>
      <c r="Z369" s="2132"/>
      <c r="AA369" s="2111"/>
      <c r="AB369" s="2111"/>
      <c r="AC369" s="2111"/>
      <c r="AD369" s="2111"/>
      <c r="AE369" s="2111"/>
      <c r="AF369" s="2111"/>
      <c r="AG369" s="2111"/>
      <c r="AH369" s="2114"/>
      <c r="AI369" s="2117"/>
      <c r="AJ369" s="2114"/>
    </row>
    <row r="370" spans="1:36" ht="18.75" x14ac:dyDescent="0.25">
      <c r="A370" s="2118">
        <v>18</v>
      </c>
      <c r="B370" s="2121" t="s">
        <v>118</v>
      </c>
      <c r="C370" s="2133" t="s">
        <v>83</v>
      </c>
      <c r="D370" s="2127">
        <f>160*0.9</f>
        <v>144</v>
      </c>
      <c r="E370" s="293"/>
      <c r="F370" s="251"/>
      <c r="G370" s="251"/>
      <c r="H370" s="251"/>
      <c r="I370" s="251"/>
      <c r="J370" s="251"/>
      <c r="K370" s="251"/>
      <c r="L370" s="251"/>
      <c r="M370" s="251"/>
      <c r="N370" s="251"/>
      <c r="O370" s="251"/>
      <c r="P370" s="251"/>
      <c r="Q370" s="251"/>
      <c r="R370" s="268"/>
      <c r="S370" s="268"/>
      <c r="T370" s="268"/>
      <c r="U370" s="269"/>
      <c r="V370" s="270">
        <f t="shared" si="86"/>
        <v>0</v>
      </c>
      <c r="W370" s="294">
        <f t="shared" si="87"/>
        <v>0</v>
      </c>
      <c r="X370" s="294">
        <f t="shared" si="88"/>
        <v>0</v>
      </c>
      <c r="Y370" s="295">
        <f t="shared" si="89"/>
        <v>0</v>
      </c>
      <c r="Z370" s="2130">
        <f t="shared" ref="Z370:AC370" si="112">SUM(V370:V389)</f>
        <v>4.6333333333333329</v>
      </c>
      <c r="AA370" s="2109">
        <f t="shared" si="112"/>
        <v>6.9666666666666659</v>
      </c>
      <c r="AB370" s="2109">
        <f t="shared" si="112"/>
        <v>41.1</v>
      </c>
      <c r="AC370" s="2109">
        <f t="shared" si="112"/>
        <v>43.233333333333334</v>
      </c>
      <c r="AD370" s="2109">
        <f t="shared" ref="AD370:AG390" si="113">Z370*0.38*0.9*SQRT(3)</f>
        <v>2.7446077096736428</v>
      </c>
      <c r="AE370" s="2109">
        <f t="shared" si="113"/>
        <v>4.1267842541136073</v>
      </c>
      <c r="AF370" s="2109">
        <f t="shared" si="113"/>
        <v>24.346052561349651</v>
      </c>
      <c r="AG370" s="2109">
        <f t="shared" si="113"/>
        <v>25.609756830551909</v>
      </c>
      <c r="AH370" s="2112">
        <f>MAX(Z370:AC389)</f>
        <v>43.233333333333334</v>
      </c>
      <c r="AI370" s="2115">
        <f t="shared" ref="AI370" si="114">AH370*0.38*0.9*SQRT(3)</f>
        <v>25.609756830551909</v>
      </c>
      <c r="AJ370" s="2112">
        <f t="shared" ref="AJ370" si="115">D370-AI370</f>
        <v>118.3902431694481</v>
      </c>
    </row>
    <row r="371" spans="1:36" ht="18.75" x14ac:dyDescent="0.25">
      <c r="A371" s="2119"/>
      <c r="B371" s="2122"/>
      <c r="C371" s="2134"/>
      <c r="D371" s="2128"/>
      <c r="E371" s="232" t="s">
        <v>678</v>
      </c>
      <c r="F371" s="420">
        <v>0</v>
      </c>
      <c r="G371" s="420">
        <v>0</v>
      </c>
      <c r="H371" s="420">
        <v>0</v>
      </c>
      <c r="I371" s="420">
        <v>0</v>
      </c>
      <c r="J371" s="420">
        <v>0</v>
      </c>
      <c r="K371" s="420">
        <v>0</v>
      </c>
      <c r="L371" s="232">
        <v>39.200000000000003</v>
      </c>
      <c r="M371" s="232">
        <v>39.200000000000003</v>
      </c>
      <c r="N371" s="232">
        <v>39.200000000000003</v>
      </c>
      <c r="O371" s="232">
        <v>38.5</v>
      </c>
      <c r="P371" s="232">
        <v>49</v>
      </c>
      <c r="Q371" s="232">
        <v>37.4</v>
      </c>
      <c r="R371" s="274">
        <v>235</v>
      </c>
      <c r="S371" s="274">
        <v>235</v>
      </c>
      <c r="T371" s="274">
        <v>230</v>
      </c>
      <c r="U371" s="275">
        <v>230</v>
      </c>
      <c r="V371" s="283">
        <f t="shared" si="86"/>
        <v>0</v>
      </c>
      <c r="W371" s="277">
        <f t="shared" si="87"/>
        <v>0</v>
      </c>
      <c r="X371" s="277">
        <f t="shared" si="88"/>
        <v>39.200000000000003</v>
      </c>
      <c r="Y371" s="278">
        <f t="shared" si="89"/>
        <v>41.633333333333333</v>
      </c>
      <c r="Z371" s="2131"/>
      <c r="AA371" s="2110"/>
      <c r="AB371" s="2110"/>
      <c r="AC371" s="2110"/>
      <c r="AD371" s="2110"/>
      <c r="AE371" s="2110"/>
      <c r="AF371" s="2110"/>
      <c r="AG371" s="2110"/>
      <c r="AH371" s="2113"/>
      <c r="AI371" s="2116"/>
      <c r="AJ371" s="2113"/>
    </row>
    <row r="372" spans="1:36" ht="18.75" x14ac:dyDescent="0.25">
      <c r="A372" s="2119"/>
      <c r="B372" s="2122"/>
      <c r="C372" s="2134"/>
      <c r="D372" s="2128"/>
      <c r="E372" s="280"/>
      <c r="F372" s="438"/>
      <c r="G372" s="438"/>
      <c r="H372" s="438"/>
      <c r="I372" s="438"/>
      <c r="J372" s="438"/>
      <c r="K372" s="438"/>
      <c r="L372" s="280"/>
      <c r="M372" s="280"/>
      <c r="N372" s="280"/>
      <c r="O372" s="280"/>
      <c r="P372" s="280"/>
      <c r="Q372" s="280"/>
      <c r="R372" s="281"/>
      <c r="S372" s="281"/>
      <c r="T372" s="281"/>
      <c r="U372" s="282"/>
      <c r="V372" s="283">
        <f t="shared" si="86"/>
        <v>0</v>
      </c>
      <c r="W372" s="277">
        <f t="shared" si="87"/>
        <v>0</v>
      </c>
      <c r="X372" s="277">
        <f t="shared" si="88"/>
        <v>0</v>
      </c>
      <c r="Y372" s="278">
        <f t="shared" si="89"/>
        <v>0</v>
      </c>
      <c r="Z372" s="2131"/>
      <c r="AA372" s="2110"/>
      <c r="AB372" s="2110"/>
      <c r="AC372" s="2110"/>
      <c r="AD372" s="2110"/>
      <c r="AE372" s="2110"/>
      <c r="AF372" s="2110"/>
      <c r="AG372" s="2110"/>
      <c r="AH372" s="2113"/>
      <c r="AI372" s="2116"/>
      <c r="AJ372" s="2113"/>
    </row>
    <row r="373" spans="1:36" ht="18.75" x14ac:dyDescent="0.25">
      <c r="A373" s="2119"/>
      <c r="B373" s="2122"/>
      <c r="C373" s="2134"/>
      <c r="D373" s="2128"/>
      <c r="E373" s="232" t="s">
        <v>702</v>
      </c>
      <c r="F373" s="437">
        <v>8.6</v>
      </c>
      <c r="G373" s="437">
        <v>0.2</v>
      </c>
      <c r="H373" s="437">
        <v>5.0999999999999996</v>
      </c>
      <c r="I373" s="437">
        <v>12.3</v>
      </c>
      <c r="J373" s="437">
        <v>1.2</v>
      </c>
      <c r="K373" s="437">
        <v>7.4</v>
      </c>
      <c r="L373" s="284">
        <v>2.9</v>
      </c>
      <c r="M373" s="284">
        <v>0.5</v>
      </c>
      <c r="N373" s="284">
        <v>2.2999999999999998</v>
      </c>
      <c r="O373" s="284">
        <v>0.4</v>
      </c>
      <c r="P373" s="284">
        <v>1.1000000000000001</v>
      </c>
      <c r="Q373" s="284">
        <v>3.3</v>
      </c>
      <c r="R373" s="274">
        <v>235</v>
      </c>
      <c r="S373" s="274">
        <v>235</v>
      </c>
      <c r="T373" s="274">
        <v>23</v>
      </c>
      <c r="U373" s="275">
        <v>230</v>
      </c>
      <c r="V373" s="283">
        <f t="shared" si="86"/>
        <v>4.6333333333333329</v>
      </c>
      <c r="W373" s="277">
        <f t="shared" si="87"/>
        <v>6.9666666666666659</v>
      </c>
      <c r="X373" s="277">
        <f t="shared" si="88"/>
        <v>1.8999999999999997</v>
      </c>
      <c r="Y373" s="278">
        <f t="shared" si="89"/>
        <v>1.5999999999999999</v>
      </c>
      <c r="Z373" s="2131"/>
      <c r="AA373" s="2110"/>
      <c r="AB373" s="2110"/>
      <c r="AC373" s="2110"/>
      <c r="AD373" s="2110"/>
      <c r="AE373" s="2110"/>
      <c r="AF373" s="2110"/>
      <c r="AG373" s="2110"/>
      <c r="AH373" s="2113"/>
      <c r="AI373" s="2116"/>
      <c r="AJ373" s="2113"/>
    </row>
    <row r="374" spans="1:36" ht="18.75" x14ac:dyDescent="0.25">
      <c r="A374" s="2119"/>
      <c r="B374" s="2122"/>
      <c r="C374" s="2134"/>
      <c r="D374" s="2128"/>
      <c r="E374" s="280"/>
      <c r="F374" s="280"/>
      <c r="G374" s="280"/>
      <c r="H374" s="280"/>
      <c r="I374" s="280"/>
      <c r="J374" s="280"/>
      <c r="K374" s="280"/>
      <c r="L374" s="280"/>
      <c r="M374" s="280"/>
      <c r="N374" s="280"/>
      <c r="O374" s="280"/>
      <c r="P374" s="280"/>
      <c r="Q374" s="280"/>
      <c r="R374" s="281"/>
      <c r="S374" s="281"/>
      <c r="T374" s="281"/>
      <c r="U374" s="282"/>
      <c r="V374" s="283">
        <f t="shared" si="86"/>
        <v>0</v>
      </c>
      <c r="W374" s="277">
        <f t="shared" si="87"/>
        <v>0</v>
      </c>
      <c r="X374" s="277">
        <f t="shared" si="88"/>
        <v>0</v>
      </c>
      <c r="Y374" s="278">
        <f t="shared" si="89"/>
        <v>0</v>
      </c>
      <c r="Z374" s="2131"/>
      <c r="AA374" s="2110"/>
      <c r="AB374" s="2110"/>
      <c r="AC374" s="2110"/>
      <c r="AD374" s="2110"/>
      <c r="AE374" s="2110"/>
      <c r="AF374" s="2110"/>
      <c r="AG374" s="2110"/>
      <c r="AH374" s="2113"/>
      <c r="AI374" s="2116"/>
      <c r="AJ374" s="2113"/>
    </row>
    <row r="375" spans="1:36" ht="18.75" x14ac:dyDescent="0.25">
      <c r="A375" s="2119"/>
      <c r="B375" s="2122"/>
      <c r="C375" s="2134"/>
      <c r="D375" s="2128"/>
      <c r="E375" s="284"/>
      <c r="F375" s="284"/>
      <c r="G375" s="284"/>
      <c r="H375" s="284"/>
      <c r="I375" s="284"/>
      <c r="J375" s="284"/>
      <c r="K375" s="284"/>
      <c r="L375" s="284"/>
      <c r="M375" s="284"/>
      <c r="N375" s="284"/>
      <c r="O375" s="284"/>
      <c r="P375" s="284"/>
      <c r="Q375" s="284"/>
      <c r="R375" s="274"/>
      <c r="S375" s="274"/>
      <c r="T375" s="274"/>
      <c r="U375" s="275"/>
      <c r="V375" s="283">
        <f t="shared" si="86"/>
        <v>0</v>
      </c>
      <c r="W375" s="277">
        <f t="shared" si="87"/>
        <v>0</v>
      </c>
      <c r="X375" s="277">
        <f t="shared" si="88"/>
        <v>0</v>
      </c>
      <c r="Y375" s="278">
        <f t="shared" si="89"/>
        <v>0</v>
      </c>
      <c r="Z375" s="2131"/>
      <c r="AA375" s="2110"/>
      <c r="AB375" s="2110"/>
      <c r="AC375" s="2110"/>
      <c r="AD375" s="2110"/>
      <c r="AE375" s="2110"/>
      <c r="AF375" s="2110"/>
      <c r="AG375" s="2110"/>
      <c r="AH375" s="2113"/>
      <c r="AI375" s="2116"/>
      <c r="AJ375" s="2113"/>
    </row>
    <row r="376" spans="1:36" ht="18.75" x14ac:dyDescent="0.25">
      <c r="A376" s="2119"/>
      <c r="B376" s="2122"/>
      <c r="C376" s="2134"/>
      <c r="D376" s="2128"/>
      <c r="E376" s="280"/>
      <c r="F376" s="280"/>
      <c r="G376" s="280"/>
      <c r="H376" s="280"/>
      <c r="I376" s="280"/>
      <c r="J376" s="280"/>
      <c r="K376" s="280"/>
      <c r="L376" s="280"/>
      <c r="M376" s="280"/>
      <c r="N376" s="280"/>
      <c r="O376" s="280"/>
      <c r="P376" s="280"/>
      <c r="Q376" s="280"/>
      <c r="R376" s="281"/>
      <c r="S376" s="281"/>
      <c r="T376" s="281"/>
      <c r="U376" s="282"/>
      <c r="V376" s="283">
        <f t="shared" si="86"/>
        <v>0</v>
      </c>
      <c r="W376" s="277">
        <f t="shared" si="87"/>
        <v>0</v>
      </c>
      <c r="X376" s="277">
        <f t="shared" si="88"/>
        <v>0</v>
      </c>
      <c r="Y376" s="278">
        <f t="shared" si="89"/>
        <v>0</v>
      </c>
      <c r="Z376" s="2131"/>
      <c r="AA376" s="2110"/>
      <c r="AB376" s="2110"/>
      <c r="AC376" s="2110"/>
      <c r="AD376" s="2110"/>
      <c r="AE376" s="2110"/>
      <c r="AF376" s="2110"/>
      <c r="AG376" s="2110"/>
      <c r="AH376" s="2113"/>
      <c r="AI376" s="2116"/>
      <c r="AJ376" s="2113"/>
    </row>
    <row r="377" spans="1:36" ht="18.75" x14ac:dyDescent="0.25">
      <c r="A377" s="2119"/>
      <c r="B377" s="2122"/>
      <c r="C377" s="2134"/>
      <c r="D377" s="2128"/>
      <c r="E377" s="284"/>
      <c r="F377" s="284"/>
      <c r="G377" s="284"/>
      <c r="H377" s="284"/>
      <c r="I377" s="284"/>
      <c r="J377" s="284"/>
      <c r="K377" s="284"/>
      <c r="L377" s="284"/>
      <c r="M377" s="284"/>
      <c r="N377" s="284"/>
      <c r="O377" s="284"/>
      <c r="P377" s="284"/>
      <c r="Q377" s="284"/>
      <c r="R377" s="274"/>
      <c r="S377" s="274"/>
      <c r="T377" s="274"/>
      <c r="U377" s="275"/>
      <c r="V377" s="283">
        <f t="shared" si="86"/>
        <v>0</v>
      </c>
      <c r="W377" s="277">
        <f t="shared" si="87"/>
        <v>0</v>
      </c>
      <c r="X377" s="277">
        <f t="shared" si="88"/>
        <v>0</v>
      </c>
      <c r="Y377" s="278">
        <f t="shared" si="89"/>
        <v>0</v>
      </c>
      <c r="Z377" s="2131"/>
      <c r="AA377" s="2110"/>
      <c r="AB377" s="2110"/>
      <c r="AC377" s="2110"/>
      <c r="AD377" s="2110"/>
      <c r="AE377" s="2110"/>
      <c r="AF377" s="2110"/>
      <c r="AG377" s="2110"/>
      <c r="AH377" s="2113"/>
      <c r="AI377" s="2116"/>
      <c r="AJ377" s="2113"/>
    </row>
    <row r="378" spans="1:36" ht="18.75" x14ac:dyDescent="0.25">
      <c r="A378" s="2119"/>
      <c r="B378" s="2122"/>
      <c r="C378" s="2134"/>
      <c r="D378" s="2128"/>
      <c r="E378" s="280"/>
      <c r="F378" s="280"/>
      <c r="G378" s="280"/>
      <c r="H378" s="280"/>
      <c r="I378" s="280"/>
      <c r="J378" s="280"/>
      <c r="K378" s="280"/>
      <c r="L378" s="280"/>
      <c r="M378" s="280"/>
      <c r="N378" s="280"/>
      <c r="O378" s="280"/>
      <c r="P378" s="280"/>
      <c r="Q378" s="280"/>
      <c r="R378" s="281"/>
      <c r="S378" s="281"/>
      <c r="T378" s="281"/>
      <c r="U378" s="282"/>
      <c r="V378" s="283">
        <f t="shared" si="86"/>
        <v>0</v>
      </c>
      <c r="W378" s="277">
        <f t="shared" si="87"/>
        <v>0</v>
      </c>
      <c r="X378" s="277">
        <f t="shared" si="88"/>
        <v>0</v>
      </c>
      <c r="Y378" s="278">
        <f t="shared" si="89"/>
        <v>0</v>
      </c>
      <c r="Z378" s="2131"/>
      <c r="AA378" s="2110"/>
      <c r="AB378" s="2110"/>
      <c r="AC378" s="2110"/>
      <c r="AD378" s="2110"/>
      <c r="AE378" s="2110"/>
      <c r="AF378" s="2110"/>
      <c r="AG378" s="2110"/>
      <c r="AH378" s="2113"/>
      <c r="AI378" s="2116"/>
      <c r="AJ378" s="2113"/>
    </row>
    <row r="379" spans="1:36" ht="18.75" x14ac:dyDescent="0.25">
      <c r="A379" s="2119"/>
      <c r="B379" s="2122"/>
      <c r="C379" s="2134"/>
      <c r="D379" s="2128"/>
      <c r="E379" s="284"/>
      <c r="F379" s="284"/>
      <c r="G379" s="284"/>
      <c r="H379" s="284"/>
      <c r="I379" s="284"/>
      <c r="J379" s="284"/>
      <c r="K379" s="284"/>
      <c r="L379" s="284"/>
      <c r="M379" s="284"/>
      <c r="N379" s="284"/>
      <c r="O379" s="284"/>
      <c r="P379" s="284"/>
      <c r="Q379" s="284"/>
      <c r="R379" s="274"/>
      <c r="S379" s="274"/>
      <c r="T379" s="274"/>
      <c r="U379" s="275"/>
      <c r="V379" s="283">
        <f t="shared" si="86"/>
        <v>0</v>
      </c>
      <c r="W379" s="277">
        <f t="shared" si="87"/>
        <v>0</v>
      </c>
      <c r="X379" s="277">
        <f t="shared" si="88"/>
        <v>0</v>
      </c>
      <c r="Y379" s="278">
        <f t="shared" si="89"/>
        <v>0</v>
      </c>
      <c r="Z379" s="2131"/>
      <c r="AA379" s="2110"/>
      <c r="AB379" s="2110"/>
      <c r="AC379" s="2110"/>
      <c r="AD379" s="2110"/>
      <c r="AE379" s="2110"/>
      <c r="AF379" s="2110"/>
      <c r="AG379" s="2110"/>
      <c r="AH379" s="2113"/>
      <c r="AI379" s="2116"/>
      <c r="AJ379" s="2113"/>
    </row>
    <row r="380" spans="1:36" ht="18.75" x14ac:dyDescent="0.25">
      <c r="A380" s="2119"/>
      <c r="B380" s="2122"/>
      <c r="C380" s="2134"/>
      <c r="D380" s="2128"/>
      <c r="E380" s="280"/>
      <c r="F380" s="280"/>
      <c r="G380" s="280"/>
      <c r="H380" s="280"/>
      <c r="I380" s="280"/>
      <c r="J380" s="280"/>
      <c r="K380" s="280"/>
      <c r="L380" s="280"/>
      <c r="M380" s="280"/>
      <c r="N380" s="280"/>
      <c r="O380" s="280"/>
      <c r="P380" s="280"/>
      <c r="Q380" s="280"/>
      <c r="R380" s="281"/>
      <c r="S380" s="281"/>
      <c r="T380" s="281"/>
      <c r="U380" s="282"/>
      <c r="V380" s="283">
        <f t="shared" si="86"/>
        <v>0</v>
      </c>
      <c r="W380" s="277">
        <f t="shared" si="87"/>
        <v>0</v>
      </c>
      <c r="X380" s="277">
        <f t="shared" si="88"/>
        <v>0</v>
      </c>
      <c r="Y380" s="278">
        <f t="shared" si="89"/>
        <v>0</v>
      </c>
      <c r="Z380" s="2131"/>
      <c r="AA380" s="2110"/>
      <c r="AB380" s="2110"/>
      <c r="AC380" s="2110"/>
      <c r="AD380" s="2110"/>
      <c r="AE380" s="2110"/>
      <c r="AF380" s="2110"/>
      <c r="AG380" s="2110"/>
      <c r="AH380" s="2113"/>
      <c r="AI380" s="2116"/>
      <c r="AJ380" s="2113"/>
    </row>
    <row r="381" spans="1:36" ht="18.75" x14ac:dyDescent="0.25">
      <c r="A381" s="2119"/>
      <c r="B381" s="2122"/>
      <c r="C381" s="2134"/>
      <c r="D381" s="2128"/>
      <c r="E381" s="284"/>
      <c r="F381" s="284"/>
      <c r="G381" s="284"/>
      <c r="H381" s="284"/>
      <c r="I381" s="284"/>
      <c r="J381" s="284"/>
      <c r="K381" s="284"/>
      <c r="L381" s="284"/>
      <c r="M381" s="284"/>
      <c r="N381" s="284"/>
      <c r="O381" s="284"/>
      <c r="P381" s="284"/>
      <c r="Q381" s="284"/>
      <c r="R381" s="274"/>
      <c r="S381" s="274"/>
      <c r="T381" s="274"/>
      <c r="U381" s="275"/>
      <c r="V381" s="283">
        <f t="shared" si="86"/>
        <v>0</v>
      </c>
      <c r="W381" s="277">
        <f t="shared" si="87"/>
        <v>0</v>
      </c>
      <c r="X381" s="277">
        <f t="shared" si="88"/>
        <v>0</v>
      </c>
      <c r="Y381" s="278">
        <f t="shared" si="89"/>
        <v>0</v>
      </c>
      <c r="Z381" s="2131"/>
      <c r="AA381" s="2110"/>
      <c r="AB381" s="2110"/>
      <c r="AC381" s="2110"/>
      <c r="AD381" s="2110"/>
      <c r="AE381" s="2110"/>
      <c r="AF381" s="2110"/>
      <c r="AG381" s="2110"/>
      <c r="AH381" s="2113"/>
      <c r="AI381" s="2116"/>
      <c r="AJ381" s="2113"/>
    </row>
    <row r="382" spans="1:36" ht="18.75" x14ac:dyDescent="0.25">
      <c r="A382" s="2119"/>
      <c r="B382" s="2122"/>
      <c r="C382" s="2134"/>
      <c r="D382" s="2128"/>
      <c r="E382" s="280"/>
      <c r="F382" s="280"/>
      <c r="G382" s="280"/>
      <c r="H382" s="280"/>
      <c r="I382" s="280"/>
      <c r="J382" s="280"/>
      <c r="K382" s="280"/>
      <c r="L382" s="280"/>
      <c r="M382" s="280"/>
      <c r="N382" s="280"/>
      <c r="O382" s="280"/>
      <c r="P382" s="280"/>
      <c r="Q382" s="280"/>
      <c r="R382" s="281"/>
      <c r="S382" s="281"/>
      <c r="T382" s="281"/>
      <c r="U382" s="282"/>
      <c r="V382" s="283">
        <f t="shared" si="86"/>
        <v>0</v>
      </c>
      <c r="W382" s="277">
        <f t="shared" si="87"/>
        <v>0</v>
      </c>
      <c r="X382" s="277">
        <f t="shared" si="88"/>
        <v>0</v>
      </c>
      <c r="Y382" s="278">
        <f t="shared" si="89"/>
        <v>0</v>
      </c>
      <c r="Z382" s="2131"/>
      <c r="AA382" s="2110"/>
      <c r="AB382" s="2110"/>
      <c r="AC382" s="2110"/>
      <c r="AD382" s="2110"/>
      <c r="AE382" s="2110"/>
      <c r="AF382" s="2110"/>
      <c r="AG382" s="2110"/>
      <c r="AH382" s="2113"/>
      <c r="AI382" s="2116"/>
      <c r="AJ382" s="2113"/>
    </row>
    <row r="383" spans="1:36" ht="18.75" x14ac:dyDescent="0.25">
      <c r="A383" s="2119"/>
      <c r="B383" s="2122"/>
      <c r="C383" s="2134"/>
      <c r="D383" s="2128"/>
      <c r="E383" s="284"/>
      <c r="F383" s="284"/>
      <c r="G383" s="284"/>
      <c r="H383" s="284"/>
      <c r="I383" s="284"/>
      <c r="J383" s="284"/>
      <c r="K383" s="284"/>
      <c r="L383" s="284"/>
      <c r="M383" s="284"/>
      <c r="N383" s="284"/>
      <c r="O383" s="284"/>
      <c r="P383" s="284"/>
      <c r="Q383" s="284"/>
      <c r="R383" s="274"/>
      <c r="S383" s="274"/>
      <c r="T383" s="274"/>
      <c r="U383" s="275"/>
      <c r="V383" s="283">
        <f t="shared" si="86"/>
        <v>0</v>
      </c>
      <c r="W383" s="277">
        <f t="shared" si="87"/>
        <v>0</v>
      </c>
      <c r="X383" s="277">
        <f t="shared" si="88"/>
        <v>0</v>
      </c>
      <c r="Y383" s="278">
        <f t="shared" si="89"/>
        <v>0</v>
      </c>
      <c r="Z383" s="2131"/>
      <c r="AA383" s="2110"/>
      <c r="AB383" s="2110"/>
      <c r="AC383" s="2110"/>
      <c r="AD383" s="2110"/>
      <c r="AE383" s="2110"/>
      <c r="AF383" s="2110"/>
      <c r="AG383" s="2110"/>
      <c r="AH383" s="2113"/>
      <c r="AI383" s="2116"/>
      <c r="AJ383" s="2113"/>
    </row>
    <row r="384" spans="1:36" ht="18.75" x14ac:dyDescent="0.25">
      <c r="A384" s="2119"/>
      <c r="B384" s="2122"/>
      <c r="C384" s="2134"/>
      <c r="D384" s="2128"/>
      <c r="E384" s="280"/>
      <c r="F384" s="280"/>
      <c r="G384" s="280"/>
      <c r="H384" s="280"/>
      <c r="I384" s="280"/>
      <c r="J384" s="280"/>
      <c r="K384" s="280"/>
      <c r="L384" s="280"/>
      <c r="M384" s="280"/>
      <c r="N384" s="280"/>
      <c r="O384" s="280"/>
      <c r="P384" s="280"/>
      <c r="Q384" s="280"/>
      <c r="R384" s="281"/>
      <c r="S384" s="281"/>
      <c r="T384" s="281"/>
      <c r="U384" s="282"/>
      <c r="V384" s="283">
        <f t="shared" si="86"/>
        <v>0</v>
      </c>
      <c r="W384" s="277">
        <f t="shared" si="87"/>
        <v>0</v>
      </c>
      <c r="X384" s="277">
        <f t="shared" si="88"/>
        <v>0</v>
      </c>
      <c r="Y384" s="278">
        <f t="shared" si="89"/>
        <v>0</v>
      </c>
      <c r="Z384" s="2131"/>
      <c r="AA384" s="2110"/>
      <c r="AB384" s="2110"/>
      <c r="AC384" s="2110"/>
      <c r="AD384" s="2110"/>
      <c r="AE384" s="2110"/>
      <c r="AF384" s="2110"/>
      <c r="AG384" s="2110"/>
      <c r="AH384" s="2113"/>
      <c r="AI384" s="2116"/>
      <c r="AJ384" s="2113"/>
    </row>
    <row r="385" spans="1:36" ht="18.75" x14ac:dyDescent="0.25">
      <c r="A385" s="2119"/>
      <c r="B385" s="2122"/>
      <c r="C385" s="2134"/>
      <c r="D385" s="2128"/>
      <c r="E385" s="284"/>
      <c r="F385" s="284"/>
      <c r="G385" s="284"/>
      <c r="H385" s="284"/>
      <c r="I385" s="284"/>
      <c r="J385" s="284"/>
      <c r="K385" s="284"/>
      <c r="L385" s="284"/>
      <c r="M385" s="284"/>
      <c r="N385" s="284"/>
      <c r="O385" s="284"/>
      <c r="P385" s="284"/>
      <c r="Q385" s="284"/>
      <c r="R385" s="274"/>
      <c r="S385" s="274"/>
      <c r="T385" s="274"/>
      <c r="U385" s="275"/>
      <c r="V385" s="283">
        <f t="shared" si="86"/>
        <v>0</v>
      </c>
      <c r="W385" s="277">
        <f t="shared" si="87"/>
        <v>0</v>
      </c>
      <c r="X385" s="277">
        <f t="shared" si="88"/>
        <v>0</v>
      </c>
      <c r="Y385" s="278">
        <f t="shared" si="89"/>
        <v>0</v>
      </c>
      <c r="Z385" s="2131"/>
      <c r="AA385" s="2110"/>
      <c r="AB385" s="2110"/>
      <c r="AC385" s="2110"/>
      <c r="AD385" s="2110"/>
      <c r="AE385" s="2110"/>
      <c r="AF385" s="2110"/>
      <c r="AG385" s="2110"/>
      <c r="AH385" s="2113"/>
      <c r="AI385" s="2116"/>
      <c r="AJ385" s="2113"/>
    </row>
    <row r="386" spans="1:36" ht="18.75" x14ac:dyDescent="0.25">
      <c r="A386" s="2119"/>
      <c r="B386" s="2122"/>
      <c r="C386" s="2134"/>
      <c r="D386" s="2128"/>
      <c r="E386" s="280"/>
      <c r="F386" s="280"/>
      <c r="G386" s="280"/>
      <c r="H386" s="280"/>
      <c r="I386" s="280"/>
      <c r="J386" s="280"/>
      <c r="K386" s="280"/>
      <c r="L386" s="280"/>
      <c r="M386" s="280"/>
      <c r="N386" s="280"/>
      <c r="O386" s="280"/>
      <c r="P386" s="280"/>
      <c r="Q386" s="280"/>
      <c r="R386" s="281"/>
      <c r="S386" s="281"/>
      <c r="T386" s="281"/>
      <c r="U386" s="282"/>
      <c r="V386" s="283">
        <f t="shared" si="86"/>
        <v>0</v>
      </c>
      <c r="W386" s="277">
        <f t="shared" si="87"/>
        <v>0</v>
      </c>
      <c r="X386" s="277">
        <f t="shared" si="88"/>
        <v>0</v>
      </c>
      <c r="Y386" s="278">
        <f t="shared" si="89"/>
        <v>0</v>
      </c>
      <c r="Z386" s="2131"/>
      <c r="AA386" s="2110"/>
      <c r="AB386" s="2110"/>
      <c r="AC386" s="2110"/>
      <c r="AD386" s="2110"/>
      <c r="AE386" s="2110"/>
      <c r="AF386" s="2110"/>
      <c r="AG386" s="2110"/>
      <c r="AH386" s="2113"/>
      <c r="AI386" s="2116"/>
      <c r="AJ386" s="2113"/>
    </row>
    <row r="387" spans="1:36" ht="18.75" x14ac:dyDescent="0.25">
      <c r="A387" s="2119"/>
      <c r="B387" s="2122"/>
      <c r="C387" s="2134"/>
      <c r="D387" s="2128"/>
      <c r="E387" s="284"/>
      <c r="F387" s="284"/>
      <c r="G387" s="284"/>
      <c r="H387" s="284"/>
      <c r="I387" s="284"/>
      <c r="J387" s="284"/>
      <c r="K387" s="284"/>
      <c r="L387" s="284"/>
      <c r="M387" s="284"/>
      <c r="N387" s="284"/>
      <c r="O387" s="284"/>
      <c r="P387" s="284"/>
      <c r="Q387" s="284"/>
      <c r="R387" s="274"/>
      <c r="S387" s="274"/>
      <c r="T387" s="274"/>
      <c r="U387" s="275"/>
      <c r="V387" s="283">
        <f t="shared" si="86"/>
        <v>0</v>
      </c>
      <c r="W387" s="277">
        <f t="shared" si="87"/>
        <v>0</v>
      </c>
      <c r="X387" s="277">
        <f t="shared" si="88"/>
        <v>0</v>
      </c>
      <c r="Y387" s="278">
        <f t="shared" si="89"/>
        <v>0</v>
      </c>
      <c r="Z387" s="2131"/>
      <c r="AA387" s="2110"/>
      <c r="AB387" s="2110"/>
      <c r="AC387" s="2110"/>
      <c r="AD387" s="2110"/>
      <c r="AE387" s="2110"/>
      <c r="AF387" s="2110"/>
      <c r="AG387" s="2110"/>
      <c r="AH387" s="2113"/>
      <c r="AI387" s="2116"/>
      <c r="AJ387" s="2113"/>
    </row>
    <row r="388" spans="1:36" ht="18.75" x14ac:dyDescent="0.25">
      <c r="A388" s="2119"/>
      <c r="B388" s="2122"/>
      <c r="C388" s="2134"/>
      <c r="D388" s="2128"/>
      <c r="E388" s="280"/>
      <c r="F388" s="280"/>
      <c r="G388" s="280"/>
      <c r="H388" s="280"/>
      <c r="I388" s="280"/>
      <c r="J388" s="280"/>
      <c r="K388" s="280"/>
      <c r="L388" s="280"/>
      <c r="M388" s="280"/>
      <c r="N388" s="280"/>
      <c r="O388" s="280"/>
      <c r="P388" s="280"/>
      <c r="Q388" s="280"/>
      <c r="R388" s="281"/>
      <c r="S388" s="281"/>
      <c r="T388" s="281"/>
      <c r="U388" s="282"/>
      <c r="V388" s="283">
        <f t="shared" si="86"/>
        <v>0</v>
      </c>
      <c r="W388" s="277">
        <f t="shared" si="87"/>
        <v>0</v>
      </c>
      <c r="X388" s="277">
        <f t="shared" si="88"/>
        <v>0</v>
      </c>
      <c r="Y388" s="278">
        <f t="shared" si="89"/>
        <v>0</v>
      </c>
      <c r="Z388" s="2131"/>
      <c r="AA388" s="2110"/>
      <c r="AB388" s="2110"/>
      <c r="AC388" s="2110"/>
      <c r="AD388" s="2110"/>
      <c r="AE388" s="2110"/>
      <c r="AF388" s="2110"/>
      <c r="AG388" s="2110"/>
      <c r="AH388" s="2113"/>
      <c r="AI388" s="2116"/>
      <c r="AJ388" s="2113"/>
    </row>
    <row r="389" spans="1:36" ht="19.5" thickBot="1" x14ac:dyDescent="0.3">
      <c r="A389" s="2120"/>
      <c r="B389" s="2123"/>
      <c r="C389" s="2135"/>
      <c r="D389" s="2129"/>
      <c r="E389" s="287"/>
      <c r="F389" s="287"/>
      <c r="G389" s="287"/>
      <c r="H389" s="287"/>
      <c r="I389" s="287"/>
      <c r="J389" s="287"/>
      <c r="K389" s="287"/>
      <c r="L389" s="287"/>
      <c r="M389" s="287"/>
      <c r="N389" s="287"/>
      <c r="O389" s="287"/>
      <c r="P389" s="287"/>
      <c r="Q389" s="287"/>
      <c r="R389" s="288"/>
      <c r="S389" s="288"/>
      <c r="T389" s="288"/>
      <c r="U389" s="289"/>
      <c r="V389" s="290">
        <f t="shared" si="86"/>
        <v>0</v>
      </c>
      <c r="W389" s="291">
        <f t="shared" si="87"/>
        <v>0</v>
      </c>
      <c r="X389" s="291">
        <f t="shared" si="88"/>
        <v>0</v>
      </c>
      <c r="Y389" s="292">
        <f t="shared" si="89"/>
        <v>0</v>
      </c>
      <c r="Z389" s="2132"/>
      <c r="AA389" s="2111"/>
      <c r="AB389" s="2111"/>
      <c r="AC389" s="2111"/>
      <c r="AD389" s="2111"/>
      <c r="AE389" s="2111"/>
      <c r="AF389" s="2111"/>
      <c r="AG389" s="2111"/>
      <c r="AH389" s="2114"/>
      <c r="AI389" s="2117"/>
      <c r="AJ389" s="2114"/>
    </row>
    <row r="390" spans="1:36" ht="18.75" x14ac:dyDescent="0.25">
      <c r="A390" s="2118">
        <v>19</v>
      </c>
      <c r="B390" s="2121" t="s">
        <v>329</v>
      </c>
      <c r="C390" s="2133" t="s">
        <v>99</v>
      </c>
      <c r="D390" s="2127">
        <f>250*0.9</f>
        <v>225</v>
      </c>
      <c r="E390" s="293"/>
      <c r="F390" s="251"/>
      <c r="G390" s="251"/>
      <c r="H390" s="251"/>
      <c r="I390" s="251"/>
      <c r="J390" s="251"/>
      <c r="K390" s="251"/>
      <c r="L390" s="251"/>
      <c r="M390" s="251"/>
      <c r="N390" s="251"/>
      <c r="O390" s="251"/>
      <c r="P390" s="251"/>
      <c r="Q390" s="251"/>
      <c r="R390" s="268"/>
      <c r="S390" s="268"/>
      <c r="T390" s="268"/>
      <c r="U390" s="269"/>
      <c r="V390" s="270">
        <f t="shared" si="86"/>
        <v>0</v>
      </c>
      <c r="W390" s="294">
        <f t="shared" si="87"/>
        <v>0</v>
      </c>
      <c r="X390" s="294">
        <f t="shared" si="88"/>
        <v>0</v>
      </c>
      <c r="Y390" s="295">
        <f t="shared" si="89"/>
        <v>0</v>
      </c>
      <c r="Z390" s="2130">
        <f t="shared" ref="Z390:AC390" si="116">SUM(V390:V409)</f>
        <v>3.333333333333333</v>
      </c>
      <c r="AA390" s="2109">
        <f t="shared" si="116"/>
        <v>52.56666666666667</v>
      </c>
      <c r="AB390" s="2109">
        <f t="shared" si="116"/>
        <v>68.7</v>
      </c>
      <c r="AC390" s="2109">
        <f t="shared" si="116"/>
        <v>0.7</v>
      </c>
      <c r="AD390" s="2109">
        <f t="shared" ref="AD390" si="117">Z390*0.38*0.9*SQRT(3)</f>
        <v>1.9745379206285198</v>
      </c>
      <c r="AE390" s="2109">
        <f t="shared" si="113"/>
        <v>31.138463008311764</v>
      </c>
      <c r="AF390" s="2109">
        <f t="shared" si="113"/>
        <v>40.695226544153805</v>
      </c>
      <c r="AG390" s="2109">
        <f t="shared" si="113"/>
        <v>0.41465296333198914</v>
      </c>
      <c r="AH390" s="2112">
        <f>MAX(Z390:AC409)</f>
        <v>68.7</v>
      </c>
      <c r="AI390" s="2115">
        <f t="shared" ref="AI390" si="118">AH390*0.38*0.9*SQRT(3)</f>
        <v>40.695226544153805</v>
      </c>
      <c r="AJ390" s="2112">
        <f t="shared" ref="AJ390" si="119">D390-AI390</f>
        <v>184.3047734558462</v>
      </c>
    </row>
    <row r="391" spans="1:36" ht="18.75" x14ac:dyDescent="0.25">
      <c r="A391" s="2119"/>
      <c r="B391" s="2122"/>
      <c r="C391" s="2134"/>
      <c r="D391" s="2128"/>
      <c r="E391" s="232" t="s">
        <v>708</v>
      </c>
      <c r="F391" s="420">
        <v>0</v>
      </c>
      <c r="G391" s="420">
        <v>1.5</v>
      </c>
      <c r="H391" s="420">
        <v>0</v>
      </c>
      <c r="I391" s="420">
        <v>54.7</v>
      </c>
      <c r="J391" s="420">
        <v>48.6</v>
      </c>
      <c r="K391" s="420">
        <v>53.5</v>
      </c>
      <c r="L391" s="232">
        <v>69.900000000000006</v>
      </c>
      <c r="M391" s="232">
        <v>68.400000000000006</v>
      </c>
      <c r="N391" s="232">
        <v>66.599999999999994</v>
      </c>
      <c r="O391" s="232">
        <v>0</v>
      </c>
      <c r="P391" s="232">
        <v>0</v>
      </c>
      <c r="Q391" s="232">
        <v>0</v>
      </c>
      <c r="R391" s="274">
        <v>233</v>
      </c>
      <c r="S391" s="274">
        <v>233</v>
      </c>
      <c r="T391" s="274">
        <v>230</v>
      </c>
      <c r="U391" s="275">
        <v>230</v>
      </c>
      <c r="V391" s="283">
        <f t="shared" ref="V391:V454" si="120">IF(AND(F391=0,G391=0,H391=0),0,IF(AND(F391=0,G391=0),H391,IF(AND(F391=0,H391=0),G391,IF(AND(G391=0,H391=0),F391,IF(F391=0,(G391+H391)/2,IF(G391=0,(F391+H391)/2,IF(H391=0,(F391+G391)/2,(F391+G391+H391)/3)))))))</f>
        <v>1.5</v>
      </c>
      <c r="W391" s="277">
        <f t="shared" ref="W391:W454" si="121">IF(AND(I391=0,J391=0,K391=0),0,IF(AND(I391=0,J391=0),K391,IF(AND(I391=0,K391=0),J391,IF(AND(J391=0,K391=0),I391,IF(I391=0,(J391+K391)/2,IF(J391=0,(I391+K391)/2,IF(K391=0,(I391+J391)/2,(I391+J391+K391)/3)))))))</f>
        <v>52.266666666666673</v>
      </c>
      <c r="X391" s="277">
        <f t="shared" ref="X391:X454" si="122">IF(AND(L391=0,M391=0,N391=0),0,IF(AND(L391=0,M391=0),N391,IF(AND(L391=0,N391=0),M391,IF(AND(M391=0,N391=0),L391,IF(L391=0,(M391+N391)/2,IF(M391=0,(L391+N391)/2,IF(N391=0,(L391+M391)/2,(L391+M391+N391)/3)))))))</f>
        <v>68.3</v>
      </c>
      <c r="Y391" s="278">
        <f t="shared" ref="Y391:Y454" si="123">IF(AND(O391=0,P391=0,Q391=0),0,IF(AND(O391=0,P391=0),Q391,IF(AND(O391=0,Q391=0),P391,IF(AND(P391=0,Q391=0),O391,IF(O391=0,(P391+Q391)/2,IF(P391=0,(O391+Q391)/2,IF(Q391=0,(O391+P391)/2,(O391+P391+Q391)/3)))))))</f>
        <v>0</v>
      </c>
      <c r="Z391" s="2131"/>
      <c r="AA391" s="2110"/>
      <c r="AB391" s="2110"/>
      <c r="AC391" s="2110"/>
      <c r="AD391" s="2110"/>
      <c r="AE391" s="2110"/>
      <c r="AF391" s="2110"/>
      <c r="AG391" s="2110"/>
      <c r="AH391" s="2113"/>
      <c r="AI391" s="2116"/>
      <c r="AJ391" s="2113"/>
    </row>
    <row r="392" spans="1:36" ht="18.75" x14ac:dyDescent="0.25">
      <c r="A392" s="2119"/>
      <c r="B392" s="2122"/>
      <c r="C392" s="2134"/>
      <c r="D392" s="2128"/>
      <c r="E392" s="280"/>
      <c r="F392" s="438"/>
      <c r="G392" s="438"/>
      <c r="H392" s="438"/>
      <c r="I392" s="438"/>
      <c r="J392" s="438"/>
      <c r="K392" s="438"/>
      <c r="L392" s="280"/>
      <c r="M392" s="280"/>
      <c r="N392" s="280"/>
      <c r="O392" s="280"/>
      <c r="P392" s="280"/>
      <c r="Q392" s="280"/>
      <c r="R392" s="281"/>
      <c r="S392" s="281"/>
      <c r="T392" s="281"/>
      <c r="U392" s="282"/>
      <c r="V392" s="283">
        <f t="shared" si="120"/>
        <v>0</v>
      </c>
      <c r="W392" s="277">
        <f t="shared" si="121"/>
        <v>0</v>
      </c>
      <c r="X392" s="277">
        <f t="shared" si="122"/>
        <v>0</v>
      </c>
      <c r="Y392" s="278">
        <f t="shared" si="123"/>
        <v>0</v>
      </c>
      <c r="Z392" s="2131"/>
      <c r="AA392" s="2110"/>
      <c r="AB392" s="2110"/>
      <c r="AC392" s="2110"/>
      <c r="AD392" s="2110"/>
      <c r="AE392" s="2110"/>
      <c r="AF392" s="2110"/>
      <c r="AG392" s="2110"/>
      <c r="AH392" s="2113"/>
      <c r="AI392" s="2116"/>
      <c r="AJ392" s="2113"/>
    </row>
    <row r="393" spans="1:36" ht="18.75" x14ac:dyDescent="0.25">
      <c r="A393" s="2119"/>
      <c r="B393" s="2122"/>
      <c r="C393" s="2134"/>
      <c r="D393" s="2128"/>
      <c r="E393" s="232" t="s">
        <v>296</v>
      </c>
      <c r="F393" s="420">
        <v>5.0999999999999996</v>
      </c>
      <c r="G393" s="420">
        <v>0.1</v>
      </c>
      <c r="H393" s="420">
        <v>0.3</v>
      </c>
      <c r="I393" s="437">
        <v>0.3</v>
      </c>
      <c r="J393" s="437">
        <v>0.3</v>
      </c>
      <c r="K393" s="437">
        <v>0</v>
      </c>
      <c r="L393" s="284">
        <v>0.4</v>
      </c>
      <c r="M393" s="284">
        <v>0</v>
      </c>
      <c r="N393" s="284">
        <v>0</v>
      </c>
      <c r="O393" s="284">
        <v>0.6</v>
      </c>
      <c r="P393" s="284">
        <v>0</v>
      </c>
      <c r="Q393" s="284">
        <v>0</v>
      </c>
      <c r="R393" s="274">
        <v>233</v>
      </c>
      <c r="S393" s="274">
        <v>233</v>
      </c>
      <c r="T393" s="274">
        <v>230</v>
      </c>
      <c r="U393" s="275">
        <v>230</v>
      </c>
      <c r="V393" s="283">
        <f t="shared" si="120"/>
        <v>1.833333333333333</v>
      </c>
      <c r="W393" s="277">
        <f t="shared" si="121"/>
        <v>0.3</v>
      </c>
      <c r="X393" s="277">
        <f t="shared" si="122"/>
        <v>0.4</v>
      </c>
      <c r="Y393" s="278">
        <f t="shared" si="123"/>
        <v>0.6</v>
      </c>
      <c r="Z393" s="2131"/>
      <c r="AA393" s="2110"/>
      <c r="AB393" s="2110"/>
      <c r="AC393" s="2110"/>
      <c r="AD393" s="2110"/>
      <c r="AE393" s="2110"/>
      <c r="AF393" s="2110"/>
      <c r="AG393" s="2110"/>
      <c r="AH393" s="2113"/>
      <c r="AI393" s="2116"/>
      <c r="AJ393" s="2113"/>
    </row>
    <row r="394" spans="1:36" ht="18.75" x14ac:dyDescent="0.25">
      <c r="A394" s="2119"/>
      <c r="B394" s="2122"/>
      <c r="C394" s="2134"/>
      <c r="D394" s="2128"/>
      <c r="E394" s="280"/>
      <c r="F394" s="438"/>
      <c r="G394" s="438"/>
      <c r="H394" s="438"/>
      <c r="I394" s="438"/>
      <c r="J394" s="438"/>
      <c r="K394" s="438"/>
      <c r="L394" s="280"/>
      <c r="M394" s="280"/>
      <c r="N394" s="280"/>
      <c r="O394" s="280"/>
      <c r="P394" s="280"/>
      <c r="Q394" s="280"/>
      <c r="R394" s="281"/>
      <c r="S394" s="281"/>
      <c r="T394" s="281"/>
      <c r="U394" s="282"/>
      <c r="V394" s="283">
        <f t="shared" si="120"/>
        <v>0</v>
      </c>
      <c r="W394" s="277">
        <f t="shared" si="121"/>
        <v>0</v>
      </c>
      <c r="X394" s="277">
        <f t="shared" si="122"/>
        <v>0</v>
      </c>
      <c r="Y394" s="278">
        <f t="shared" si="123"/>
        <v>0</v>
      </c>
      <c r="Z394" s="2131"/>
      <c r="AA394" s="2110"/>
      <c r="AB394" s="2110"/>
      <c r="AC394" s="2110"/>
      <c r="AD394" s="2110"/>
      <c r="AE394" s="2110"/>
      <c r="AF394" s="2110"/>
      <c r="AG394" s="2110"/>
      <c r="AH394" s="2113"/>
      <c r="AI394" s="2116"/>
      <c r="AJ394" s="2113"/>
    </row>
    <row r="395" spans="1:36" ht="18.75" x14ac:dyDescent="0.25">
      <c r="A395" s="2119"/>
      <c r="B395" s="2122"/>
      <c r="C395" s="2134"/>
      <c r="D395" s="2128"/>
      <c r="E395" s="232" t="s">
        <v>709</v>
      </c>
      <c r="F395" s="420">
        <v>0</v>
      </c>
      <c r="G395" s="420">
        <v>0</v>
      </c>
      <c r="H395" s="420">
        <v>0</v>
      </c>
      <c r="I395" s="437">
        <v>0</v>
      </c>
      <c r="J395" s="437">
        <v>0</v>
      </c>
      <c r="K395" s="437">
        <v>0</v>
      </c>
      <c r="L395" s="284">
        <v>0</v>
      </c>
      <c r="M395" s="284">
        <v>0</v>
      </c>
      <c r="N395" s="284">
        <v>0</v>
      </c>
      <c r="O395" s="284">
        <v>0</v>
      </c>
      <c r="P395" s="284">
        <v>0.1</v>
      </c>
      <c r="Q395" s="284">
        <v>0</v>
      </c>
      <c r="R395" s="274">
        <v>233</v>
      </c>
      <c r="S395" s="274">
        <v>233</v>
      </c>
      <c r="T395" s="274">
        <v>233</v>
      </c>
      <c r="U395" s="275">
        <v>233</v>
      </c>
      <c r="V395" s="283">
        <f t="shared" si="120"/>
        <v>0</v>
      </c>
      <c r="W395" s="277">
        <f t="shared" si="121"/>
        <v>0</v>
      </c>
      <c r="X395" s="277">
        <f t="shared" si="122"/>
        <v>0</v>
      </c>
      <c r="Y395" s="278">
        <f t="shared" si="123"/>
        <v>0.1</v>
      </c>
      <c r="Z395" s="2131"/>
      <c r="AA395" s="2110"/>
      <c r="AB395" s="2110"/>
      <c r="AC395" s="2110"/>
      <c r="AD395" s="2110"/>
      <c r="AE395" s="2110"/>
      <c r="AF395" s="2110"/>
      <c r="AG395" s="2110"/>
      <c r="AH395" s="2113"/>
      <c r="AI395" s="2116"/>
      <c r="AJ395" s="2113"/>
    </row>
    <row r="396" spans="1:36" ht="18.75" x14ac:dyDescent="0.25">
      <c r="A396" s="2119"/>
      <c r="B396" s="2122"/>
      <c r="C396" s="2134"/>
      <c r="D396" s="2128"/>
      <c r="E396" s="280"/>
      <c r="F396" s="280"/>
      <c r="G396" s="280"/>
      <c r="H396" s="280"/>
      <c r="I396" s="280"/>
      <c r="J396" s="280"/>
      <c r="K396" s="280"/>
      <c r="L396" s="280"/>
      <c r="M396" s="280"/>
      <c r="N396" s="280"/>
      <c r="O396" s="280"/>
      <c r="P396" s="280"/>
      <c r="Q396" s="280"/>
      <c r="R396" s="281"/>
      <c r="S396" s="281"/>
      <c r="T396" s="281"/>
      <c r="U396" s="282"/>
      <c r="V396" s="283">
        <f t="shared" si="120"/>
        <v>0</v>
      </c>
      <c r="W396" s="277">
        <f t="shared" si="121"/>
        <v>0</v>
      </c>
      <c r="X396" s="277">
        <f t="shared" si="122"/>
        <v>0</v>
      </c>
      <c r="Y396" s="278">
        <f t="shared" si="123"/>
        <v>0</v>
      </c>
      <c r="Z396" s="2131"/>
      <c r="AA396" s="2110"/>
      <c r="AB396" s="2110"/>
      <c r="AC396" s="2110"/>
      <c r="AD396" s="2110"/>
      <c r="AE396" s="2110"/>
      <c r="AF396" s="2110"/>
      <c r="AG396" s="2110"/>
      <c r="AH396" s="2113"/>
      <c r="AI396" s="2116"/>
      <c r="AJ396" s="2113"/>
    </row>
    <row r="397" spans="1:36" ht="18.75" x14ac:dyDescent="0.25">
      <c r="A397" s="2119"/>
      <c r="B397" s="2122"/>
      <c r="C397" s="2134"/>
      <c r="D397" s="2128"/>
      <c r="E397" s="284"/>
      <c r="F397" s="284"/>
      <c r="G397" s="284"/>
      <c r="H397" s="284"/>
      <c r="I397" s="284"/>
      <c r="J397" s="284"/>
      <c r="K397" s="284"/>
      <c r="L397" s="284"/>
      <c r="M397" s="284"/>
      <c r="N397" s="284"/>
      <c r="O397" s="284"/>
      <c r="P397" s="284"/>
      <c r="Q397" s="284"/>
      <c r="R397" s="274"/>
      <c r="S397" s="274"/>
      <c r="T397" s="274"/>
      <c r="U397" s="275"/>
      <c r="V397" s="283">
        <f t="shared" si="120"/>
        <v>0</v>
      </c>
      <c r="W397" s="277">
        <f t="shared" si="121"/>
        <v>0</v>
      </c>
      <c r="X397" s="277">
        <f t="shared" si="122"/>
        <v>0</v>
      </c>
      <c r="Y397" s="278">
        <f t="shared" si="123"/>
        <v>0</v>
      </c>
      <c r="Z397" s="2131"/>
      <c r="AA397" s="2110"/>
      <c r="AB397" s="2110"/>
      <c r="AC397" s="2110"/>
      <c r="AD397" s="2110"/>
      <c r="AE397" s="2110"/>
      <c r="AF397" s="2110"/>
      <c r="AG397" s="2110"/>
      <c r="AH397" s="2113"/>
      <c r="AI397" s="2116"/>
      <c r="AJ397" s="2113"/>
    </row>
    <row r="398" spans="1:36" ht="18.75" x14ac:dyDescent="0.25">
      <c r="A398" s="2119"/>
      <c r="B398" s="2122"/>
      <c r="C398" s="2134"/>
      <c r="D398" s="2128"/>
      <c r="E398" s="280"/>
      <c r="F398" s="280"/>
      <c r="G398" s="280"/>
      <c r="H398" s="280"/>
      <c r="I398" s="280"/>
      <c r="J398" s="280"/>
      <c r="K398" s="280"/>
      <c r="L398" s="280"/>
      <c r="M398" s="280"/>
      <c r="N398" s="280"/>
      <c r="O398" s="280"/>
      <c r="P398" s="280"/>
      <c r="Q398" s="280"/>
      <c r="R398" s="281"/>
      <c r="S398" s="281"/>
      <c r="T398" s="281"/>
      <c r="U398" s="282"/>
      <c r="V398" s="283">
        <f t="shared" si="120"/>
        <v>0</v>
      </c>
      <c r="W398" s="277">
        <f t="shared" si="121"/>
        <v>0</v>
      </c>
      <c r="X398" s="277">
        <f t="shared" si="122"/>
        <v>0</v>
      </c>
      <c r="Y398" s="278">
        <f t="shared" si="123"/>
        <v>0</v>
      </c>
      <c r="Z398" s="2131"/>
      <c r="AA398" s="2110"/>
      <c r="AB398" s="2110"/>
      <c r="AC398" s="2110"/>
      <c r="AD398" s="2110"/>
      <c r="AE398" s="2110"/>
      <c r="AF398" s="2110"/>
      <c r="AG398" s="2110"/>
      <c r="AH398" s="2113"/>
      <c r="AI398" s="2116"/>
      <c r="AJ398" s="2113"/>
    </row>
    <row r="399" spans="1:36" ht="18.75" x14ac:dyDescent="0.25">
      <c r="A399" s="2119"/>
      <c r="B399" s="2122"/>
      <c r="C399" s="2134"/>
      <c r="D399" s="2128"/>
      <c r="E399" s="284"/>
      <c r="F399" s="284"/>
      <c r="G399" s="284"/>
      <c r="H399" s="284"/>
      <c r="I399" s="284"/>
      <c r="J399" s="284"/>
      <c r="K399" s="284"/>
      <c r="L399" s="284"/>
      <c r="M399" s="284"/>
      <c r="N399" s="284"/>
      <c r="O399" s="284"/>
      <c r="P399" s="284"/>
      <c r="Q399" s="284"/>
      <c r="R399" s="274"/>
      <c r="S399" s="274"/>
      <c r="T399" s="274"/>
      <c r="U399" s="275"/>
      <c r="V399" s="283">
        <f t="shared" si="120"/>
        <v>0</v>
      </c>
      <c r="W399" s="277">
        <f t="shared" si="121"/>
        <v>0</v>
      </c>
      <c r="X399" s="277">
        <f t="shared" si="122"/>
        <v>0</v>
      </c>
      <c r="Y399" s="278">
        <f t="shared" si="123"/>
        <v>0</v>
      </c>
      <c r="Z399" s="2131"/>
      <c r="AA399" s="2110"/>
      <c r="AB399" s="2110"/>
      <c r="AC399" s="2110"/>
      <c r="AD399" s="2110"/>
      <c r="AE399" s="2110"/>
      <c r="AF399" s="2110"/>
      <c r="AG399" s="2110"/>
      <c r="AH399" s="2113"/>
      <c r="AI399" s="2116"/>
      <c r="AJ399" s="2113"/>
    </row>
    <row r="400" spans="1:36" ht="18.75" x14ac:dyDescent="0.25">
      <c r="A400" s="2119"/>
      <c r="B400" s="2122"/>
      <c r="C400" s="2134"/>
      <c r="D400" s="2128"/>
      <c r="E400" s="280"/>
      <c r="F400" s="280"/>
      <c r="G400" s="280"/>
      <c r="H400" s="280"/>
      <c r="I400" s="280"/>
      <c r="J400" s="280"/>
      <c r="K400" s="280"/>
      <c r="L400" s="280"/>
      <c r="M400" s="280"/>
      <c r="N400" s="280"/>
      <c r="O400" s="280"/>
      <c r="P400" s="280"/>
      <c r="Q400" s="280"/>
      <c r="R400" s="281"/>
      <c r="S400" s="281"/>
      <c r="T400" s="281"/>
      <c r="U400" s="282"/>
      <c r="V400" s="283">
        <f t="shared" si="120"/>
        <v>0</v>
      </c>
      <c r="W400" s="277">
        <f t="shared" si="121"/>
        <v>0</v>
      </c>
      <c r="X400" s="277">
        <f t="shared" si="122"/>
        <v>0</v>
      </c>
      <c r="Y400" s="278">
        <f t="shared" si="123"/>
        <v>0</v>
      </c>
      <c r="Z400" s="2131"/>
      <c r="AA400" s="2110"/>
      <c r="AB400" s="2110"/>
      <c r="AC400" s="2110"/>
      <c r="AD400" s="2110"/>
      <c r="AE400" s="2110"/>
      <c r="AF400" s="2110"/>
      <c r="AG400" s="2110"/>
      <c r="AH400" s="2113"/>
      <c r="AI400" s="2116"/>
      <c r="AJ400" s="2113"/>
    </row>
    <row r="401" spans="1:36" ht="18.75" x14ac:dyDescent="0.25">
      <c r="A401" s="2119"/>
      <c r="B401" s="2122"/>
      <c r="C401" s="2134"/>
      <c r="D401" s="2128"/>
      <c r="E401" s="284"/>
      <c r="F401" s="284"/>
      <c r="G401" s="284"/>
      <c r="H401" s="284"/>
      <c r="I401" s="284"/>
      <c r="J401" s="284"/>
      <c r="K401" s="284"/>
      <c r="L401" s="284"/>
      <c r="M401" s="284"/>
      <c r="N401" s="284"/>
      <c r="O401" s="284"/>
      <c r="P401" s="284"/>
      <c r="Q401" s="284"/>
      <c r="R401" s="274"/>
      <c r="S401" s="274"/>
      <c r="T401" s="274"/>
      <c r="U401" s="275"/>
      <c r="V401" s="283">
        <f t="shared" si="120"/>
        <v>0</v>
      </c>
      <c r="W401" s="277">
        <f t="shared" si="121"/>
        <v>0</v>
      </c>
      <c r="X401" s="277">
        <f t="shared" si="122"/>
        <v>0</v>
      </c>
      <c r="Y401" s="278">
        <f t="shared" si="123"/>
        <v>0</v>
      </c>
      <c r="Z401" s="2131"/>
      <c r="AA401" s="2110"/>
      <c r="AB401" s="2110"/>
      <c r="AC401" s="2110"/>
      <c r="AD401" s="2110"/>
      <c r="AE401" s="2110"/>
      <c r="AF401" s="2110"/>
      <c r="AG401" s="2110"/>
      <c r="AH401" s="2113"/>
      <c r="AI401" s="2116"/>
      <c r="AJ401" s="2113"/>
    </row>
    <row r="402" spans="1:36" ht="18.75" x14ac:dyDescent="0.25">
      <c r="A402" s="2119"/>
      <c r="B402" s="2122"/>
      <c r="C402" s="2134"/>
      <c r="D402" s="2128"/>
      <c r="E402" s="280"/>
      <c r="F402" s="280"/>
      <c r="G402" s="280"/>
      <c r="H402" s="280"/>
      <c r="I402" s="280"/>
      <c r="J402" s="280"/>
      <c r="K402" s="280"/>
      <c r="L402" s="280"/>
      <c r="M402" s="280"/>
      <c r="N402" s="280"/>
      <c r="O402" s="280"/>
      <c r="P402" s="280"/>
      <c r="Q402" s="280"/>
      <c r="R402" s="281"/>
      <c r="S402" s="281"/>
      <c r="T402" s="281"/>
      <c r="U402" s="282"/>
      <c r="V402" s="283">
        <f t="shared" si="120"/>
        <v>0</v>
      </c>
      <c r="W402" s="277">
        <f t="shared" si="121"/>
        <v>0</v>
      </c>
      <c r="X402" s="277">
        <f t="shared" si="122"/>
        <v>0</v>
      </c>
      <c r="Y402" s="278">
        <f t="shared" si="123"/>
        <v>0</v>
      </c>
      <c r="Z402" s="2131"/>
      <c r="AA402" s="2110"/>
      <c r="AB402" s="2110"/>
      <c r="AC402" s="2110"/>
      <c r="AD402" s="2110"/>
      <c r="AE402" s="2110"/>
      <c r="AF402" s="2110"/>
      <c r="AG402" s="2110"/>
      <c r="AH402" s="2113"/>
      <c r="AI402" s="2116"/>
      <c r="AJ402" s="2113"/>
    </row>
    <row r="403" spans="1:36" ht="18.75" x14ac:dyDescent="0.25">
      <c r="A403" s="2119"/>
      <c r="B403" s="2122"/>
      <c r="C403" s="2134"/>
      <c r="D403" s="2128"/>
      <c r="E403" s="284"/>
      <c r="F403" s="284"/>
      <c r="G403" s="284"/>
      <c r="H403" s="284"/>
      <c r="I403" s="284"/>
      <c r="J403" s="284"/>
      <c r="K403" s="284"/>
      <c r="L403" s="284"/>
      <c r="M403" s="284"/>
      <c r="N403" s="284"/>
      <c r="O403" s="284"/>
      <c r="P403" s="284"/>
      <c r="Q403" s="284"/>
      <c r="R403" s="274"/>
      <c r="S403" s="274"/>
      <c r="T403" s="274"/>
      <c r="U403" s="275"/>
      <c r="V403" s="283">
        <f t="shared" si="120"/>
        <v>0</v>
      </c>
      <c r="W403" s="277">
        <f t="shared" si="121"/>
        <v>0</v>
      </c>
      <c r="X403" s="277">
        <f t="shared" si="122"/>
        <v>0</v>
      </c>
      <c r="Y403" s="278">
        <f t="shared" si="123"/>
        <v>0</v>
      </c>
      <c r="Z403" s="2131"/>
      <c r="AA403" s="2110"/>
      <c r="AB403" s="2110"/>
      <c r="AC403" s="2110"/>
      <c r="AD403" s="2110"/>
      <c r="AE403" s="2110"/>
      <c r="AF403" s="2110"/>
      <c r="AG403" s="2110"/>
      <c r="AH403" s="2113"/>
      <c r="AI403" s="2116"/>
      <c r="AJ403" s="2113"/>
    </row>
    <row r="404" spans="1:36" ht="18.75" x14ac:dyDescent="0.25">
      <c r="A404" s="2119"/>
      <c r="B404" s="2122"/>
      <c r="C404" s="2134"/>
      <c r="D404" s="2128"/>
      <c r="E404" s="280"/>
      <c r="F404" s="280"/>
      <c r="G404" s="280"/>
      <c r="H404" s="280"/>
      <c r="I404" s="280"/>
      <c r="J404" s="280"/>
      <c r="K404" s="280"/>
      <c r="L404" s="280"/>
      <c r="M404" s="280"/>
      <c r="N404" s="280"/>
      <c r="O404" s="280"/>
      <c r="P404" s="280"/>
      <c r="Q404" s="280"/>
      <c r="R404" s="281"/>
      <c r="S404" s="281"/>
      <c r="T404" s="281"/>
      <c r="U404" s="282"/>
      <c r="V404" s="283">
        <f t="shared" si="120"/>
        <v>0</v>
      </c>
      <c r="W404" s="277">
        <f t="shared" si="121"/>
        <v>0</v>
      </c>
      <c r="X404" s="277">
        <f t="shared" si="122"/>
        <v>0</v>
      </c>
      <c r="Y404" s="278">
        <f t="shared" si="123"/>
        <v>0</v>
      </c>
      <c r="Z404" s="2131"/>
      <c r="AA404" s="2110"/>
      <c r="AB404" s="2110"/>
      <c r="AC404" s="2110"/>
      <c r="AD404" s="2110"/>
      <c r="AE404" s="2110"/>
      <c r="AF404" s="2110"/>
      <c r="AG404" s="2110"/>
      <c r="AH404" s="2113"/>
      <c r="AI404" s="2116"/>
      <c r="AJ404" s="2113"/>
    </row>
    <row r="405" spans="1:36" ht="18.75" x14ac:dyDescent="0.25">
      <c r="A405" s="2119"/>
      <c r="B405" s="2122"/>
      <c r="C405" s="2134"/>
      <c r="D405" s="2128"/>
      <c r="E405" s="284"/>
      <c r="F405" s="284"/>
      <c r="G405" s="284"/>
      <c r="H405" s="284"/>
      <c r="I405" s="284"/>
      <c r="J405" s="284"/>
      <c r="K405" s="284"/>
      <c r="L405" s="284"/>
      <c r="M405" s="284"/>
      <c r="N405" s="284"/>
      <c r="O405" s="284"/>
      <c r="P405" s="284"/>
      <c r="Q405" s="284"/>
      <c r="R405" s="274"/>
      <c r="S405" s="274"/>
      <c r="T405" s="274"/>
      <c r="U405" s="275"/>
      <c r="V405" s="283">
        <f t="shared" si="120"/>
        <v>0</v>
      </c>
      <c r="W405" s="277">
        <f t="shared" si="121"/>
        <v>0</v>
      </c>
      <c r="X405" s="277">
        <f t="shared" si="122"/>
        <v>0</v>
      </c>
      <c r="Y405" s="278">
        <f t="shared" si="123"/>
        <v>0</v>
      </c>
      <c r="Z405" s="2131"/>
      <c r="AA405" s="2110"/>
      <c r="AB405" s="2110"/>
      <c r="AC405" s="2110"/>
      <c r="AD405" s="2110"/>
      <c r="AE405" s="2110"/>
      <c r="AF405" s="2110"/>
      <c r="AG405" s="2110"/>
      <c r="AH405" s="2113"/>
      <c r="AI405" s="2116"/>
      <c r="AJ405" s="2113"/>
    </row>
    <row r="406" spans="1:36" ht="18.75" x14ac:dyDescent="0.25">
      <c r="A406" s="2119"/>
      <c r="B406" s="2122"/>
      <c r="C406" s="2134"/>
      <c r="D406" s="2128"/>
      <c r="E406" s="280"/>
      <c r="F406" s="280"/>
      <c r="G406" s="280"/>
      <c r="H406" s="280"/>
      <c r="I406" s="280"/>
      <c r="J406" s="280"/>
      <c r="K406" s="280"/>
      <c r="L406" s="280"/>
      <c r="M406" s="280"/>
      <c r="N406" s="280"/>
      <c r="O406" s="280"/>
      <c r="P406" s="280"/>
      <c r="Q406" s="280"/>
      <c r="R406" s="281"/>
      <c r="S406" s="281"/>
      <c r="T406" s="281"/>
      <c r="U406" s="282"/>
      <c r="V406" s="283">
        <f t="shared" si="120"/>
        <v>0</v>
      </c>
      <c r="W406" s="277">
        <f t="shared" si="121"/>
        <v>0</v>
      </c>
      <c r="X406" s="277">
        <f t="shared" si="122"/>
        <v>0</v>
      </c>
      <c r="Y406" s="278">
        <f t="shared" si="123"/>
        <v>0</v>
      </c>
      <c r="Z406" s="2131"/>
      <c r="AA406" s="2110"/>
      <c r="AB406" s="2110"/>
      <c r="AC406" s="2110"/>
      <c r="AD406" s="2110"/>
      <c r="AE406" s="2110"/>
      <c r="AF406" s="2110"/>
      <c r="AG406" s="2110"/>
      <c r="AH406" s="2113"/>
      <c r="AI406" s="2116"/>
      <c r="AJ406" s="2113"/>
    </row>
    <row r="407" spans="1:36" ht="18.75" x14ac:dyDescent="0.25">
      <c r="A407" s="2119"/>
      <c r="B407" s="2122"/>
      <c r="C407" s="2134"/>
      <c r="D407" s="2128"/>
      <c r="E407" s="284"/>
      <c r="F407" s="284"/>
      <c r="G407" s="284"/>
      <c r="H407" s="284"/>
      <c r="I407" s="284"/>
      <c r="J407" s="284"/>
      <c r="K407" s="284"/>
      <c r="L407" s="284"/>
      <c r="M407" s="284"/>
      <c r="N407" s="284"/>
      <c r="O407" s="284"/>
      <c r="P407" s="284"/>
      <c r="Q407" s="284"/>
      <c r="R407" s="274"/>
      <c r="S407" s="274"/>
      <c r="T407" s="274"/>
      <c r="U407" s="275"/>
      <c r="V407" s="283">
        <f t="shared" si="120"/>
        <v>0</v>
      </c>
      <c r="W407" s="277">
        <f t="shared" si="121"/>
        <v>0</v>
      </c>
      <c r="X407" s="277">
        <f t="shared" si="122"/>
        <v>0</v>
      </c>
      <c r="Y407" s="278">
        <f t="shared" si="123"/>
        <v>0</v>
      </c>
      <c r="Z407" s="2131"/>
      <c r="AA407" s="2110"/>
      <c r="AB407" s="2110"/>
      <c r="AC407" s="2110"/>
      <c r="AD407" s="2110"/>
      <c r="AE407" s="2110"/>
      <c r="AF407" s="2110"/>
      <c r="AG407" s="2110"/>
      <c r="AH407" s="2113"/>
      <c r="AI407" s="2116"/>
      <c r="AJ407" s="2113"/>
    </row>
    <row r="408" spans="1:36" ht="18.75" x14ac:dyDescent="0.25">
      <c r="A408" s="2119"/>
      <c r="B408" s="2122"/>
      <c r="C408" s="2134"/>
      <c r="D408" s="2128"/>
      <c r="E408" s="280"/>
      <c r="F408" s="280"/>
      <c r="G408" s="280"/>
      <c r="H408" s="280"/>
      <c r="I408" s="280"/>
      <c r="J408" s="280"/>
      <c r="K408" s="280"/>
      <c r="L408" s="280"/>
      <c r="M408" s="280"/>
      <c r="N408" s="280"/>
      <c r="O408" s="280"/>
      <c r="P408" s="280"/>
      <c r="Q408" s="280"/>
      <c r="R408" s="281"/>
      <c r="S408" s="281"/>
      <c r="T408" s="281"/>
      <c r="U408" s="282"/>
      <c r="V408" s="283">
        <f t="shared" si="120"/>
        <v>0</v>
      </c>
      <c r="W408" s="277">
        <f t="shared" si="121"/>
        <v>0</v>
      </c>
      <c r="X408" s="277">
        <f t="shared" si="122"/>
        <v>0</v>
      </c>
      <c r="Y408" s="278">
        <f t="shared" si="123"/>
        <v>0</v>
      </c>
      <c r="Z408" s="2131"/>
      <c r="AA408" s="2110"/>
      <c r="AB408" s="2110"/>
      <c r="AC408" s="2110"/>
      <c r="AD408" s="2110"/>
      <c r="AE408" s="2110"/>
      <c r="AF408" s="2110"/>
      <c r="AG408" s="2110"/>
      <c r="AH408" s="2113"/>
      <c r="AI408" s="2116"/>
      <c r="AJ408" s="2113"/>
    </row>
    <row r="409" spans="1:36" ht="19.5" thickBot="1" x14ac:dyDescent="0.3">
      <c r="A409" s="2120"/>
      <c r="B409" s="2123"/>
      <c r="C409" s="2135"/>
      <c r="D409" s="2129"/>
      <c r="E409" s="287"/>
      <c r="F409" s="287"/>
      <c r="G409" s="287"/>
      <c r="H409" s="287"/>
      <c r="I409" s="287"/>
      <c r="J409" s="287"/>
      <c r="K409" s="287"/>
      <c r="L409" s="287"/>
      <c r="M409" s="287"/>
      <c r="N409" s="287"/>
      <c r="O409" s="287"/>
      <c r="P409" s="287"/>
      <c r="Q409" s="287"/>
      <c r="R409" s="288"/>
      <c r="S409" s="288"/>
      <c r="T409" s="288"/>
      <c r="U409" s="289"/>
      <c r="V409" s="290">
        <f t="shared" si="120"/>
        <v>0</v>
      </c>
      <c r="W409" s="291">
        <f t="shared" si="121"/>
        <v>0</v>
      </c>
      <c r="X409" s="291">
        <f t="shared" si="122"/>
        <v>0</v>
      </c>
      <c r="Y409" s="292">
        <f t="shared" si="123"/>
        <v>0</v>
      </c>
      <c r="Z409" s="2132"/>
      <c r="AA409" s="2111"/>
      <c r="AB409" s="2111"/>
      <c r="AC409" s="2111"/>
      <c r="AD409" s="2111"/>
      <c r="AE409" s="2111"/>
      <c r="AF409" s="2111"/>
      <c r="AG409" s="2111"/>
      <c r="AH409" s="2114"/>
      <c r="AI409" s="2117"/>
      <c r="AJ409" s="2114"/>
    </row>
    <row r="410" spans="1:36" ht="18.75" x14ac:dyDescent="0.25">
      <c r="A410" s="2118">
        <v>20</v>
      </c>
      <c r="B410" s="2121" t="s">
        <v>251</v>
      </c>
      <c r="C410" s="2133" t="s">
        <v>83</v>
      </c>
      <c r="D410" s="2127">
        <f>160*0.9</f>
        <v>144</v>
      </c>
      <c r="E410" s="293"/>
      <c r="F410" s="251"/>
      <c r="G410" s="251"/>
      <c r="H410" s="251"/>
      <c r="I410" s="251"/>
      <c r="J410" s="251"/>
      <c r="K410" s="251"/>
      <c r="L410" s="251"/>
      <c r="M410" s="251"/>
      <c r="N410" s="251"/>
      <c r="O410" s="251"/>
      <c r="P410" s="251"/>
      <c r="Q410" s="251"/>
      <c r="R410" s="268"/>
      <c r="S410" s="268"/>
      <c r="T410" s="268"/>
      <c r="U410" s="269"/>
      <c r="V410" s="270">
        <f t="shared" si="120"/>
        <v>0</v>
      </c>
      <c r="W410" s="294">
        <f t="shared" si="121"/>
        <v>0</v>
      </c>
      <c r="X410" s="294">
        <f t="shared" si="122"/>
        <v>0</v>
      </c>
      <c r="Y410" s="295">
        <f t="shared" si="123"/>
        <v>0</v>
      </c>
      <c r="Z410" s="2130">
        <f t="shared" ref="Z410:AC410" si="124">SUM(V410:V429)</f>
        <v>40</v>
      </c>
      <c r="AA410" s="2109">
        <f t="shared" si="124"/>
        <v>41.3</v>
      </c>
      <c r="AB410" s="2109">
        <f t="shared" si="124"/>
        <v>47.25</v>
      </c>
      <c r="AC410" s="2109">
        <f t="shared" si="124"/>
        <v>34.049999999999997</v>
      </c>
      <c r="AD410" s="2109">
        <f t="shared" ref="AD410:AG410" si="125">Z410*0.38*0.9*SQRT(3)</f>
        <v>23.694455047542238</v>
      </c>
      <c r="AE410" s="2109">
        <f t="shared" si="125"/>
        <v>24.464524836587362</v>
      </c>
      <c r="AF410" s="2109">
        <f t="shared" si="125"/>
        <v>27.989075024909273</v>
      </c>
      <c r="AG410" s="2109">
        <f t="shared" si="125"/>
        <v>20.169904859220331</v>
      </c>
      <c r="AH410" s="2112">
        <f>MAX(Z410:AC429)</f>
        <v>47.25</v>
      </c>
      <c r="AI410" s="2115">
        <f t="shared" ref="AI410" si="126">AH410*0.38*0.9*SQRT(3)</f>
        <v>27.989075024909273</v>
      </c>
      <c r="AJ410" s="2112">
        <f t="shared" ref="AJ410" si="127">D410-AI410</f>
        <v>116.01092497509073</v>
      </c>
    </row>
    <row r="411" spans="1:36" ht="18.75" x14ac:dyDescent="0.25">
      <c r="A411" s="2119"/>
      <c r="B411" s="2122"/>
      <c r="C411" s="2134"/>
      <c r="D411" s="2128"/>
      <c r="E411" s="420" t="s">
        <v>205</v>
      </c>
      <c r="F411" s="420">
        <v>0.2</v>
      </c>
      <c r="G411" s="420">
        <v>8.3000000000000007</v>
      </c>
      <c r="H411" s="420">
        <v>2.4</v>
      </c>
      <c r="I411" s="420">
        <v>0.2</v>
      </c>
      <c r="J411" s="420">
        <v>9.4</v>
      </c>
      <c r="K411" s="420">
        <v>2</v>
      </c>
      <c r="L411" s="232">
        <v>0</v>
      </c>
      <c r="M411" s="232">
        <v>2.1</v>
      </c>
      <c r="N411" s="232">
        <v>2.2000000000000002</v>
      </c>
      <c r="O411" s="232">
        <v>0</v>
      </c>
      <c r="P411" s="232">
        <v>3</v>
      </c>
      <c r="Q411" s="232">
        <v>1.9</v>
      </c>
      <c r="R411" s="274">
        <v>231</v>
      </c>
      <c r="S411" s="274">
        <v>231</v>
      </c>
      <c r="T411" s="274">
        <v>240</v>
      </c>
      <c r="U411" s="275">
        <v>240</v>
      </c>
      <c r="V411" s="283">
        <f t="shared" si="120"/>
        <v>3.6333333333333333</v>
      </c>
      <c r="W411" s="277">
        <f t="shared" si="121"/>
        <v>3.8666666666666667</v>
      </c>
      <c r="X411" s="277">
        <f t="shared" si="122"/>
        <v>2.1500000000000004</v>
      </c>
      <c r="Y411" s="278">
        <f t="shared" si="123"/>
        <v>2.4500000000000002</v>
      </c>
      <c r="Z411" s="2131"/>
      <c r="AA411" s="2110"/>
      <c r="AB411" s="2110"/>
      <c r="AC411" s="2110"/>
      <c r="AD411" s="2110"/>
      <c r="AE411" s="2110"/>
      <c r="AF411" s="2110"/>
      <c r="AG411" s="2110"/>
      <c r="AH411" s="2113"/>
      <c r="AI411" s="2116"/>
      <c r="AJ411" s="2113"/>
    </row>
    <row r="412" spans="1:36" ht="18.75" x14ac:dyDescent="0.25">
      <c r="A412" s="2119"/>
      <c r="B412" s="2122"/>
      <c r="C412" s="2134"/>
      <c r="D412" s="2128"/>
      <c r="E412" s="438"/>
      <c r="F412" s="438"/>
      <c r="G412" s="438"/>
      <c r="H412" s="438"/>
      <c r="I412" s="438"/>
      <c r="J412" s="438"/>
      <c r="K412" s="438"/>
      <c r="L412" s="280"/>
      <c r="M412" s="280"/>
      <c r="N412" s="280"/>
      <c r="O412" s="280"/>
      <c r="P412" s="280"/>
      <c r="Q412" s="280"/>
      <c r="R412" s="281"/>
      <c r="S412" s="281"/>
      <c r="T412" s="281"/>
      <c r="U412" s="282"/>
      <c r="V412" s="283">
        <f t="shared" si="120"/>
        <v>0</v>
      </c>
      <c r="W412" s="277">
        <f t="shared" si="121"/>
        <v>0</v>
      </c>
      <c r="X412" s="277">
        <f t="shared" si="122"/>
        <v>0</v>
      </c>
      <c r="Y412" s="278">
        <f t="shared" si="123"/>
        <v>0</v>
      </c>
      <c r="Z412" s="2131"/>
      <c r="AA412" s="2110"/>
      <c r="AB412" s="2110"/>
      <c r="AC412" s="2110"/>
      <c r="AD412" s="2110"/>
      <c r="AE412" s="2110"/>
      <c r="AF412" s="2110"/>
      <c r="AG412" s="2110"/>
      <c r="AH412" s="2113"/>
      <c r="AI412" s="2116"/>
      <c r="AJ412" s="2113"/>
    </row>
    <row r="413" spans="1:36" ht="18.75" x14ac:dyDescent="0.25">
      <c r="A413" s="2119"/>
      <c r="B413" s="2122"/>
      <c r="C413" s="2134"/>
      <c r="D413" s="2128"/>
      <c r="E413" s="420" t="s">
        <v>703</v>
      </c>
      <c r="F413" s="437">
        <v>39.200000000000003</v>
      </c>
      <c r="G413" s="437">
        <v>8.5</v>
      </c>
      <c r="H413" s="437">
        <v>8.5</v>
      </c>
      <c r="I413" s="437">
        <v>21.1</v>
      </c>
      <c r="J413" s="437">
        <v>5.0999999999999996</v>
      </c>
      <c r="K413" s="437">
        <v>14.1</v>
      </c>
      <c r="L413" s="284">
        <v>5.0999999999999996</v>
      </c>
      <c r="M413" s="284">
        <v>14.5</v>
      </c>
      <c r="N413" s="284">
        <v>14.5</v>
      </c>
      <c r="O413" s="284">
        <v>5.8</v>
      </c>
      <c r="P413" s="284">
        <v>5.8</v>
      </c>
      <c r="Q413" s="284">
        <v>1.2</v>
      </c>
      <c r="R413" s="274">
        <v>231</v>
      </c>
      <c r="S413" s="274">
        <v>231</v>
      </c>
      <c r="T413" s="274">
        <v>240</v>
      </c>
      <c r="U413" s="275">
        <v>240</v>
      </c>
      <c r="V413" s="283">
        <f t="shared" si="120"/>
        <v>18.733333333333334</v>
      </c>
      <c r="W413" s="277">
        <f t="shared" si="121"/>
        <v>13.433333333333335</v>
      </c>
      <c r="X413" s="277">
        <f t="shared" si="122"/>
        <v>11.366666666666667</v>
      </c>
      <c r="Y413" s="278">
        <f t="shared" si="123"/>
        <v>4.2666666666666666</v>
      </c>
      <c r="Z413" s="2131"/>
      <c r="AA413" s="2110"/>
      <c r="AB413" s="2110"/>
      <c r="AC413" s="2110"/>
      <c r="AD413" s="2110"/>
      <c r="AE413" s="2110"/>
      <c r="AF413" s="2110"/>
      <c r="AG413" s="2110"/>
      <c r="AH413" s="2113"/>
      <c r="AI413" s="2116"/>
      <c r="AJ413" s="2113"/>
    </row>
    <row r="414" spans="1:36" ht="18.75" x14ac:dyDescent="0.25">
      <c r="A414" s="2119"/>
      <c r="B414" s="2122"/>
      <c r="C414" s="2134"/>
      <c r="D414" s="2128"/>
      <c r="E414" s="438"/>
      <c r="F414" s="438"/>
      <c r="G414" s="438"/>
      <c r="H414" s="438"/>
      <c r="I414" s="438"/>
      <c r="J414" s="438"/>
      <c r="K414" s="438"/>
      <c r="L414" s="280"/>
      <c r="M414" s="280"/>
      <c r="N414" s="280"/>
      <c r="O414" s="280"/>
      <c r="P414" s="280"/>
      <c r="Q414" s="280"/>
      <c r="R414" s="281"/>
      <c r="S414" s="281"/>
      <c r="T414" s="281"/>
      <c r="U414" s="282"/>
      <c r="V414" s="283">
        <f t="shared" si="120"/>
        <v>0</v>
      </c>
      <c r="W414" s="277">
        <f t="shared" si="121"/>
        <v>0</v>
      </c>
      <c r="X414" s="277">
        <f t="shared" si="122"/>
        <v>0</v>
      </c>
      <c r="Y414" s="278">
        <f t="shared" si="123"/>
        <v>0</v>
      </c>
      <c r="Z414" s="2131"/>
      <c r="AA414" s="2110"/>
      <c r="AB414" s="2110"/>
      <c r="AC414" s="2110"/>
      <c r="AD414" s="2110"/>
      <c r="AE414" s="2110"/>
      <c r="AF414" s="2110"/>
      <c r="AG414" s="2110"/>
      <c r="AH414" s="2113"/>
      <c r="AI414" s="2116"/>
      <c r="AJ414" s="2113"/>
    </row>
    <row r="415" spans="1:36" ht="18.75" x14ac:dyDescent="0.25">
      <c r="A415" s="2119"/>
      <c r="B415" s="2122"/>
      <c r="C415" s="2134"/>
      <c r="D415" s="2128"/>
      <c r="E415" s="420" t="s">
        <v>710</v>
      </c>
      <c r="F415" s="437">
        <v>9.1</v>
      </c>
      <c r="G415" s="437">
        <v>4.0999999999999996</v>
      </c>
      <c r="H415" s="437">
        <v>4.4000000000000004</v>
      </c>
      <c r="I415" s="437">
        <v>6</v>
      </c>
      <c r="J415" s="437">
        <v>6.9</v>
      </c>
      <c r="K415" s="437">
        <v>5.7</v>
      </c>
      <c r="L415" s="284">
        <v>17.600000000000001</v>
      </c>
      <c r="M415" s="284">
        <v>3.3</v>
      </c>
      <c r="N415" s="284">
        <v>1.8</v>
      </c>
      <c r="O415" s="284">
        <v>14.2</v>
      </c>
      <c r="P415" s="284">
        <v>2.1</v>
      </c>
      <c r="Q415" s="284">
        <v>2.7</v>
      </c>
      <c r="R415" s="274">
        <v>231</v>
      </c>
      <c r="S415" s="274">
        <v>231</v>
      </c>
      <c r="T415" s="274">
        <v>240</v>
      </c>
      <c r="U415" s="275">
        <v>240</v>
      </c>
      <c r="V415" s="283">
        <f t="shared" si="120"/>
        <v>5.8666666666666671</v>
      </c>
      <c r="W415" s="277">
        <f t="shared" si="121"/>
        <v>6.2</v>
      </c>
      <c r="X415" s="277">
        <f t="shared" si="122"/>
        <v>7.5666666666666673</v>
      </c>
      <c r="Y415" s="278">
        <f t="shared" si="123"/>
        <v>6.333333333333333</v>
      </c>
      <c r="Z415" s="2131"/>
      <c r="AA415" s="2110"/>
      <c r="AB415" s="2110"/>
      <c r="AC415" s="2110"/>
      <c r="AD415" s="2110"/>
      <c r="AE415" s="2110"/>
      <c r="AF415" s="2110"/>
      <c r="AG415" s="2110"/>
      <c r="AH415" s="2113"/>
      <c r="AI415" s="2116"/>
      <c r="AJ415" s="2113"/>
    </row>
    <row r="416" spans="1:36" ht="18.75" x14ac:dyDescent="0.25">
      <c r="A416" s="2119"/>
      <c r="B416" s="2122"/>
      <c r="C416" s="2134"/>
      <c r="D416" s="2128"/>
      <c r="E416" s="438"/>
      <c r="F416" s="438"/>
      <c r="G416" s="438"/>
      <c r="H416" s="438"/>
      <c r="I416" s="438"/>
      <c r="J416" s="438"/>
      <c r="K416" s="438"/>
      <c r="L416" s="280"/>
      <c r="M416" s="280"/>
      <c r="N416" s="280"/>
      <c r="O416" s="280"/>
      <c r="P416" s="280"/>
      <c r="Q416" s="280"/>
      <c r="R416" s="281"/>
      <c r="S416" s="281"/>
      <c r="T416" s="281"/>
      <c r="U416" s="282"/>
      <c r="V416" s="283">
        <f t="shared" si="120"/>
        <v>0</v>
      </c>
      <c r="W416" s="277">
        <f t="shared" si="121"/>
        <v>0</v>
      </c>
      <c r="X416" s="277">
        <f t="shared" si="122"/>
        <v>0</v>
      </c>
      <c r="Y416" s="278">
        <f t="shared" si="123"/>
        <v>0</v>
      </c>
      <c r="Z416" s="2131"/>
      <c r="AA416" s="2110"/>
      <c r="AB416" s="2110"/>
      <c r="AC416" s="2110"/>
      <c r="AD416" s="2110"/>
      <c r="AE416" s="2110"/>
      <c r="AF416" s="2110"/>
      <c r="AG416" s="2110"/>
      <c r="AH416" s="2113"/>
      <c r="AI416" s="2116"/>
      <c r="AJ416" s="2113"/>
    </row>
    <row r="417" spans="1:36" ht="18.75" x14ac:dyDescent="0.25">
      <c r="A417" s="2119"/>
      <c r="B417" s="2122"/>
      <c r="C417" s="2134"/>
      <c r="D417" s="2128"/>
      <c r="E417" s="420" t="s">
        <v>711</v>
      </c>
      <c r="F417" s="437">
        <v>18.600000000000001</v>
      </c>
      <c r="G417" s="437">
        <v>8.3000000000000007</v>
      </c>
      <c r="H417" s="437">
        <v>8.4</v>
      </c>
      <c r="I417" s="437">
        <v>26</v>
      </c>
      <c r="J417" s="437">
        <v>14.5</v>
      </c>
      <c r="K417" s="437">
        <v>12.9</v>
      </c>
      <c r="L417" s="284">
        <v>21.6</v>
      </c>
      <c r="M417" s="284">
        <v>48.8</v>
      </c>
      <c r="N417" s="284">
        <v>8.1</v>
      </c>
      <c r="O417" s="284">
        <v>25</v>
      </c>
      <c r="P417" s="284">
        <v>33.5</v>
      </c>
      <c r="Q417" s="284">
        <v>4.5</v>
      </c>
      <c r="R417" s="274">
        <v>231</v>
      </c>
      <c r="S417" s="274">
        <v>231</v>
      </c>
      <c r="T417" s="274">
        <v>240</v>
      </c>
      <c r="U417" s="275">
        <v>240</v>
      </c>
      <c r="V417" s="283">
        <f t="shared" si="120"/>
        <v>11.766666666666667</v>
      </c>
      <c r="W417" s="277">
        <f t="shared" si="121"/>
        <v>17.8</v>
      </c>
      <c r="X417" s="277">
        <f t="shared" si="122"/>
        <v>26.166666666666668</v>
      </c>
      <c r="Y417" s="278">
        <f t="shared" si="123"/>
        <v>21</v>
      </c>
      <c r="Z417" s="2131"/>
      <c r="AA417" s="2110"/>
      <c r="AB417" s="2110"/>
      <c r="AC417" s="2110"/>
      <c r="AD417" s="2110"/>
      <c r="AE417" s="2110"/>
      <c r="AF417" s="2110"/>
      <c r="AG417" s="2110"/>
      <c r="AH417" s="2113"/>
      <c r="AI417" s="2116"/>
      <c r="AJ417" s="2113"/>
    </row>
    <row r="418" spans="1:36" ht="18.75" x14ac:dyDescent="0.25">
      <c r="A418" s="2119"/>
      <c r="B418" s="2122"/>
      <c r="C418" s="2134"/>
      <c r="D418" s="2128"/>
      <c r="E418" s="280"/>
      <c r="F418" s="280"/>
      <c r="G418" s="280"/>
      <c r="H418" s="280"/>
      <c r="I418" s="280"/>
      <c r="J418" s="280"/>
      <c r="K418" s="280"/>
      <c r="L418" s="280"/>
      <c r="M418" s="280"/>
      <c r="N418" s="280"/>
      <c r="O418" s="280"/>
      <c r="P418" s="280"/>
      <c r="Q418" s="280"/>
      <c r="R418" s="281"/>
      <c r="S418" s="281"/>
      <c r="T418" s="281"/>
      <c r="U418" s="282"/>
      <c r="V418" s="283">
        <f t="shared" si="120"/>
        <v>0</v>
      </c>
      <c r="W418" s="277">
        <f t="shared" si="121"/>
        <v>0</v>
      </c>
      <c r="X418" s="277">
        <f t="shared" si="122"/>
        <v>0</v>
      </c>
      <c r="Y418" s="278">
        <f t="shared" si="123"/>
        <v>0</v>
      </c>
      <c r="Z418" s="2131"/>
      <c r="AA418" s="2110"/>
      <c r="AB418" s="2110"/>
      <c r="AC418" s="2110"/>
      <c r="AD418" s="2110"/>
      <c r="AE418" s="2110"/>
      <c r="AF418" s="2110"/>
      <c r="AG418" s="2110"/>
      <c r="AH418" s="2113"/>
      <c r="AI418" s="2116"/>
      <c r="AJ418" s="2113"/>
    </row>
    <row r="419" spans="1:36" ht="18.75" x14ac:dyDescent="0.25">
      <c r="A419" s="2119"/>
      <c r="B419" s="2122"/>
      <c r="C419" s="2134"/>
      <c r="D419" s="2128"/>
      <c r="E419" s="284"/>
      <c r="F419" s="284"/>
      <c r="G419" s="284"/>
      <c r="H419" s="284"/>
      <c r="I419" s="284"/>
      <c r="J419" s="284"/>
      <c r="K419" s="284"/>
      <c r="L419" s="284"/>
      <c r="M419" s="284"/>
      <c r="N419" s="284"/>
      <c r="O419" s="284"/>
      <c r="P419" s="284"/>
      <c r="Q419" s="284"/>
      <c r="R419" s="274"/>
      <c r="S419" s="274"/>
      <c r="T419" s="274"/>
      <c r="U419" s="275"/>
      <c r="V419" s="283">
        <f t="shared" si="120"/>
        <v>0</v>
      </c>
      <c r="W419" s="277">
        <f t="shared" si="121"/>
        <v>0</v>
      </c>
      <c r="X419" s="277">
        <f t="shared" si="122"/>
        <v>0</v>
      </c>
      <c r="Y419" s="278">
        <f t="shared" si="123"/>
        <v>0</v>
      </c>
      <c r="Z419" s="2131"/>
      <c r="AA419" s="2110"/>
      <c r="AB419" s="2110"/>
      <c r="AC419" s="2110"/>
      <c r="AD419" s="2110"/>
      <c r="AE419" s="2110"/>
      <c r="AF419" s="2110"/>
      <c r="AG419" s="2110"/>
      <c r="AH419" s="2113"/>
      <c r="AI419" s="2116"/>
      <c r="AJ419" s="2113"/>
    </row>
    <row r="420" spans="1:36" ht="18.75" x14ac:dyDescent="0.25">
      <c r="A420" s="2119"/>
      <c r="B420" s="2122"/>
      <c r="C420" s="2134"/>
      <c r="D420" s="2128"/>
      <c r="E420" s="280"/>
      <c r="F420" s="280"/>
      <c r="G420" s="280"/>
      <c r="H420" s="280"/>
      <c r="I420" s="280"/>
      <c r="J420" s="280"/>
      <c r="K420" s="280"/>
      <c r="L420" s="280"/>
      <c r="M420" s="280"/>
      <c r="N420" s="280"/>
      <c r="O420" s="280"/>
      <c r="P420" s="280"/>
      <c r="Q420" s="280"/>
      <c r="R420" s="281"/>
      <c r="S420" s="281"/>
      <c r="T420" s="281"/>
      <c r="U420" s="282"/>
      <c r="V420" s="283">
        <f t="shared" si="120"/>
        <v>0</v>
      </c>
      <c r="W420" s="277">
        <f t="shared" si="121"/>
        <v>0</v>
      </c>
      <c r="X420" s="277">
        <f t="shared" si="122"/>
        <v>0</v>
      </c>
      <c r="Y420" s="278">
        <f t="shared" si="123"/>
        <v>0</v>
      </c>
      <c r="Z420" s="2131"/>
      <c r="AA420" s="2110"/>
      <c r="AB420" s="2110"/>
      <c r="AC420" s="2110"/>
      <c r="AD420" s="2110"/>
      <c r="AE420" s="2110"/>
      <c r="AF420" s="2110"/>
      <c r="AG420" s="2110"/>
      <c r="AH420" s="2113"/>
      <c r="AI420" s="2116"/>
      <c r="AJ420" s="2113"/>
    </row>
    <row r="421" spans="1:36" ht="18.75" x14ac:dyDescent="0.25">
      <c r="A421" s="2119"/>
      <c r="B421" s="2122"/>
      <c r="C421" s="2134"/>
      <c r="D421" s="2128"/>
      <c r="E421" s="284"/>
      <c r="F421" s="284"/>
      <c r="G421" s="284"/>
      <c r="H421" s="284"/>
      <c r="I421" s="284"/>
      <c r="J421" s="284"/>
      <c r="K421" s="284"/>
      <c r="L421" s="284"/>
      <c r="M421" s="284"/>
      <c r="N421" s="284"/>
      <c r="O421" s="284"/>
      <c r="P421" s="284"/>
      <c r="Q421" s="284"/>
      <c r="R421" s="274"/>
      <c r="S421" s="274"/>
      <c r="T421" s="274"/>
      <c r="U421" s="275"/>
      <c r="V421" s="283">
        <f t="shared" si="120"/>
        <v>0</v>
      </c>
      <c r="W421" s="277">
        <f t="shared" si="121"/>
        <v>0</v>
      </c>
      <c r="X421" s="277">
        <f t="shared" si="122"/>
        <v>0</v>
      </c>
      <c r="Y421" s="278">
        <f t="shared" si="123"/>
        <v>0</v>
      </c>
      <c r="Z421" s="2131"/>
      <c r="AA421" s="2110"/>
      <c r="AB421" s="2110"/>
      <c r="AC421" s="2110"/>
      <c r="AD421" s="2110"/>
      <c r="AE421" s="2110"/>
      <c r="AF421" s="2110"/>
      <c r="AG421" s="2110"/>
      <c r="AH421" s="2113"/>
      <c r="AI421" s="2116"/>
      <c r="AJ421" s="2113"/>
    </row>
    <row r="422" spans="1:36" ht="18.75" x14ac:dyDescent="0.25">
      <c r="A422" s="2119"/>
      <c r="B422" s="2122"/>
      <c r="C422" s="2134"/>
      <c r="D422" s="2128"/>
      <c r="E422" s="280"/>
      <c r="F422" s="280"/>
      <c r="G422" s="280"/>
      <c r="H422" s="280"/>
      <c r="I422" s="280"/>
      <c r="J422" s="280"/>
      <c r="K422" s="280"/>
      <c r="L422" s="280"/>
      <c r="M422" s="280"/>
      <c r="N422" s="280"/>
      <c r="O422" s="280"/>
      <c r="P422" s="280"/>
      <c r="Q422" s="280"/>
      <c r="R422" s="281"/>
      <c r="S422" s="281"/>
      <c r="T422" s="281"/>
      <c r="U422" s="282"/>
      <c r="V422" s="283">
        <f t="shared" si="120"/>
        <v>0</v>
      </c>
      <c r="W422" s="277">
        <f t="shared" si="121"/>
        <v>0</v>
      </c>
      <c r="X422" s="277">
        <f t="shared" si="122"/>
        <v>0</v>
      </c>
      <c r="Y422" s="278">
        <f t="shared" si="123"/>
        <v>0</v>
      </c>
      <c r="Z422" s="2131"/>
      <c r="AA422" s="2110"/>
      <c r="AB422" s="2110"/>
      <c r="AC422" s="2110"/>
      <c r="AD422" s="2110"/>
      <c r="AE422" s="2110"/>
      <c r="AF422" s="2110"/>
      <c r="AG422" s="2110"/>
      <c r="AH422" s="2113"/>
      <c r="AI422" s="2116"/>
      <c r="AJ422" s="2113"/>
    </row>
    <row r="423" spans="1:36" ht="18.75" x14ac:dyDescent="0.25">
      <c r="A423" s="2119"/>
      <c r="B423" s="2122"/>
      <c r="C423" s="2134"/>
      <c r="D423" s="2128"/>
      <c r="E423" s="284"/>
      <c r="F423" s="284"/>
      <c r="G423" s="284"/>
      <c r="H423" s="284"/>
      <c r="I423" s="284"/>
      <c r="J423" s="284"/>
      <c r="K423" s="284"/>
      <c r="L423" s="284"/>
      <c r="M423" s="284"/>
      <c r="N423" s="284"/>
      <c r="O423" s="284"/>
      <c r="P423" s="284"/>
      <c r="Q423" s="284"/>
      <c r="R423" s="274"/>
      <c r="S423" s="274"/>
      <c r="T423" s="274"/>
      <c r="U423" s="275"/>
      <c r="V423" s="283">
        <f t="shared" si="120"/>
        <v>0</v>
      </c>
      <c r="W423" s="277">
        <f t="shared" si="121"/>
        <v>0</v>
      </c>
      <c r="X423" s="277">
        <f t="shared" si="122"/>
        <v>0</v>
      </c>
      <c r="Y423" s="278">
        <f t="shared" si="123"/>
        <v>0</v>
      </c>
      <c r="Z423" s="2131"/>
      <c r="AA423" s="2110"/>
      <c r="AB423" s="2110"/>
      <c r="AC423" s="2110"/>
      <c r="AD423" s="2110"/>
      <c r="AE423" s="2110"/>
      <c r="AF423" s="2110"/>
      <c r="AG423" s="2110"/>
      <c r="AH423" s="2113"/>
      <c r="AI423" s="2116"/>
      <c r="AJ423" s="2113"/>
    </row>
    <row r="424" spans="1:36" ht="18.75" x14ac:dyDescent="0.25">
      <c r="A424" s="2119"/>
      <c r="B424" s="2122"/>
      <c r="C424" s="2134"/>
      <c r="D424" s="2128"/>
      <c r="E424" s="280"/>
      <c r="F424" s="280"/>
      <c r="G424" s="280"/>
      <c r="H424" s="280"/>
      <c r="I424" s="280"/>
      <c r="J424" s="280"/>
      <c r="K424" s="280"/>
      <c r="L424" s="280"/>
      <c r="M424" s="280"/>
      <c r="N424" s="280"/>
      <c r="O424" s="280"/>
      <c r="P424" s="280"/>
      <c r="Q424" s="280"/>
      <c r="R424" s="281"/>
      <c r="S424" s="281"/>
      <c r="T424" s="281"/>
      <c r="U424" s="282"/>
      <c r="V424" s="283">
        <f t="shared" si="120"/>
        <v>0</v>
      </c>
      <c r="W424" s="277">
        <f t="shared" si="121"/>
        <v>0</v>
      </c>
      <c r="X424" s="277">
        <f t="shared" si="122"/>
        <v>0</v>
      </c>
      <c r="Y424" s="278">
        <f t="shared" si="123"/>
        <v>0</v>
      </c>
      <c r="Z424" s="2131"/>
      <c r="AA424" s="2110"/>
      <c r="AB424" s="2110"/>
      <c r="AC424" s="2110"/>
      <c r="AD424" s="2110"/>
      <c r="AE424" s="2110"/>
      <c r="AF424" s="2110"/>
      <c r="AG424" s="2110"/>
      <c r="AH424" s="2113"/>
      <c r="AI424" s="2116"/>
      <c r="AJ424" s="2113"/>
    </row>
    <row r="425" spans="1:36" ht="18.75" x14ac:dyDescent="0.25">
      <c r="A425" s="2119"/>
      <c r="B425" s="2122"/>
      <c r="C425" s="2134"/>
      <c r="D425" s="2128"/>
      <c r="E425" s="284"/>
      <c r="F425" s="284"/>
      <c r="G425" s="284"/>
      <c r="H425" s="284"/>
      <c r="I425" s="284"/>
      <c r="J425" s="284"/>
      <c r="K425" s="284"/>
      <c r="L425" s="284"/>
      <c r="M425" s="284"/>
      <c r="N425" s="284"/>
      <c r="O425" s="284"/>
      <c r="P425" s="284"/>
      <c r="Q425" s="284"/>
      <c r="R425" s="274"/>
      <c r="S425" s="274"/>
      <c r="T425" s="274"/>
      <c r="U425" s="275"/>
      <c r="V425" s="283">
        <f t="shared" si="120"/>
        <v>0</v>
      </c>
      <c r="W425" s="277">
        <f t="shared" si="121"/>
        <v>0</v>
      </c>
      <c r="X425" s="277">
        <f t="shared" si="122"/>
        <v>0</v>
      </c>
      <c r="Y425" s="278">
        <f t="shared" si="123"/>
        <v>0</v>
      </c>
      <c r="Z425" s="2131"/>
      <c r="AA425" s="2110"/>
      <c r="AB425" s="2110"/>
      <c r="AC425" s="2110"/>
      <c r="AD425" s="2110"/>
      <c r="AE425" s="2110"/>
      <c r="AF425" s="2110"/>
      <c r="AG425" s="2110"/>
      <c r="AH425" s="2113"/>
      <c r="AI425" s="2116"/>
      <c r="AJ425" s="2113"/>
    </row>
    <row r="426" spans="1:36" ht="18.75" x14ac:dyDescent="0.25">
      <c r="A426" s="2119"/>
      <c r="B426" s="2122"/>
      <c r="C426" s="2134"/>
      <c r="D426" s="2128"/>
      <c r="E426" s="280"/>
      <c r="F426" s="280"/>
      <c r="G426" s="280"/>
      <c r="H426" s="280"/>
      <c r="I426" s="280"/>
      <c r="J426" s="280"/>
      <c r="K426" s="280"/>
      <c r="L426" s="280"/>
      <c r="M426" s="280"/>
      <c r="N426" s="280"/>
      <c r="O426" s="280"/>
      <c r="P426" s="280"/>
      <c r="Q426" s="280"/>
      <c r="R426" s="281"/>
      <c r="S426" s="281"/>
      <c r="T426" s="281"/>
      <c r="U426" s="282"/>
      <c r="V426" s="283">
        <f t="shared" si="120"/>
        <v>0</v>
      </c>
      <c r="W426" s="277">
        <f t="shared" si="121"/>
        <v>0</v>
      </c>
      <c r="X426" s="277">
        <f t="shared" si="122"/>
        <v>0</v>
      </c>
      <c r="Y426" s="278">
        <f t="shared" si="123"/>
        <v>0</v>
      </c>
      <c r="Z426" s="2131"/>
      <c r="AA426" s="2110"/>
      <c r="AB426" s="2110"/>
      <c r="AC426" s="2110"/>
      <c r="AD426" s="2110"/>
      <c r="AE426" s="2110"/>
      <c r="AF426" s="2110"/>
      <c r="AG426" s="2110"/>
      <c r="AH426" s="2113"/>
      <c r="AI426" s="2116"/>
      <c r="AJ426" s="2113"/>
    </row>
    <row r="427" spans="1:36" ht="18.75" x14ac:dyDescent="0.25">
      <c r="A427" s="2119"/>
      <c r="B427" s="2122"/>
      <c r="C427" s="2134"/>
      <c r="D427" s="2128"/>
      <c r="E427" s="284"/>
      <c r="F427" s="284"/>
      <c r="G427" s="284"/>
      <c r="H427" s="284"/>
      <c r="I427" s="284"/>
      <c r="J427" s="284"/>
      <c r="K427" s="284"/>
      <c r="L427" s="284"/>
      <c r="M427" s="284"/>
      <c r="N427" s="284"/>
      <c r="O427" s="284"/>
      <c r="P427" s="284"/>
      <c r="Q427" s="284"/>
      <c r="R427" s="274"/>
      <c r="S427" s="274"/>
      <c r="T427" s="274"/>
      <c r="U427" s="275"/>
      <c r="V427" s="283">
        <f t="shared" si="120"/>
        <v>0</v>
      </c>
      <c r="W427" s="277">
        <f t="shared" si="121"/>
        <v>0</v>
      </c>
      <c r="X427" s="277">
        <f t="shared" si="122"/>
        <v>0</v>
      </c>
      <c r="Y427" s="278">
        <f t="shared" si="123"/>
        <v>0</v>
      </c>
      <c r="Z427" s="2131"/>
      <c r="AA427" s="2110"/>
      <c r="AB427" s="2110"/>
      <c r="AC427" s="2110"/>
      <c r="AD427" s="2110"/>
      <c r="AE427" s="2110"/>
      <c r="AF427" s="2110"/>
      <c r="AG427" s="2110"/>
      <c r="AH427" s="2113"/>
      <c r="AI427" s="2116"/>
      <c r="AJ427" s="2113"/>
    </row>
    <row r="428" spans="1:36" ht="18.75" x14ac:dyDescent="0.25">
      <c r="A428" s="2119"/>
      <c r="B428" s="2122"/>
      <c r="C428" s="2134"/>
      <c r="D428" s="2128"/>
      <c r="E428" s="280"/>
      <c r="F428" s="280"/>
      <c r="G428" s="280"/>
      <c r="H428" s="280"/>
      <c r="I428" s="280"/>
      <c r="J428" s="280"/>
      <c r="K428" s="280"/>
      <c r="L428" s="280"/>
      <c r="M428" s="280"/>
      <c r="N428" s="280"/>
      <c r="O428" s="280"/>
      <c r="P428" s="280"/>
      <c r="Q428" s="280"/>
      <c r="R428" s="281"/>
      <c r="S428" s="281"/>
      <c r="T428" s="281"/>
      <c r="U428" s="282"/>
      <c r="V428" s="283">
        <f t="shared" si="120"/>
        <v>0</v>
      </c>
      <c r="W428" s="277">
        <f t="shared" si="121"/>
        <v>0</v>
      </c>
      <c r="X428" s="277">
        <f t="shared" si="122"/>
        <v>0</v>
      </c>
      <c r="Y428" s="278">
        <f t="shared" si="123"/>
        <v>0</v>
      </c>
      <c r="Z428" s="2131"/>
      <c r="AA428" s="2110"/>
      <c r="AB428" s="2110"/>
      <c r="AC428" s="2110"/>
      <c r="AD428" s="2110"/>
      <c r="AE428" s="2110"/>
      <c r="AF428" s="2110"/>
      <c r="AG428" s="2110"/>
      <c r="AH428" s="2113"/>
      <c r="AI428" s="2116"/>
      <c r="AJ428" s="2113"/>
    </row>
    <row r="429" spans="1:36" ht="18" customHeight="1" thickBot="1" x14ac:dyDescent="0.3">
      <c r="A429" s="2120"/>
      <c r="B429" s="2123"/>
      <c r="C429" s="2135"/>
      <c r="D429" s="2129"/>
      <c r="E429" s="287"/>
      <c r="F429" s="287"/>
      <c r="G429" s="287"/>
      <c r="H429" s="287"/>
      <c r="I429" s="287"/>
      <c r="J429" s="287"/>
      <c r="K429" s="287"/>
      <c r="L429" s="287"/>
      <c r="M429" s="287"/>
      <c r="N429" s="287"/>
      <c r="O429" s="287"/>
      <c r="P429" s="287"/>
      <c r="Q429" s="287"/>
      <c r="R429" s="288"/>
      <c r="S429" s="288"/>
      <c r="T429" s="288"/>
      <c r="U429" s="289"/>
      <c r="V429" s="290">
        <f t="shared" si="120"/>
        <v>0</v>
      </c>
      <c r="W429" s="291">
        <f t="shared" si="121"/>
        <v>0</v>
      </c>
      <c r="X429" s="291">
        <f t="shared" si="122"/>
        <v>0</v>
      </c>
      <c r="Y429" s="292">
        <f t="shared" si="123"/>
        <v>0</v>
      </c>
      <c r="Z429" s="2132"/>
      <c r="AA429" s="2111"/>
      <c r="AB429" s="2111"/>
      <c r="AC429" s="2111"/>
      <c r="AD429" s="2111"/>
      <c r="AE429" s="2111"/>
      <c r="AF429" s="2111"/>
      <c r="AG429" s="2111"/>
      <c r="AH429" s="2114"/>
      <c r="AI429" s="2117"/>
      <c r="AJ429" s="2114"/>
    </row>
    <row r="430" spans="1:36" ht="18.75" x14ac:dyDescent="0.25">
      <c r="A430" s="2118">
        <v>21</v>
      </c>
      <c r="B430" s="2121" t="s">
        <v>255</v>
      </c>
      <c r="C430" s="2133" t="s">
        <v>88</v>
      </c>
      <c r="D430" s="2127">
        <f>100*0.9</f>
        <v>90</v>
      </c>
      <c r="E430" s="293"/>
      <c r="F430" s="251"/>
      <c r="G430" s="251"/>
      <c r="H430" s="251"/>
      <c r="I430" s="251"/>
      <c r="J430" s="251"/>
      <c r="K430" s="251"/>
      <c r="L430" s="251"/>
      <c r="M430" s="251"/>
      <c r="N430" s="251"/>
      <c r="O430" s="251"/>
      <c r="P430" s="251"/>
      <c r="Q430" s="251"/>
      <c r="R430" s="268"/>
      <c r="S430" s="268"/>
      <c r="T430" s="268"/>
      <c r="U430" s="269"/>
      <c r="V430" s="270">
        <f t="shared" si="120"/>
        <v>0</v>
      </c>
      <c r="W430" s="294">
        <f t="shared" si="121"/>
        <v>0</v>
      </c>
      <c r="X430" s="294">
        <f t="shared" si="122"/>
        <v>0</v>
      </c>
      <c r="Y430" s="295">
        <f t="shared" si="123"/>
        <v>0</v>
      </c>
      <c r="Z430" s="2130">
        <f t="shared" ref="Z430:AC430" si="128">SUM(V430:V449)</f>
        <v>16.5</v>
      </c>
      <c r="AA430" s="2109">
        <f t="shared" si="128"/>
        <v>11.733333333333334</v>
      </c>
      <c r="AB430" s="2109">
        <f t="shared" si="128"/>
        <v>22.799999999999997</v>
      </c>
      <c r="AC430" s="2109">
        <f t="shared" si="128"/>
        <v>87.833333333333329</v>
      </c>
      <c r="AD430" s="2109">
        <f t="shared" ref="AD430:AG430" si="129">Z430*0.38*0.9*SQRT(3)</f>
        <v>9.7739627071111759</v>
      </c>
      <c r="AE430" s="2109">
        <f t="shared" si="129"/>
        <v>6.9503734806123907</v>
      </c>
      <c r="AF430" s="2109">
        <f t="shared" si="129"/>
        <v>13.505839377099077</v>
      </c>
      <c r="AG430" s="2109">
        <f t="shared" si="129"/>
        <v>52.029074208561497</v>
      </c>
      <c r="AH430" s="2112">
        <f>MAX(Z430:AC449)</f>
        <v>87.833333333333329</v>
      </c>
      <c r="AI430" s="2115">
        <f t="shared" ref="AI430" si="130">AH430*0.38*0.9*SQRT(3)</f>
        <v>52.029074208561497</v>
      </c>
      <c r="AJ430" s="2112">
        <f t="shared" ref="AJ430" si="131">D430-AI430</f>
        <v>37.970925791438503</v>
      </c>
    </row>
    <row r="431" spans="1:36" ht="18.75" x14ac:dyDescent="0.25">
      <c r="A431" s="2119"/>
      <c r="B431" s="2122"/>
      <c r="C431" s="2134"/>
      <c r="D431" s="2128"/>
      <c r="E431" s="232" t="s">
        <v>205</v>
      </c>
      <c r="F431" s="420">
        <v>22.8</v>
      </c>
      <c r="G431" s="420">
        <v>18</v>
      </c>
      <c r="H431" s="420">
        <v>8.6999999999999993</v>
      </c>
      <c r="I431" s="420">
        <v>8.6</v>
      </c>
      <c r="J431" s="420">
        <v>14.1</v>
      </c>
      <c r="K431" s="420">
        <v>12.5</v>
      </c>
      <c r="L431" s="232">
        <v>20.8</v>
      </c>
      <c r="M431" s="232">
        <v>5.0999999999999996</v>
      </c>
      <c r="N431" s="232">
        <v>11</v>
      </c>
      <c r="O431" s="232">
        <v>26</v>
      </c>
      <c r="P431" s="232">
        <v>8.5</v>
      </c>
      <c r="Q431" s="232">
        <v>229</v>
      </c>
      <c r="R431" s="274">
        <v>229</v>
      </c>
      <c r="S431" s="274">
        <v>233</v>
      </c>
      <c r="T431" s="274">
        <v>233</v>
      </c>
      <c r="U431" s="275">
        <v>233</v>
      </c>
      <c r="V431" s="283">
        <f t="shared" si="120"/>
        <v>16.5</v>
      </c>
      <c r="W431" s="277">
        <f t="shared" si="121"/>
        <v>11.733333333333334</v>
      </c>
      <c r="X431" s="277">
        <f t="shared" si="122"/>
        <v>12.299999999999999</v>
      </c>
      <c r="Y431" s="278">
        <f t="shared" si="123"/>
        <v>87.833333333333329</v>
      </c>
      <c r="Z431" s="2131"/>
      <c r="AA431" s="2110"/>
      <c r="AB431" s="2110"/>
      <c r="AC431" s="2110"/>
      <c r="AD431" s="2110"/>
      <c r="AE431" s="2110"/>
      <c r="AF431" s="2110"/>
      <c r="AG431" s="2110"/>
      <c r="AH431" s="2113"/>
      <c r="AI431" s="2116"/>
      <c r="AJ431" s="2113"/>
    </row>
    <row r="432" spans="1:36" ht="18.75" x14ac:dyDescent="0.25">
      <c r="A432" s="2119"/>
      <c r="B432" s="2122"/>
      <c r="C432" s="2134"/>
      <c r="D432" s="2128"/>
      <c r="E432" s="280"/>
      <c r="F432" s="280"/>
      <c r="G432" s="280"/>
      <c r="H432" s="280"/>
      <c r="I432" s="280"/>
      <c r="J432" s="280"/>
      <c r="K432" s="280"/>
      <c r="L432" s="280"/>
      <c r="M432" s="280"/>
      <c r="N432" s="280"/>
      <c r="O432" s="280"/>
      <c r="P432" s="280"/>
      <c r="Q432" s="280"/>
      <c r="R432" s="281"/>
      <c r="S432" s="281"/>
      <c r="T432" s="281"/>
      <c r="U432" s="282"/>
      <c r="V432" s="283">
        <f t="shared" si="120"/>
        <v>0</v>
      </c>
      <c r="W432" s="277">
        <f t="shared" si="121"/>
        <v>0</v>
      </c>
      <c r="X432" s="277">
        <f t="shared" si="122"/>
        <v>0</v>
      </c>
      <c r="Y432" s="278">
        <f t="shared" si="123"/>
        <v>0</v>
      </c>
      <c r="Z432" s="2131"/>
      <c r="AA432" s="2110"/>
      <c r="AB432" s="2110"/>
      <c r="AC432" s="2110"/>
      <c r="AD432" s="2110"/>
      <c r="AE432" s="2110"/>
      <c r="AF432" s="2110"/>
      <c r="AG432" s="2110"/>
      <c r="AH432" s="2113"/>
      <c r="AI432" s="2116"/>
      <c r="AJ432" s="2113"/>
    </row>
    <row r="433" spans="1:36" ht="18.75" x14ac:dyDescent="0.25">
      <c r="A433" s="2119"/>
      <c r="B433" s="2122"/>
      <c r="C433" s="2134"/>
      <c r="D433" s="2128"/>
      <c r="E433" s="284" t="s">
        <v>1012</v>
      </c>
      <c r="F433" s="284"/>
      <c r="G433" s="284"/>
      <c r="H433" s="284"/>
      <c r="I433" s="284"/>
      <c r="J433" s="284"/>
      <c r="K433" s="284"/>
      <c r="L433" s="284"/>
      <c r="M433" s="284"/>
      <c r="N433" s="284">
        <v>10.5</v>
      </c>
      <c r="O433" s="284"/>
      <c r="P433" s="284"/>
      <c r="Q433" s="284"/>
      <c r="R433" s="274"/>
      <c r="S433" s="274">
        <v>233</v>
      </c>
      <c r="T433" s="274">
        <v>233</v>
      </c>
      <c r="U433" s="275"/>
      <c r="V433" s="283">
        <f t="shared" si="120"/>
        <v>0</v>
      </c>
      <c r="W433" s="277">
        <f t="shared" si="121"/>
        <v>0</v>
      </c>
      <c r="X433" s="277">
        <f t="shared" si="122"/>
        <v>10.5</v>
      </c>
      <c r="Y433" s="278">
        <f t="shared" si="123"/>
        <v>0</v>
      </c>
      <c r="Z433" s="2131"/>
      <c r="AA433" s="2110"/>
      <c r="AB433" s="2110"/>
      <c r="AC433" s="2110"/>
      <c r="AD433" s="2110"/>
      <c r="AE433" s="2110"/>
      <c r="AF433" s="2110"/>
      <c r="AG433" s="2110"/>
      <c r="AH433" s="2113"/>
      <c r="AI433" s="2116"/>
      <c r="AJ433" s="2113"/>
    </row>
    <row r="434" spans="1:36" ht="18.75" x14ac:dyDescent="0.25">
      <c r="A434" s="2119"/>
      <c r="B434" s="2122"/>
      <c r="C434" s="2134"/>
      <c r="D434" s="2128"/>
      <c r="E434" s="280"/>
      <c r="F434" s="280"/>
      <c r="G434" s="280"/>
      <c r="H434" s="280"/>
      <c r="I434" s="280"/>
      <c r="J434" s="280"/>
      <c r="K434" s="280"/>
      <c r="L434" s="280"/>
      <c r="M434" s="280"/>
      <c r="N434" s="280"/>
      <c r="O434" s="280"/>
      <c r="P434" s="280"/>
      <c r="Q434" s="280"/>
      <c r="R434" s="281"/>
      <c r="S434" s="281"/>
      <c r="T434" s="281"/>
      <c r="U434" s="282"/>
      <c r="V434" s="283">
        <f t="shared" si="120"/>
        <v>0</v>
      </c>
      <c r="W434" s="277">
        <f t="shared" si="121"/>
        <v>0</v>
      </c>
      <c r="X434" s="277">
        <f t="shared" si="122"/>
        <v>0</v>
      </c>
      <c r="Y434" s="278">
        <f t="shared" si="123"/>
        <v>0</v>
      </c>
      <c r="Z434" s="2131"/>
      <c r="AA434" s="2110"/>
      <c r="AB434" s="2110"/>
      <c r="AC434" s="2110"/>
      <c r="AD434" s="2110"/>
      <c r="AE434" s="2110"/>
      <c r="AF434" s="2110"/>
      <c r="AG434" s="2110"/>
      <c r="AH434" s="2113"/>
      <c r="AI434" s="2116"/>
      <c r="AJ434" s="2113"/>
    </row>
    <row r="435" spans="1:36" ht="18.75" x14ac:dyDescent="0.25">
      <c r="A435" s="2119"/>
      <c r="B435" s="2122"/>
      <c r="C435" s="2134"/>
      <c r="D435" s="2128"/>
      <c r="E435" s="284"/>
      <c r="F435" s="284"/>
      <c r="G435" s="284"/>
      <c r="H435" s="284"/>
      <c r="I435" s="284"/>
      <c r="J435" s="284"/>
      <c r="K435" s="284"/>
      <c r="L435" s="284"/>
      <c r="M435" s="284"/>
      <c r="N435" s="284"/>
      <c r="O435" s="284"/>
      <c r="P435" s="284"/>
      <c r="Q435" s="284"/>
      <c r="R435" s="274"/>
      <c r="S435" s="274"/>
      <c r="T435" s="274"/>
      <c r="U435" s="275"/>
      <c r="V435" s="283">
        <f t="shared" si="120"/>
        <v>0</v>
      </c>
      <c r="W435" s="277">
        <f t="shared" si="121"/>
        <v>0</v>
      </c>
      <c r="X435" s="277">
        <f t="shared" si="122"/>
        <v>0</v>
      </c>
      <c r="Y435" s="278">
        <f t="shared" si="123"/>
        <v>0</v>
      </c>
      <c r="Z435" s="2131"/>
      <c r="AA435" s="2110"/>
      <c r="AB435" s="2110"/>
      <c r="AC435" s="2110"/>
      <c r="AD435" s="2110"/>
      <c r="AE435" s="2110"/>
      <c r="AF435" s="2110"/>
      <c r="AG435" s="2110"/>
      <c r="AH435" s="2113"/>
      <c r="AI435" s="2116"/>
      <c r="AJ435" s="2113"/>
    </row>
    <row r="436" spans="1:36" ht="18.75" x14ac:dyDescent="0.25">
      <c r="A436" s="2119"/>
      <c r="B436" s="2122"/>
      <c r="C436" s="2134"/>
      <c r="D436" s="2128"/>
      <c r="E436" s="280"/>
      <c r="F436" s="280"/>
      <c r="G436" s="280"/>
      <c r="H436" s="280"/>
      <c r="I436" s="280"/>
      <c r="J436" s="280"/>
      <c r="K436" s="280"/>
      <c r="L436" s="280"/>
      <c r="M436" s="280"/>
      <c r="N436" s="280"/>
      <c r="O436" s="280"/>
      <c r="P436" s="280"/>
      <c r="Q436" s="280"/>
      <c r="R436" s="281"/>
      <c r="S436" s="281"/>
      <c r="T436" s="281"/>
      <c r="U436" s="282"/>
      <c r="V436" s="283">
        <f t="shared" si="120"/>
        <v>0</v>
      </c>
      <c r="W436" s="277">
        <f t="shared" si="121"/>
        <v>0</v>
      </c>
      <c r="X436" s="277">
        <f t="shared" si="122"/>
        <v>0</v>
      </c>
      <c r="Y436" s="278">
        <f t="shared" si="123"/>
        <v>0</v>
      </c>
      <c r="Z436" s="2131"/>
      <c r="AA436" s="2110"/>
      <c r="AB436" s="2110"/>
      <c r="AC436" s="2110"/>
      <c r="AD436" s="2110"/>
      <c r="AE436" s="2110"/>
      <c r="AF436" s="2110"/>
      <c r="AG436" s="2110"/>
      <c r="AH436" s="2113"/>
      <c r="AI436" s="2116"/>
      <c r="AJ436" s="2113"/>
    </row>
    <row r="437" spans="1:36" ht="18.75" x14ac:dyDescent="0.25">
      <c r="A437" s="2119"/>
      <c r="B437" s="2122"/>
      <c r="C437" s="2134"/>
      <c r="D437" s="2128"/>
      <c r="E437" s="284"/>
      <c r="F437" s="284"/>
      <c r="G437" s="284"/>
      <c r="H437" s="284"/>
      <c r="I437" s="284"/>
      <c r="J437" s="284"/>
      <c r="K437" s="284"/>
      <c r="L437" s="284"/>
      <c r="M437" s="284"/>
      <c r="N437" s="284"/>
      <c r="O437" s="284"/>
      <c r="P437" s="284"/>
      <c r="Q437" s="284"/>
      <c r="R437" s="274"/>
      <c r="S437" s="274"/>
      <c r="T437" s="274"/>
      <c r="U437" s="275"/>
      <c r="V437" s="283">
        <f t="shared" si="120"/>
        <v>0</v>
      </c>
      <c r="W437" s="277">
        <f t="shared" si="121"/>
        <v>0</v>
      </c>
      <c r="X437" s="277">
        <f t="shared" si="122"/>
        <v>0</v>
      </c>
      <c r="Y437" s="278">
        <f t="shared" si="123"/>
        <v>0</v>
      </c>
      <c r="Z437" s="2131"/>
      <c r="AA437" s="2110"/>
      <c r="AB437" s="2110"/>
      <c r="AC437" s="2110"/>
      <c r="AD437" s="2110"/>
      <c r="AE437" s="2110"/>
      <c r="AF437" s="2110"/>
      <c r="AG437" s="2110"/>
      <c r="AH437" s="2113"/>
      <c r="AI437" s="2116"/>
      <c r="AJ437" s="2113"/>
    </row>
    <row r="438" spans="1:36" ht="18.75" x14ac:dyDescent="0.25">
      <c r="A438" s="2119"/>
      <c r="B438" s="2122"/>
      <c r="C438" s="2134"/>
      <c r="D438" s="2128"/>
      <c r="E438" s="280"/>
      <c r="F438" s="280"/>
      <c r="G438" s="280"/>
      <c r="H438" s="280"/>
      <c r="I438" s="280"/>
      <c r="J438" s="280"/>
      <c r="K438" s="280"/>
      <c r="L438" s="280"/>
      <c r="M438" s="280"/>
      <c r="N438" s="280"/>
      <c r="O438" s="280"/>
      <c r="P438" s="280"/>
      <c r="Q438" s="280"/>
      <c r="R438" s="281"/>
      <c r="S438" s="281"/>
      <c r="T438" s="281"/>
      <c r="U438" s="282"/>
      <c r="V438" s="283">
        <f t="shared" si="120"/>
        <v>0</v>
      </c>
      <c r="W438" s="277">
        <f t="shared" si="121"/>
        <v>0</v>
      </c>
      <c r="X438" s="277">
        <f t="shared" si="122"/>
        <v>0</v>
      </c>
      <c r="Y438" s="278">
        <f t="shared" si="123"/>
        <v>0</v>
      </c>
      <c r="Z438" s="2131"/>
      <c r="AA438" s="2110"/>
      <c r="AB438" s="2110"/>
      <c r="AC438" s="2110"/>
      <c r="AD438" s="2110"/>
      <c r="AE438" s="2110"/>
      <c r="AF438" s="2110"/>
      <c r="AG438" s="2110"/>
      <c r="AH438" s="2113"/>
      <c r="AI438" s="2116"/>
      <c r="AJ438" s="2113"/>
    </row>
    <row r="439" spans="1:36" ht="18.75" x14ac:dyDescent="0.25">
      <c r="A439" s="2119"/>
      <c r="B439" s="2122"/>
      <c r="C439" s="2134"/>
      <c r="D439" s="2128"/>
      <c r="E439" s="284"/>
      <c r="F439" s="284"/>
      <c r="G439" s="284"/>
      <c r="H439" s="284"/>
      <c r="I439" s="284"/>
      <c r="J439" s="284"/>
      <c r="K439" s="284"/>
      <c r="L439" s="284"/>
      <c r="M439" s="284"/>
      <c r="N439" s="284"/>
      <c r="O439" s="284"/>
      <c r="P439" s="284"/>
      <c r="Q439" s="284"/>
      <c r="R439" s="274"/>
      <c r="S439" s="274"/>
      <c r="T439" s="274"/>
      <c r="U439" s="275"/>
      <c r="V439" s="283">
        <f t="shared" si="120"/>
        <v>0</v>
      </c>
      <c r="W439" s="277">
        <f t="shared" si="121"/>
        <v>0</v>
      </c>
      <c r="X439" s="277">
        <f t="shared" si="122"/>
        <v>0</v>
      </c>
      <c r="Y439" s="278">
        <f t="shared" si="123"/>
        <v>0</v>
      </c>
      <c r="Z439" s="2131"/>
      <c r="AA439" s="2110"/>
      <c r="AB439" s="2110"/>
      <c r="AC439" s="2110"/>
      <c r="AD439" s="2110"/>
      <c r="AE439" s="2110"/>
      <c r="AF439" s="2110"/>
      <c r="AG439" s="2110"/>
      <c r="AH439" s="2113"/>
      <c r="AI439" s="2116"/>
      <c r="AJ439" s="2113"/>
    </row>
    <row r="440" spans="1:36" ht="18.75" x14ac:dyDescent="0.25">
      <c r="A440" s="2119"/>
      <c r="B440" s="2122"/>
      <c r="C440" s="2134"/>
      <c r="D440" s="2128"/>
      <c r="E440" s="280"/>
      <c r="F440" s="280"/>
      <c r="G440" s="280"/>
      <c r="H440" s="280"/>
      <c r="I440" s="280"/>
      <c r="J440" s="280"/>
      <c r="K440" s="280"/>
      <c r="L440" s="280"/>
      <c r="M440" s="280"/>
      <c r="N440" s="280"/>
      <c r="O440" s="280"/>
      <c r="P440" s="280"/>
      <c r="Q440" s="280"/>
      <c r="R440" s="281"/>
      <c r="S440" s="281"/>
      <c r="T440" s="281"/>
      <c r="U440" s="282"/>
      <c r="V440" s="283">
        <f t="shared" si="120"/>
        <v>0</v>
      </c>
      <c r="W440" s="277">
        <f t="shared" si="121"/>
        <v>0</v>
      </c>
      <c r="X440" s="277">
        <f t="shared" si="122"/>
        <v>0</v>
      </c>
      <c r="Y440" s="278">
        <f t="shared" si="123"/>
        <v>0</v>
      </c>
      <c r="Z440" s="2131"/>
      <c r="AA440" s="2110"/>
      <c r="AB440" s="2110"/>
      <c r="AC440" s="2110"/>
      <c r="AD440" s="2110"/>
      <c r="AE440" s="2110"/>
      <c r="AF440" s="2110"/>
      <c r="AG440" s="2110"/>
      <c r="AH440" s="2113"/>
      <c r="AI440" s="2116"/>
      <c r="AJ440" s="2113"/>
    </row>
    <row r="441" spans="1:36" ht="18.75" x14ac:dyDescent="0.25">
      <c r="A441" s="2119"/>
      <c r="B441" s="2122"/>
      <c r="C441" s="2134"/>
      <c r="D441" s="2128"/>
      <c r="E441" s="284"/>
      <c r="F441" s="284"/>
      <c r="G441" s="284"/>
      <c r="H441" s="284"/>
      <c r="I441" s="284"/>
      <c r="J441" s="284"/>
      <c r="K441" s="284"/>
      <c r="L441" s="284"/>
      <c r="M441" s="284"/>
      <c r="N441" s="284"/>
      <c r="O441" s="284"/>
      <c r="P441" s="284"/>
      <c r="Q441" s="284"/>
      <c r="R441" s="274"/>
      <c r="S441" s="274"/>
      <c r="T441" s="274"/>
      <c r="U441" s="275"/>
      <c r="V441" s="283">
        <f t="shared" si="120"/>
        <v>0</v>
      </c>
      <c r="W441" s="277">
        <f t="shared" si="121"/>
        <v>0</v>
      </c>
      <c r="X441" s="277">
        <f t="shared" si="122"/>
        <v>0</v>
      </c>
      <c r="Y441" s="278">
        <f t="shared" si="123"/>
        <v>0</v>
      </c>
      <c r="Z441" s="2131"/>
      <c r="AA441" s="2110"/>
      <c r="AB441" s="2110"/>
      <c r="AC441" s="2110"/>
      <c r="AD441" s="2110"/>
      <c r="AE441" s="2110"/>
      <c r="AF441" s="2110"/>
      <c r="AG441" s="2110"/>
      <c r="AH441" s="2113"/>
      <c r="AI441" s="2116"/>
      <c r="AJ441" s="2113"/>
    </row>
    <row r="442" spans="1:36" ht="18.75" x14ac:dyDescent="0.25">
      <c r="A442" s="2119"/>
      <c r="B442" s="2122"/>
      <c r="C442" s="2134"/>
      <c r="D442" s="2128"/>
      <c r="E442" s="280"/>
      <c r="F442" s="280"/>
      <c r="G442" s="280"/>
      <c r="H442" s="280"/>
      <c r="I442" s="280"/>
      <c r="J442" s="280"/>
      <c r="K442" s="280"/>
      <c r="L442" s="280"/>
      <c r="M442" s="280"/>
      <c r="N442" s="280"/>
      <c r="O442" s="280"/>
      <c r="P442" s="280"/>
      <c r="Q442" s="280"/>
      <c r="R442" s="281"/>
      <c r="S442" s="281"/>
      <c r="T442" s="281"/>
      <c r="U442" s="282"/>
      <c r="V442" s="283">
        <f t="shared" si="120"/>
        <v>0</v>
      </c>
      <c r="W442" s="277">
        <f t="shared" si="121"/>
        <v>0</v>
      </c>
      <c r="X442" s="277">
        <f t="shared" si="122"/>
        <v>0</v>
      </c>
      <c r="Y442" s="278">
        <f t="shared" si="123"/>
        <v>0</v>
      </c>
      <c r="Z442" s="2131"/>
      <c r="AA442" s="2110"/>
      <c r="AB442" s="2110"/>
      <c r="AC442" s="2110"/>
      <c r="AD442" s="2110"/>
      <c r="AE442" s="2110"/>
      <c r="AF442" s="2110"/>
      <c r="AG442" s="2110"/>
      <c r="AH442" s="2113"/>
      <c r="AI442" s="2116"/>
      <c r="AJ442" s="2113"/>
    </row>
    <row r="443" spans="1:36" ht="18.75" x14ac:dyDescent="0.25">
      <c r="A443" s="2119"/>
      <c r="B443" s="2122"/>
      <c r="C443" s="2134"/>
      <c r="D443" s="2128"/>
      <c r="E443" s="284"/>
      <c r="F443" s="284"/>
      <c r="G443" s="284"/>
      <c r="H443" s="284"/>
      <c r="I443" s="284"/>
      <c r="J443" s="284"/>
      <c r="K443" s="284"/>
      <c r="L443" s="284"/>
      <c r="M443" s="284"/>
      <c r="N443" s="284"/>
      <c r="O443" s="284"/>
      <c r="P443" s="284"/>
      <c r="Q443" s="284"/>
      <c r="R443" s="274"/>
      <c r="S443" s="274"/>
      <c r="T443" s="274"/>
      <c r="U443" s="275"/>
      <c r="V443" s="283">
        <f t="shared" si="120"/>
        <v>0</v>
      </c>
      <c r="W443" s="277">
        <f t="shared" si="121"/>
        <v>0</v>
      </c>
      <c r="X443" s="277">
        <f t="shared" si="122"/>
        <v>0</v>
      </c>
      <c r="Y443" s="278">
        <f t="shared" si="123"/>
        <v>0</v>
      </c>
      <c r="Z443" s="2131"/>
      <c r="AA443" s="2110"/>
      <c r="AB443" s="2110"/>
      <c r="AC443" s="2110"/>
      <c r="AD443" s="2110"/>
      <c r="AE443" s="2110"/>
      <c r="AF443" s="2110"/>
      <c r="AG443" s="2110"/>
      <c r="AH443" s="2113"/>
      <c r="AI443" s="2116"/>
      <c r="AJ443" s="2113"/>
    </row>
    <row r="444" spans="1:36" ht="18.75" x14ac:dyDescent="0.25">
      <c r="A444" s="2119"/>
      <c r="B444" s="2122"/>
      <c r="C444" s="2134"/>
      <c r="D444" s="2128"/>
      <c r="E444" s="280"/>
      <c r="F444" s="280"/>
      <c r="G444" s="280"/>
      <c r="H444" s="280"/>
      <c r="I444" s="280"/>
      <c r="J444" s="280"/>
      <c r="K444" s="280"/>
      <c r="L444" s="280"/>
      <c r="M444" s="280"/>
      <c r="N444" s="280"/>
      <c r="O444" s="280"/>
      <c r="P444" s="280"/>
      <c r="Q444" s="280"/>
      <c r="R444" s="281"/>
      <c r="S444" s="281"/>
      <c r="T444" s="281"/>
      <c r="U444" s="282"/>
      <c r="V444" s="283">
        <f t="shared" si="120"/>
        <v>0</v>
      </c>
      <c r="W444" s="277">
        <f t="shared" si="121"/>
        <v>0</v>
      </c>
      <c r="X444" s="277">
        <f t="shared" si="122"/>
        <v>0</v>
      </c>
      <c r="Y444" s="278">
        <f t="shared" si="123"/>
        <v>0</v>
      </c>
      <c r="Z444" s="2131"/>
      <c r="AA444" s="2110"/>
      <c r="AB444" s="2110"/>
      <c r="AC444" s="2110"/>
      <c r="AD444" s="2110"/>
      <c r="AE444" s="2110"/>
      <c r="AF444" s="2110"/>
      <c r="AG444" s="2110"/>
      <c r="AH444" s="2113"/>
      <c r="AI444" s="2116"/>
      <c r="AJ444" s="2113"/>
    </row>
    <row r="445" spans="1:36" ht="18.75" x14ac:dyDescent="0.25">
      <c r="A445" s="2119"/>
      <c r="B445" s="2122"/>
      <c r="C445" s="2134"/>
      <c r="D445" s="2128"/>
      <c r="E445" s="284"/>
      <c r="F445" s="284"/>
      <c r="G445" s="284"/>
      <c r="H445" s="284"/>
      <c r="I445" s="284"/>
      <c r="J445" s="284"/>
      <c r="K445" s="284"/>
      <c r="L445" s="284"/>
      <c r="M445" s="284"/>
      <c r="N445" s="284"/>
      <c r="O445" s="284"/>
      <c r="P445" s="284"/>
      <c r="Q445" s="284"/>
      <c r="R445" s="274"/>
      <c r="S445" s="274"/>
      <c r="T445" s="274"/>
      <c r="U445" s="275"/>
      <c r="V445" s="283">
        <f t="shared" si="120"/>
        <v>0</v>
      </c>
      <c r="W445" s="277">
        <f t="shared" si="121"/>
        <v>0</v>
      </c>
      <c r="X445" s="277">
        <f t="shared" si="122"/>
        <v>0</v>
      </c>
      <c r="Y445" s="278">
        <f t="shared" si="123"/>
        <v>0</v>
      </c>
      <c r="Z445" s="2131"/>
      <c r="AA445" s="2110"/>
      <c r="AB445" s="2110"/>
      <c r="AC445" s="2110"/>
      <c r="AD445" s="2110"/>
      <c r="AE445" s="2110"/>
      <c r="AF445" s="2110"/>
      <c r="AG445" s="2110"/>
      <c r="AH445" s="2113"/>
      <c r="AI445" s="2116"/>
      <c r="AJ445" s="2113"/>
    </row>
    <row r="446" spans="1:36" ht="18.75" x14ac:dyDescent="0.25">
      <c r="A446" s="2119"/>
      <c r="B446" s="2122"/>
      <c r="C446" s="2134"/>
      <c r="D446" s="2128"/>
      <c r="E446" s="280"/>
      <c r="F446" s="280"/>
      <c r="G446" s="280"/>
      <c r="H446" s="280"/>
      <c r="I446" s="280"/>
      <c r="J446" s="280"/>
      <c r="K446" s="280"/>
      <c r="L446" s="280"/>
      <c r="M446" s="280"/>
      <c r="N446" s="280"/>
      <c r="O446" s="280"/>
      <c r="P446" s="280"/>
      <c r="Q446" s="280"/>
      <c r="R446" s="281"/>
      <c r="S446" s="281"/>
      <c r="T446" s="281"/>
      <c r="U446" s="282"/>
      <c r="V446" s="283">
        <f t="shared" si="120"/>
        <v>0</v>
      </c>
      <c r="W446" s="277">
        <f t="shared" si="121"/>
        <v>0</v>
      </c>
      <c r="X446" s="277">
        <f t="shared" si="122"/>
        <v>0</v>
      </c>
      <c r="Y446" s="278">
        <f t="shared" si="123"/>
        <v>0</v>
      </c>
      <c r="Z446" s="2131"/>
      <c r="AA446" s="2110"/>
      <c r="AB446" s="2110"/>
      <c r="AC446" s="2110"/>
      <c r="AD446" s="2110"/>
      <c r="AE446" s="2110"/>
      <c r="AF446" s="2110"/>
      <c r="AG446" s="2110"/>
      <c r="AH446" s="2113"/>
      <c r="AI446" s="2116"/>
      <c r="AJ446" s="2113"/>
    </row>
    <row r="447" spans="1:36" ht="18.75" x14ac:dyDescent="0.25">
      <c r="A447" s="2119"/>
      <c r="B447" s="2122"/>
      <c r="C447" s="2134"/>
      <c r="D447" s="2128"/>
      <c r="E447" s="284"/>
      <c r="F447" s="284"/>
      <c r="G447" s="284"/>
      <c r="H447" s="284"/>
      <c r="I447" s="284"/>
      <c r="J447" s="284"/>
      <c r="K447" s="284"/>
      <c r="L447" s="284"/>
      <c r="M447" s="284"/>
      <c r="N447" s="284"/>
      <c r="O447" s="284"/>
      <c r="P447" s="284"/>
      <c r="Q447" s="284"/>
      <c r="R447" s="274"/>
      <c r="S447" s="274"/>
      <c r="T447" s="274"/>
      <c r="U447" s="275"/>
      <c r="V447" s="283">
        <f t="shared" si="120"/>
        <v>0</v>
      </c>
      <c r="W447" s="277">
        <f t="shared" si="121"/>
        <v>0</v>
      </c>
      <c r="X447" s="277">
        <f t="shared" si="122"/>
        <v>0</v>
      </c>
      <c r="Y447" s="278">
        <f t="shared" si="123"/>
        <v>0</v>
      </c>
      <c r="Z447" s="2131"/>
      <c r="AA447" s="2110"/>
      <c r="AB447" s="2110"/>
      <c r="AC447" s="2110"/>
      <c r="AD447" s="2110"/>
      <c r="AE447" s="2110"/>
      <c r="AF447" s="2110"/>
      <c r="AG447" s="2110"/>
      <c r="AH447" s="2113"/>
      <c r="AI447" s="2116"/>
      <c r="AJ447" s="2113"/>
    </row>
    <row r="448" spans="1:36" ht="18.75" x14ac:dyDescent="0.25">
      <c r="A448" s="2119"/>
      <c r="B448" s="2122"/>
      <c r="C448" s="2134"/>
      <c r="D448" s="2128"/>
      <c r="E448" s="280"/>
      <c r="F448" s="280"/>
      <c r="G448" s="280"/>
      <c r="H448" s="280"/>
      <c r="I448" s="280"/>
      <c r="J448" s="280"/>
      <c r="K448" s="280"/>
      <c r="L448" s="280"/>
      <c r="M448" s="280"/>
      <c r="N448" s="280"/>
      <c r="O448" s="280"/>
      <c r="P448" s="280"/>
      <c r="Q448" s="280"/>
      <c r="R448" s="281"/>
      <c r="S448" s="281"/>
      <c r="T448" s="281"/>
      <c r="U448" s="282"/>
      <c r="V448" s="283">
        <f t="shared" si="120"/>
        <v>0</v>
      </c>
      <c r="W448" s="277">
        <f t="shared" si="121"/>
        <v>0</v>
      </c>
      <c r="X448" s="277">
        <f t="shared" si="122"/>
        <v>0</v>
      </c>
      <c r="Y448" s="278">
        <f t="shared" si="123"/>
        <v>0</v>
      </c>
      <c r="Z448" s="2131"/>
      <c r="AA448" s="2110"/>
      <c r="AB448" s="2110"/>
      <c r="AC448" s="2110"/>
      <c r="AD448" s="2110"/>
      <c r="AE448" s="2110"/>
      <c r="AF448" s="2110"/>
      <c r="AG448" s="2110"/>
      <c r="AH448" s="2113"/>
      <c r="AI448" s="2116"/>
      <c r="AJ448" s="2113"/>
    </row>
    <row r="449" spans="1:36" ht="19.5" thickBot="1" x14ac:dyDescent="0.3">
      <c r="A449" s="2120"/>
      <c r="B449" s="2122"/>
      <c r="C449" s="2135"/>
      <c r="D449" s="2129"/>
      <c r="E449" s="287"/>
      <c r="F449" s="287"/>
      <c r="G449" s="287"/>
      <c r="H449" s="287"/>
      <c r="I449" s="287"/>
      <c r="J449" s="287"/>
      <c r="K449" s="287"/>
      <c r="L449" s="287"/>
      <c r="M449" s="287"/>
      <c r="N449" s="287"/>
      <c r="O449" s="287"/>
      <c r="P449" s="287"/>
      <c r="Q449" s="287"/>
      <c r="R449" s="288"/>
      <c r="S449" s="288"/>
      <c r="T449" s="288"/>
      <c r="U449" s="289"/>
      <c r="V449" s="290">
        <f t="shared" si="120"/>
        <v>0</v>
      </c>
      <c r="W449" s="291">
        <f t="shared" si="121"/>
        <v>0</v>
      </c>
      <c r="X449" s="291">
        <f t="shared" si="122"/>
        <v>0</v>
      </c>
      <c r="Y449" s="292">
        <f t="shared" si="123"/>
        <v>0</v>
      </c>
      <c r="Z449" s="2132"/>
      <c r="AA449" s="2111"/>
      <c r="AB449" s="2111"/>
      <c r="AC449" s="2111"/>
      <c r="AD449" s="2111"/>
      <c r="AE449" s="2111"/>
      <c r="AF449" s="2111"/>
      <c r="AG449" s="2111"/>
      <c r="AH449" s="2114"/>
      <c r="AI449" s="2117"/>
      <c r="AJ449" s="2114"/>
    </row>
    <row r="450" spans="1:36" ht="18.75" x14ac:dyDescent="0.25">
      <c r="A450" s="2118">
        <v>22</v>
      </c>
      <c r="B450" s="2121" t="s">
        <v>265</v>
      </c>
      <c r="C450" s="2133" t="s">
        <v>83</v>
      </c>
      <c r="D450" s="2127">
        <f>160*0.9</f>
        <v>144</v>
      </c>
      <c r="E450" s="293"/>
      <c r="F450" s="251"/>
      <c r="G450" s="251"/>
      <c r="H450" s="251"/>
      <c r="I450" s="251"/>
      <c r="J450" s="251"/>
      <c r="K450" s="251"/>
      <c r="L450" s="251"/>
      <c r="M450" s="251"/>
      <c r="N450" s="251"/>
      <c r="O450" s="251"/>
      <c r="P450" s="251"/>
      <c r="Q450" s="251"/>
      <c r="R450" s="268"/>
      <c r="S450" s="268"/>
      <c r="T450" s="268"/>
      <c r="U450" s="269"/>
      <c r="V450" s="270">
        <f t="shared" si="120"/>
        <v>0</v>
      </c>
      <c r="W450" s="294">
        <f t="shared" si="121"/>
        <v>0</v>
      </c>
      <c r="X450" s="294">
        <f t="shared" si="122"/>
        <v>0</v>
      </c>
      <c r="Y450" s="295">
        <f t="shared" si="123"/>
        <v>0</v>
      </c>
      <c r="Z450" s="2130">
        <f t="shared" ref="Z450:AC450" si="132">SUM(V450:V469)</f>
        <v>18.833333333333332</v>
      </c>
      <c r="AA450" s="2109">
        <f t="shared" si="132"/>
        <v>0.1</v>
      </c>
      <c r="AB450" s="2109">
        <f t="shared" si="132"/>
        <v>43.233333333333327</v>
      </c>
      <c r="AC450" s="2109">
        <f t="shared" si="132"/>
        <v>43</v>
      </c>
      <c r="AD450" s="2109">
        <f t="shared" ref="AD450:AG450" si="133">Z450*0.38*0.9*SQRT(3)</f>
        <v>11.156139251551137</v>
      </c>
      <c r="AE450" s="2109">
        <f t="shared" si="133"/>
        <v>5.9236137618855614E-2</v>
      </c>
      <c r="AF450" s="2109">
        <f t="shared" si="133"/>
        <v>25.609756830551902</v>
      </c>
      <c r="AG450" s="2109">
        <f t="shared" si="133"/>
        <v>25.471539176107907</v>
      </c>
      <c r="AH450" s="2112">
        <f>MAX(Z450:AC469)</f>
        <v>43.233333333333327</v>
      </c>
      <c r="AI450" s="2115">
        <f t="shared" ref="AI450" si="134">AH450*0.38*0.9*SQRT(3)</f>
        <v>25.609756830551902</v>
      </c>
      <c r="AJ450" s="2112">
        <f t="shared" ref="AJ450" si="135">D450-AI450</f>
        <v>118.3902431694481</v>
      </c>
    </row>
    <row r="451" spans="1:36" ht="18.75" x14ac:dyDescent="0.25">
      <c r="A451" s="2119"/>
      <c r="B451" s="2122"/>
      <c r="C451" s="2134"/>
      <c r="D451" s="2128"/>
      <c r="E451" s="232" t="s">
        <v>712</v>
      </c>
      <c r="F451" s="420">
        <v>19.8</v>
      </c>
      <c r="G451" s="420">
        <v>19.5</v>
      </c>
      <c r="H451" s="420">
        <v>17.2</v>
      </c>
      <c r="I451" s="420">
        <v>0</v>
      </c>
      <c r="J451" s="420">
        <v>0.1</v>
      </c>
      <c r="K451" s="420">
        <v>0</v>
      </c>
      <c r="L451" s="232">
        <v>45.7</v>
      </c>
      <c r="M451" s="232">
        <v>44</v>
      </c>
      <c r="N451" s="232">
        <v>40</v>
      </c>
      <c r="O451" s="232">
        <v>46</v>
      </c>
      <c r="P451" s="232">
        <v>40</v>
      </c>
      <c r="Q451" s="232">
        <v>43</v>
      </c>
      <c r="R451" s="274">
        <v>230</v>
      </c>
      <c r="S451" s="274">
        <v>230</v>
      </c>
      <c r="T451" s="274">
        <v>230</v>
      </c>
      <c r="U451" s="275">
        <v>230</v>
      </c>
      <c r="V451" s="283">
        <f t="shared" si="120"/>
        <v>18.833333333333332</v>
      </c>
      <c r="W451" s="277">
        <f t="shared" si="121"/>
        <v>0.1</v>
      </c>
      <c r="X451" s="277">
        <f t="shared" si="122"/>
        <v>43.233333333333327</v>
      </c>
      <c r="Y451" s="278">
        <f t="shared" si="123"/>
        <v>43</v>
      </c>
      <c r="Z451" s="2131"/>
      <c r="AA451" s="2110"/>
      <c r="AB451" s="2110"/>
      <c r="AC451" s="2110"/>
      <c r="AD451" s="2110"/>
      <c r="AE451" s="2110"/>
      <c r="AF451" s="2110"/>
      <c r="AG451" s="2110"/>
      <c r="AH451" s="2113"/>
      <c r="AI451" s="2116"/>
      <c r="AJ451" s="2113"/>
    </row>
    <row r="452" spans="1:36" ht="18.75" x14ac:dyDescent="0.25">
      <c r="A452" s="2119"/>
      <c r="B452" s="2122"/>
      <c r="C452" s="2134"/>
      <c r="D452" s="2128"/>
      <c r="E452" s="280"/>
      <c r="F452" s="280"/>
      <c r="G452" s="280"/>
      <c r="H452" s="280"/>
      <c r="I452" s="280"/>
      <c r="J452" s="280"/>
      <c r="K452" s="280"/>
      <c r="L452" s="280"/>
      <c r="M452" s="280"/>
      <c r="N452" s="280"/>
      <c r="O452" s="280"/>
      <c r="P452" s="280"/>
      <c r="Q452" s="280"/>
      <c r="R452" s="281"/>
      <c r="S452" s="281"/>
      <c r="T452" s="281"/>
      <c r="U452" s="282"/>
      <c r="V452" s="283">
        <f t="shared" si="120"/>
        <v>0</v>
      </c>
      <c r="W452" s="277">
        <f t="shared" si="121"/>
        <v>0</v>
      </c>
      <c r="X452" s="277">
        <f t="shared" si="122"/>
        <v>0</v>
      </c>
      <c r="Y452" s="278">
        <f t="shared" si="123"/>
        <v>0</v>
      </c>
      <c r="Z452" s="2131"/>
      <c r="AA452" s="2110"/>
      <c r="AB452" s="2110"/>
      <c r="AC452" s="2110"/>
      <c r="AD452" s="2110"/>
      <c r="AE452" s="2110"/>
      <c r="AF452" s="2110"/>
      <c r="AG452" s="2110"/>
      <c r="AH452" s="2113"/>
      <c r="AI452" s="2116"/>
      <c r="AJ452" s="2113"/>
    </row>
    <row r="453" spans="1:36" ht="18.75" x14ac:dyDescent="0.25">
      <c r="A453" s="2119"/>
      <c r="B453" s="2122"/>
      <c r="C453" s="2134"/>
      <c r="D453" s="2128"/>
      <c r="E453" s="284"/>
      <c r="F453" s="284"/>
      <c r="G453" s="284"/>
      <c r="H453" s="284"/>
      <c r="I453" s="284"/>
      <c r="J453" s="284"/>
      <c r="K453" s="284"/>
      <c r="L453" s="284"/>
      <c r="M453" s="284"/>
      <c r="N453" s="284"/>
      <c r="O453" s="284"/>
      <c r="P453" s="284"/>
      <c r="Q453" s="284"/>
      <c r="R453" s="274"/>
      <c r="S453" s="274"/>
      <c r="T453" s="274"/>
      <c r="U453" s="275"/>
      <c r="V453" s="283">
        <f t="shared" si="120"/>
        <v>0</v>
      </c>
      <c r="W453" s="277">
        <f t="shared" si="121"/>
        <v>0</v>
      </c>
      <c r="X453" s="277">
        <f t="shared" si="122"/>
        <v>0</v>
      </c>
      <c r="Y453" s="278">
        <f t="shared" si="123"/>
        <v>0</v>
      </c>
      <c r="Z453" s="2131"/>
      <c r="AA453" s="2110"/>
      <c r="AB453" s="2110"/>
      <c r="AC453" s="2110"/>
      <c r="AD453" s="2110"/>
      <c r="AE453" s="2110"/>
      <c r="AF453" s="2110"/>
      <c r="AG453" s="2110"/>
      <c r="AH453" s="2113"/>
      <c r="AI453" s="2116"/>
      <c r="AJ453" s="2113"/>
    </row>
    <row r="454" spans="1:36" ht="18.75" x14ac:dyDescent="0.25">
      <c r="A454" s="2119"/>
      <c r="B454" s="2122"/>
      <c r="C454" s="2134"/>
      <c r="D454" s="2128"/>
      <c r="E454" s="280"/>
      <c r="F454" s="280"/>
      <c r="G454" s="280"/>
      <c r="H454" s="280"/>
      <c r="I454" s="280"/>
      <c r="J454" s="280"/>
      <c r="K454" s="280"/>
      <c r="L454" s="280"/>
      <c r="M454" s="280"/>
      <c r="N454" s="280"/>
      <c r="O454" s="280"/>
      <c r="P454" s="280"/>
      <c r="Q454" s="280"/>
      <c r="R454" s="281"/>
      <c r="S454" s="281"/>
      <c r="T454" s="281"/>
      <c r="U454" s="282"/>
      <c r="V454" s="283">
        <f t="shared" si="120"/>
        <v>0</v>
      </c>
      <c r="W454" s="277">
        <f t="shared" si="121"/>
        <v>0</v>
      </c>
      <c r="X454" s="277">
        <f t="shared" si="122"/>
        <v>0</v>
      </c>
      <c r="Y454" s="278">
        <f t="shared" si="123"/>
        <v>0</v>
      </c>
      <c r="Z454" s="2131"/>
      <c r="AA454" s="2110"/>
      <c r="AB454" s="2110"/>
      <c r="AC454" s="2110"/>
      <c r="AD454" s="2110"/>
      <c r="AE454" s="2110"/>
      <c r="AF454" s="2110"/>
      <c r="AG454" s="2110"/>
      <c r="AH454" s="2113"/>
      <c r="AI454" s="2116"/>
      <c r="AJ454" s="2113"/>
    </row>
    <row r="455" spans="1:36" ht="18.75" x14ac:dyDescent="0.25">
      <c r="A455" s="2119"/>
      <c r="B455" s="2122"/>
      <c r="C455" s="2134"/>
      <c r="D455" s="2128"/>
      <c r="E455" s="284"/>
      <c r="F455" s="284"/>
      <c r="G455" s="284"/>
      <c r="H455" s="284"/>
      <c r="I455" s="284"/>
      <c r="J455" s="284"/>
      <c r="K455" s="284"/>
      <c r="L455" s="284"/>
      <c r="M455" s="284"/>
      <c r="N455" s="284"/>
      <c r="O455" s="284"/>
      <c r="P455" s="284"/>
      <c r="Q455" s="284"/>
      <c r="R455" s="274"/>
      <c r="S455" s="274"/>
      <c r="T455" s="274"/>
      <c r="U455" s="275"/>
      <c r="V455" s="283">
        <f t="shared" ref="V455:V494" si="136">IF(AND(F455=0,G455=0,H455=0),0,IF(AND(F455=0,G455=0),H455,IF(AND(F455=0,H455=0),G455,IF(AND(G455=0,H455=0),F455,IF(F455=0,(G455+H455)/2,IF(G455=0,(F455+H455)/2,IF(H455=0,(F455+G455)/2,(F455+G455+H455)/3)))))))</f>
        <v>0</v>
      </c>
      <c r="W455" s="277">
        <f t="shared" ref="W455:W494" si="137">IF(AND(I455=0,J455=0,K455=0),0,IF(AND(I455=0,J455=0),K455,IF(AND(I455=0,K455=0),J455,IF(AND(J455=0,K455=0),I455,IF(I455=0,(J455+K455)/2,IF(J455=0,(I455+K455)/2,IF(K455=0,(I455+J455)/2,(I455+J455+K455)/3)))))))</f>
        <v>0</v>
      </c>
      <c r="X455" s="277">
        <f t="shared" ref="X455:X494" si="138">IF(AND(L455=0,M455=0,N455=0),0,IF(AND(L455=0,M455=0),N455,IF(AND(L455=0,N455=0),M455,IF(AND(M455=0,N455=0),L455,IF(L455=0,(M455+N455)/2,IF(M455=0,(L455+N455)/2,IF(N455=0,(L455+M455)/2,(L455+M455+N455)/3)))))))</f>
        <v>0</v>
      </c>
      <c r="Y455" s="278">
        <f t="shared" ref="Y455:Y494" si="139">IF(AND(O455=0,P455=0,Q455=0),0,IF(AND(O455=0,P455=0),Q455,IF(AND(O455=0,Q455=0),P455,IF(AND(P455=0,Q455=0),O455,IF(O455=0,(P455+Q455)/2,IF(P455=0,(O455+Q455)/2,IF(Q455=0,(O455+P455)/2,(O455+P455+Q455)/3)))))))</f>
        <v>0</v>
      </c>
      <c r="Z455" s="2131"/>
      <c r="AA455" s="2110"/>
      <c r="AB455" s="2110"/>
      <c r="AC455" s="2110"/>
      <c r="AD455" s="2110"/>
      <c r="AE455" s="2110"/>
      <c r="AF455" s="2110"/>
      <c r="AG455" s="2110"/>
      <c r="AH455" s="2113"/>
      <c r="AI455" s="2116"/>
      <c r="AJ455" s="2113"/>
    </row>
    <row r="456" spans="1:36" ht="18.75" x14ac:dyDescent="0.25">
      <c r="A456" s="2119"/>
      <c r="B456" s="2122"/>
      <c r="C456" s="2134"/>
      <c r="D456" s="2128"/>
      <c r="E456" s="280"/>
      <c r="F456" s="280"/>
      <c r="G456" s="280"/>
      <c r="H456" s="280"/>
      <c r="I456" s="280"/>
      <c r="J456" s="280"/>
      <c r="K456" s="280"/>
      <c r="L456" s="280"/>
      <c r="M456" s="280"/>
      <c r="N456" s="280"/>
      <c r="O456" s="280"/>
      <c r="P456" s="280"/>
      <c r="Q456" s="280"/>
      <c r="R456" s="281"/>
      <c r="S456" s="281"/>
      <c r="T456" s="281"/>
      <c r="U456" s="282"/>
      <c r="V456" s="283">
        <f t="shared" si="136"/>
        <v>0</v>
      </c>
      <c r="W456" s="277">
        <f t="shared" si="137"/>
        <v>0</v>
      </c>
      <c r="X456" s="277">
        <f t="shared" si="138"/>
        <v>0</v>
      </c>
      <c r="Y456" s="278">
        <f t="shared" si="139"/>
        <v>0</v>
      </c>
      <c r="Z456" s="2131"/>
      <c r="AA456" s="2110"/>
      <c r="AB456" s="2110"/>
      <c r="AC456" s="2110"/>
      <c r="AD456" s="2110"/>
      <c r="AE456" s="2110"/>
      <c r="AF456" s="2110"/>
      <c r="AG456" s="2110"/>
      <c r="AH456" s="2113"/>
      <c r="AI456" s="2116"/>
      <c r="AJ456" s="2113"/>
    </row>
    <row r="457" spans="1:36" ht="18.75" x14ac:dyDescent="0.25">
      <c r="A457" s="2119"/>
      <c r="B457" s="2122"/>
      <c r="C457" s="2134"/>
      <c r="D457" s="2128"/>
      <c r="E457" s="284"/>
      <c r="F457" s="284"/>
      <c r="G457" s="284"/>
      <c r="H457" s="284"/>
      <c r="I457" s="284"/>
      <c r="J457" s="284"/>
      <c r="K457" s="284"/>
      <c r="L457" s="284"/>
      <c r="M457" s="284"/>
      <c r="N457" s="284"/>
      <c r="O457" s="284"/>
      <c r="P457" s="284"/>
      <c r="Q457" s="284"/>
      <c r="R457" s="274"/>
      <c r="S457" s="274"/>
      <c r="T457" s="274"/>
      <c r="U457" s="275"/>
      <c r="V457" s="283">
        <f t="shared" si="136"/>
        <v>0</v>
      </c>
      <c r="W457" s="277">
        <f t="shared" si="137"/>
        <v>0</v>
      </c>
      <c r="X457" s="277">
        <f t="shared" si="138"/>
        <v>0</v>
      </c>
      <c r="Y457" s="278">
        <f t="shared" si="139"/>
        <v>0</v>
      </c>
      <c r="Z457" s="2131"/>
      <c r="AA457" s="2110"/>
      <c r="AB457" s="2110"/>
      <c r="AC457" s="2110"/>
      <c r="AD457" s="2110"/>
      <c r="AE457" s="2110"/>
      <c r="AF457" s="2110"/>
      <c r="AG457" s="2110"/>
      <c r="AH457" s="2113"/>
      <c r="AI457" s="2116"/>
      <c r="AJ457" s="2113"/>
    </row>
    <row r="458" spans="1:36" ht="18.75" x14ac:dyDescent="0.25">
      <c r="A458" s="2119"/>
      <c r="B458" s="2122"/>
      <c r="C458" s="2134"/>
      <c r="D458" s="2128"/>
      <c r="E458" s="280"/>
      <c r="F458" s="280"/>
      <c r="G458" s="280"/>
      <c r="H458" s="280"/>
      <c r="I458" s="280"/>
      <c r="J458" s="280"/>
      <c r="K458" s="280"/>
      <c r="L458" s="280"/>
      <c r="M458" s="280"/>
      <c r="N458" s="280"/>
      <c r="O458" s="280"/>
      <c r="P458" s="280"/>
      <c r="Q458" s="280"/>
      <c r="R458" s="281"/>
      <c r="S458" s="281"/>
      <c r="T458" s="281"/>
      <c r="U458" s="282"/>
      <c r="V458" s="283">
        <f t="shared" si="136"/>
        <v>0</v>
      </c>
      <c r="W458" s="277">
        <f t="shared" si="137"/>
        <v>0</v>
      </c>
      <c r="X458" s="277">
        <f t="shared" si="138"/>
        <v>0</v>
      </c>
      <c r="Y458" s="278">
        <f t="shared" si="139"/>
        <v>0</v>
      </c>
      <c r="Z458" s="2131"/>
      <c r="AA458" s="2110"/>
      <c r="AB458" s="2110"/>
      <c r="AC458" s="2110"/>
      <c r="AD458" s="2110"/>
      <c r="AE458" s="2110"/>
      <c r="AF458" s="2110"/>
      <c r="AG458" s="2110"/>
      <c r="AH458" s="2113"/>
      <c r="AI458" s="2116"/>
      <c r="AJ458" s="2113"/>
    </row>
    <row r="459" spans="1:36" ht="18.75" x14ac:dyDescent="0.25">
      <c r="A459" s="2119"/>
      <c r="B459" s="2122"/>
      <c r="C459" s="2134"/>
      <c r="D459" s="2128"/>
      <c r="E459" s="284"/>
      <c r="F459" s="284"/>
      <c r="G459" s="284"/>
      <c r="H459" s="284"/>
      <c r="I459" s="284"/>
      <c r="J459" s="284"/>
      <c r="K459" s="284"/>
      <c r="L459" s="284"/>
      <c r="M459" s="284"/>
      <c r="N459" s="284"/>
      <c r="O459" s="284"/>
      <c r="P459" s="284"/>
      <c r="Q459" s="284"/>
      <c r="R459" s="274"/>
      <c r="S459" s="274"/>
      <c r="T459" s="274"/>
      <c r="U459" s="275"/>
      <c r="V459" s="283">
        <f t="shared" si="136"/>
        <v>0</v>
      </c>
      <c r="W459" s="277">
        <f t="shared" si="137"/>
        <v>0</v>
      </c>
      <c r="X459" s="277">
        <f t="shared" si="138"/>
        <v>0</v>
      </c>
      <c r="Y459" s="278">
        <f t="shared" si="139"/>
        <v>0</v>
      </c>
      <c r="Z459" s="2131"/>
      <c r="AA459" s="2110"/>
      <c r="AB459" s="2110"/>
      <c r="AC459" s="2110"/>
      <c r="AD459" s="2110"/>
      <c r="AE459" s="2110"/>
      <c r="AF459" s="2110"/>
      <c r="AG459" s="2110"/>
      <c r="AH459" s="2113"/>
      <c r="AI459" s="2116"/>
      <c r="AJ459" s="2113"/>
    </row>
    <row r="460" spans="1:36" ht="18.75" x14ac:dyDescent="0.25">
      <c r="A460" s="2119"/>
      <c r="B460" s="2122"/>
      <c r="C460" s="2134"/>
      <c r="D460" s="2128"/>
      <c r="E460" s="280"/>
      <c r="F460" s="280"/>
      <c r="G460" s="280"/>
      <c r="H460" s="280"/>
      <c r="I460" s="280"/>
      <c r="J460" s="280"/>
      <c r="K460" s="280"/>
      <c r="L460" s="280"/>
      <c r="M460" s="280"/>
      <c r="N460" s="280"/>
      <c r="O460" s="280"/>
      <c r="P460" s="280"/>
      <c r="Q460" s="280"/>
      <c r="R460" s="281"/>
      <c r="S460" s="281"/>
      <c r="T460" s="281"/>
      <c r="U460" s="282"/>
      <c r="V460" s="283">
        <f t="shared" si="136"/>
        <v>0</v>
      </c>
      <c r="W460" s="277">
        <f t="shared" si="137"/>
        <v>0</v>
      </c>
      <c r="X460" s="277">
        <f t="shared" si="138"/>
        <v>0</v>
      </c>
      <c r="Y460" s="278">
        <f t="shared" si="139"/>
        <v>0</v>
      </c>
      <c r="Z460" s="2131"/>
      <c r="AA460" s="2110"/>
      <c r="AB460" s="2110"/>
      <c r="AC460" s="2110"/>
      <c r="AD460" s="2110"/>
      <c r="AE460" s="2110"/>
      <c r="AF460" s="2110"/>
      <c r="AG460" s="2110"/>
      <c r="AH460" s="2113"/>
      <c r="AI460" s="2116"/>
      <c r="AJ460" s="2113"/>
    </row>
    <row r="461" spans="1:36" ht="18.75" x14ac:dyDescent="0.25">
      <c r="A461" s="2119"/>
      <c r="B461" s="2122"/>
      <c r="C461" s="2134"/>
      <c r="D461" s="2128"/>
      <c r="E461" s="284"/>
      <c r="F461" s="284"/>
      <c r="G461" s="284"/>
      <c r="H461" s="284"/>
      <c r="I461" s="284"/>
      <c r="J461" s="284"/>
      <c r="K461" s="284"/>
      <c r="L461" s="284"/>
      <c r="M461" s="284"/>
      <c r="N461" s="284"/>
      <c r="O461" s="284"/>
      <c r="P461" s="284"/>
      <c r="Q461" s="284"/>
      <c r="R461" s="274"/>
      <c r="S461" s="274"/>
      <c r="T461" s="274"/>
      <c r="U461" s="275"/>
      <c r="V461" s="283">
        <f t="shared" si="136"/>
        <v>0</v>
      </c>
      <c r="W461" s="277">
        <f t="shared" si="137"/>
        <v>0</v>
      </c>
      <c r="X461" s="277">
        <f t="shared" si="138"/>
        <v>0</v>
      </c>
      <c r="Y461" s="278">
        <f t="shared" si="139"/>
        <v>0</v>
      </c>
      <c r="Z461" s="2131"/>
      <c r="AA461" s="2110"/>
      <c r="AB461" s="2110"/>
      <c r="AC461" s="2110"/>
      <c r="AD461" s="2110"/>
      <c r="AE461" s="2110"/>
      <c r="AF461" s="2110"/>
      <c r="AG461" s="2110"/>
      <c r="AH461" s="2113"/>
      <c r="AI461" s="2116"/>
      <c r="AJ461" s="2113"/>
    </row>
    <row r="462" spans="1:36" ht="18.75" x14ac:dyDescent="0.25">
      <c r="A462" s="2119"/>
      <c r="B462" s="2122"/>
      <c r="C462" s="2134"/>
      <c r="D462" s="2128"/>
      <c r="E462" s="280"/>
      <c r="F462" s="280"/>
      <c r="G462" s="280"/>
      <c r="H462" s="280"/>
      <c r="I462" s="280"/>
      <c r="J462" s="280"/>
      <c r="K462" s="280"/>
      <c r="L462" s="280"/>
      <c r="M462" s="280"/>
      <c r="N462" s="280"/>
      <c r="O462" s="280"/>
      <c r="P462" s="280"/>
      <c r="Q462" s="280"/>
      <c r="R462" s="281"/>
      <c r="S462" s="281"/>
      <c r="T462" s="281"/>
      <c r="U462" s="282"/>
      <c r="V462" s="283">
        <f t="shared" si="136"/>
        <v>0</v>
      </c>
      <c r="W462" s="277">
        <f t="shared" si="137"/>
        <v>0</v>
      </c>
      <c r="X462" s="277">
        <f t="shared" si="138"/>
        <v>0</v>
      </c>
      <c r="Y462" s="278">
        <f t="shared" si="139"/>
        <v>0</v>
      </c>
      <c r="Z462" s="2131"/>
      <c r="AA462" s="2110"/>
      <c r="AB462" s="2110"/>
      <c r="AC462" s="2110"/>
      <c r="AD462" s="2110"/>
      <c r="AE462" s="2110"/>
      <c r="AF462" s="2110"/>
      <c r="AG462" s="2110"/>
      <c r="AH462" s="2113"/>
      <c r="AI462" s="2116"/>
      <c r="AJ462" s="2113"/>
    </row>
    <row r="463" spans="1:36" ht="18.75" x14ac:dyDescent="0.25">
      <c r="A463" s="2119"/>
      <c r="B463" s="2122"/>
      <c r="C463" s="2134"/>
      <c r="D463" s="2128"/>
      <c r="E463" s="284"/>
      <c r="F463" s="284"/>
      <c r="G463" s="284"/>
      <c r="H463" s="284"/>
      <c r="I463" s="284"/>
      <c r="J463" s="284"/>
      <c r="K463" s="284"/>
      <c r="L463" s="284"/>
      <c r="M463" s="284"/>
      <c r="N463" s="284"/>
      <c r="O463" s="284"/>
      <c r="P463" s="284"/>
      <c r="Q463" s="284"/>
      <c r="R463" s="274"/>
      <c r="S463" s="274"/>
      <c r="T463" s="274"/>
      <c r="U463" s="275"/>
      <c r="V463" s="283">
        <f t="shared" si="136"/>
        <v>0</v>
      </c>
      <c r="W463" s="277">
        <f t="shared" si="137"/>
        <v>0</v>
      </c>
      <c r="X463" s="277">
        <f t="shared" si="138"/>
        <v>0</v>
      </c>
      <c r="Y463" s="278">
        <f t="shared" si="139"/>
        <v>0</v>
      </c>
      <c r="Z463" s="2131"/>
      <c r="AA463" s="2110"/>
      <c r="AB463" s="2110"/>
      <c r="AC463" s="2110"/>
      <c r="AD463" s="2110"/>
      <c r="AE463" s="2110"/>
      <c r="AF463" s="2110"/>
      <c r="AG463" s="2110"/>
      <c r="AH463" s="2113"/>
      <c r="AI463" s="2116"/>
      <c r="AJ463" s="2113"/>
    </row>
    <row r="464" spans="1:36" ht="18.75" x14ac:dyDescent="0.25">
      <c r="A464" s="2119"/>
      <c r="B464" s="2122"/>
      <c r="C464" s="2134"/>
      <c r="D464" s="2128"/>
      <c r="E464" s="280"/>
      <c r="F464" s="280"/>
      <c r="G464" s="280"/>
      <c r="H464" s="280"/>
      <c r="I464" s="280"/>
      <c r="J464" s="280"/>
      <c r="K464" s="280"/>
      <c r="L464" s="280"/>
      <c r="M464" s="280"/>
      <c r="N464" s="280"/>
      <c r="O464" s="280"/>
      <c r="P464" s="280"/>
      <c r="Q464" s="280"/>
      <c r="R464" s="281"/>
      <c r="S464" s="281"/>
      <c r="T464" s="281"/>
      <c r="U464" s="282"/>
      <c r="V464" s="283">
        <f t="shared" si="136"/>
        <v>0</v>
      </c>
      <c r="W464" s="277">
        <f t="shared" si="137"/>
        <v>0</v>
      </c>
      <c r="X464" s="277">
        <f t="shared" si="138"/>
        <v>0</v>
      </c>
      <c r="Y464" s="278">
        <f t="shared" si="139"/>
        <v>0</v>
      </c>
      <c r="Z464" s="2131"/>
      <c r="AA464" s="2110"/>
      <c r="AB464" s="2110"/>
      <c r="AC464" s="2110"/>
      <c r="AD464" s="2110"/>
      <c r="AE464" s="2110"/>
      <c r="AF464" s="2110"/>
      <c r="AG464" s="2110"/>
      <c r="AH464" s="2113"/>
      <c r="AI464" s="2116"/>
      <c r="AJ464" s="2113"/>
    </row>
    <row r="465" spans="1:36" ht="18.75" x14ac:dyDescent="0.25">
      <c r="A465" s="2119"/>
      <c r="B465" s="2122"/>
      <c r="C465" s="2134"/>
      <c r="D465" s="2128"/>
      <c r="E465" s="284"/>
      <c r="F465" s="284"/>
      <c r="G465" s="284"/>
      <c r="H465" s="284"/>
      <c r="I465" s="284"/>
      <c r="J465" s="284"/>
      <c r="K465" s="284"/>
      <c r="L465" s="284"/>
      <c r="M465" s="284"/>
      <c r="N465" s="284"/>
      <c r="O465" s="284"/>
      <c r="P465" s="284"/>
      <c r="Q465" s="284"/>
      <c r="R465" s="274"/>
      <c r="S465" s="274"/>
      <c r="T465" s="274"/>
      <c r="U465" s="275"/>
      <c r="V465" s="283">
        <f t="shared" si="136"/>
        <v>0</v>
      </c>
      <c r="W465" s="277">
        <f t="shared" si="137"/>
        <v>0</v>
      </c>
      <c r="X465" s="277">
        <f t="shared" si="138"/>
        <v>0</v>
      </c>
      <c r="Y465" s="278">
        <f t="shared" si="139"/>
        <v>0</v>
      </c>
      <c r="Z465" s="2131"/>
      <c r="AA465" s="2110"/>
      <c r="AB465" s="2110"/>
      <c r="AC465" s="2110"/>
      <c r="AD465" s="2110"/>
      <c r="AE465" s="2110"/>
      <c r="AF465" s="2110"/>
      <c r="AG465" s="2110"/>
      <c r="AH465" s="2113"/>
      <c r="AI465" s="2116"/>
      <c r="AJ465" s="2113"/>
    </row>
    <row r="466" spans="1:36" ht="18.75" x14ac:dyDescent="0.25">
      <c r="A466" s="2119"/>
      <c r="B466" s="2122"/>
      <c r="C466" s="2134"/>
      <c r="D466" s="2128"/>
      <c r="E466" s="280"/>
      <c r="F466" s="280"/>
      <c r="G466" s="280"/>
      <c r="H466" s="280"/>
      <c r="I466" s="280"/>
      <c r="J466" s="280"/>
      <c r="K466" s="280"/>
      <c r="L466" s="280"/>
      <c r="M466" s="280"/>
      <c r="N466" s="280"/>
      <c r="O466" s="280"/>
      <c r="P466" s="280"/>
      <c r="Q466" s="280"/>
      <c r="R466" s="281"/>
      <c r="S466" s="281"/>
      <c r="T466" s="281"/>
      <c r="U466" s="282"/>
      <c r="V466" s="283">
        <f t="shared" si="136"/>
        <v>0</v>
      </c>
      <c r="W466" s="277">
        <f t="shared" si="137"/>
        <v>0</v>
      </c>
      <c r="X466" s="277">
        <f t="shared" si="138"/>
        <v>0</v>
      </c>
      <c r="Y466" s="278">
        <f t="shared" si="139"/>
        <v>0</v>
      </c>
      <c r="Z466" s="2131"/>
      <c r="AA466" s="2110"/>
      <c r="AB466" s="2110"/>
      <c r="AC466" s="2110"/>
      <c r="AD466" s="2110"/>
      <c r="AE466" s="2110"/>
      <c r="AF466" s="2110"/>
      <c r="AG466" s="2110"/>
      <c r="AH466" s="2113"/>
      <c r="AI466" s="2116"/>
      <c r="AJ466" s="2113"/>
    </row>
    <row r="467" spans="1:36" ht="18.75" x14ac:dyDescent="0.25">
      <c r="A467" s="2119"/>
      <c r="B467" s="2122"/>
      <c r="C467" s="2134"/>
      <c r="D467" s="2128"/>
      <c r="E467" s="284"/>
      <c r="F467" s="284"/>
      <c r="G467" s="284"/>
      <c r="H467" s="284"/>
      <c r="I467" s="284"/>
      <c r="J467" s="284"/>
      <c r="K467" s="284"/>
      <c r="L467" s="284"/>
      <c r="M467" s="284"/>
      <c r="N467" s="284"/>
      <c r="O467" s="284"/>
      <c r="P467" s="284"/>
      <c r="Q467" s="284"/>
      <c r="R467" s="274"/>
      <c r="S467" s="274"/>
      <c r="T467" s="274"/>
      <c r="U467" s="275"/>
      <c r="V467" s="283">
        <f t="shared" si="136"/>
        <v>0</v>
      </c>
      <c r="W467" s="277">
        <f t="shared" si="137"/>
        <v>0</v>
      </c>
      <c r="X467" s="277">
        <f t="shared" si="138"/>
        <v>0</v>
      </c>
      <c r="Y467" s="278">
        <f t="shared" si="139"/>
        <v>0</v>
      </c>
      <c r="Z467" s="2131"/>
      <c r="AA467" s="2110"/>
      <c r="AB467" s="2110"/>
      <c r="AC467" s="2110"/>
      <c r="AD467" s="2110"/>
      <c r="AE467" s="2110"/>
      <c r="AF467" s="2110"/>
      <c r="AG467" s="2110"/>
      <c r="AH467" s="2113"/>
      <c r="AI467" s="2116"/>
      <c r="AJ467" s="2113"/>
    </row>
    <row r="468" spans="1:36" ht="18.75" x14ac:dyDescent="0.25">
      <c r="A468" s="2119"/>
      <c r="B468" s="2122"/>
      <c r="C468" s="2134"/>
      <c r="D468" s="2128"/>
      <c r="E468" s="280"/>
      <c r="F468" s="280"/>
      <c r="G468" s="280"/>
      <c r="H468" s="280"/>
      <c r="I468" s="280"/>
      <c r="J468" s="280"/>
      <c r="K468" s="280"/>
      <c r="L468" s="280"/>
      <c r="M468" s="280"/>
      <c r="N468" s="280"/>
      <c r="O468" s="280"/>
      <c r="P468" s="280"/>
      <c r="Q468" s="280"/>
      <c r="R468" s="281"/>
      <c r="S468" s="281"/>
      <c r="T468" s="281"/>
      <c r="U468" s="282"/>
      <c r="V468" s="283">
        <f t="shared" si="136"/>
        <v>0</v>
      </c>
      <c r="W468" s="277">
        <f t="shared" si="137"/>
        <v>0</v>
      </c>
      <c r="X468" s="277">
        <f t="shared" si="138"/>
        <v>0</v>
      </c>
      <c r="Y468" s="278">
        <f t="shared" si="139"/>
        <v>0</v>
      </c>
      <c r="Z468" s="2131"/>
      <c r="AA468" s="2110"/>
      <c r="AB468" s="2110"/>
      <c r="AC468" s="2110"/>
      <c r="AD468" s="2110"/>
      <c r="AE468" s="2110"/>
      <c r="AF468" s="2110"/>
      <c r="AG468" s="2110"/>
      <c r="AH468" s="2113"/>
      <c r="AI468" s="2116"/>
      <c r="AJ468" s="2113"/>
    </row>
    <row r="469" spans="1:36" ht="19.5" thickBot="1" x14ac:dyDescent="0.3">
      <c r="A469" s="2120"/>
      <c r="B469" s="2123"/>
      <c r="C469" s="2135"/>
      <c r="D469" s="2129"/>
      <c r="E469" s="287"/>
      <c r="F469" s="287"/>
      <c r="G469" s="287"/>
      <c r="H469" s="287"/>
      <c r="I469" s="287"/>
      <c r="J469" s="287"/>
      <c r="K469" s="287"/>
      <c r="L469" s="287"/>
      <c r="M469" s="287"/>
      <c r="N469" s="287"/>
      <c r="O469" s="287"/>
      <c r="P469" s="287"/>
      <c r="Q469" s="287"/>
      <c r="R469" s="288"/>
      <c r="S469" s="288"/>
      <c r="T469" s="288"/>
      <c r="U469" s="289"/>
      <c r="V469" s="290">
        <f t="shared" si="136"/>
        <v>0</v>
      </c>
      <c r="W469" s="291">
        <f t="shared" si="137"/>
        <v>0</v>
      </c>
      <c r="X469" s="291">
        <f t="shared" si="138"/>
        <v>0</v>
      </c>
      <c r="Y469" s="292">
        <f t="shared" si="139"/>
        <v>0</v>
      </c>
      <c r="Z469" s="2132"/>
      <c r="AA469" s="2111"/>
      <c r="AB469" s="2111"/>
      <c r="AC469" s="2111"/>
      <c r="AD469" s="2111"/>
      <c r="AE469" s="2111"/>
      <c r="AF469" s="2111"/>
      <c r="AG469" s="2111"/>
      <c r="AH469" s="2114"/>
      <c r="AI469" s="2117"/>
      <c r="AJ469" s="2114"/>
    </row>
    <row r="470" spans="1:36" ht="18.75" x14ac:dyDescent="0.25">
      <c r="A470" s="2118">
        <v>23</v>
      </c>
      <c r="B470" s="2121" t="s">
        <v>484</v>
      </c>
      <c r="C470" s="2124" t="s">
        <v>59</v>
      </c>
      <c r="D470" s="2127">
        <f>400*0.9</f>
        <v>360</v>
      </c>
      <c r="E470" s="420" t="s">
        <v>947</v>
      </c>
      <c r="F470" s="420">
        <v>11.6</v>
      </c>
      <c r="G470" s="420">
        <v>3.7</v>
      </c>
      <c r="H470" s="420">
        <v>5.6</v>
      </c>
      <c r="I470" s="420">
        <v>1.1000000000000001</v>
      </c>
      <c r="J470" s="420">
        <v>3.9</v>
      </c>
      <c r="K470" s="420">
        <v>0.9</v>
      </c>
      <c r="L470" s="420">
        <v>31.2</v>
      </c>
      <c r="M470" s="420">
        <v>31.2</v>
      </c>
      <c r="N470" s="420">
        <v>29.5</v>
      </c>
      <c r="O470" s="420">
        <v>0</v>
      </c>
      <c r="P470" s="420">
        <v>0</v>
      </c>
      <c r="Q470" s="420">
        <v>0</v>
      </c>
      <c r="R470" s="420">
        <v>230</v>
      </c>
      <c r="S470" s="420">
        <v>230</v>
      </c>
      <c r="T470" s="420">
        <v>235</v>
      </c>
      <c r="U470" s="420">
        <v>235</v>
      </c>
      <c r="V470" s="270">
        <f t="shared" ref="V470:V489" si="140">IF(AND(F470=0,G470=0,H470=0),0,IF(AND(F470=0,G470=0),H470,IF(AND(F470=0,H470=0),G470,IF(AND(G470=0,H470=0),F470,IF(F470=0,(G470+H470)/2,IF(G470=0,(F470+H470)/2,IF(H470=0,(F470+G470)/2,(F470+G470+H470)/3)))))))</f>
        <v>6.9666666666666659</v>
      </c>
      <c r="W470" s="294">
        <f t="shared" ref="W470:W489" si="141">IF(AND(I470=0,J470=0,K470=0),0,IF(AND(I470=0,J470=0),K470,IF(AND(I470=0,K470=0),J470,IF(AND(J470=0,K470=0),I470,IF(I470=0,(J470+K470)/2,IF(J470=0,(I470+K470)/2,IF(K470=0,(I470+J470)/2,(I470+J470+K470)/3)))))))</f>
        <v>1.9666666666666668</v>
      </c>
      <c r="X470" s="294">
        <f t="shared" ref="X470:X489" si="142">IF(AND(L470=0,M470=0,N470=0),0,IF(AND(L470=0,M470=0),N470,IF(AND(L470=0,N470=0),M470,IF(AND(M470=0,N470=0),L470,IF(L470=0,(M470+N470)/2,IF(M470=0,(L470+N470)/2,IF(N470=0,(L470+M470)/2,(L470+M470+N470)/3)))))))</f>
        <v>30.633333333333336</v>
      </c>
      <c r="Y470" s="295">
        <f t="shared" ref="Y470:Y489" si="143">IF(AND(O470=0,P470=0,Q470=0),0,IF(AND(O470=0,P470=0),Q470,IF(AND(O470=0,Q470=0),P470,IF(AND(P470=0,Q470=0),O470,IF(O470=0,(P470+Q470)/2,IF(P470=0,(O470+Q470)/2,IF(Q470=0,(O470+P470)/2,(O470+P470+Q470)/3)))))))</f>
        <v>0</v>
      </c>
      <c r="Z470" s="2130">
        <f t="shared" ref="Z470" si="144">SUM(V470:V489)</f>
        <v>36.299999999999997</v>
      </c>
      <c r="AA470" s="2109">
        <f t="shared" ref="AA470" si="145">SUM(W470:W489)</f>
        <v>17.100000000000001</v>
      </c>
      <c r="AB470" s="2109">
        <f t="shared" ref="AB470" si="146">SUM(X470:X489)</f>
        <v>97.466666666666669</v>
      </c>
      <c r="AC470" s="2109">
        <f t="shared" ref="AC470" si="147">SUM(Y470:Y489)</f>
        <v>0</v>
      </c>
      <c r="AD470" s="2109">
        <f t="shared" ref="AD470" si="148">Z470*0.38*0.9*SQRT(3)</f>
        <v>21.502717955644581</v>
      </c>
      <c r="AE470" s="2109">
        <f t="shared" ref="AE470" si="149">AA470*0.38*0.9*SQRT(3)</f>
        <v>10.129379532824307</v>
      </c>
      <c r="AF470" s="2109">
        <f t="shared" ref="AF470" si="150">AB470*0.38*0.9*SQRT(3)</f>
        <v>57.735488799177929</v>
      </c>
      <c r="AG470" s="2109">
        <f t="shared" ref="AG470" si="151">AC470*0.38*0.9*SQRT(3)</f>
        <v>0</v>
      </c>
      <c r="AH470" s="2112">
        <f>MAX(Z470:AC489)</f>
        <v>97.466666666666669</v>
      </c>
      <c r="AI470" s="2115">
        <f t="shared" ref="AI470" si="152">AH470*0.38*0.9*SQRT(3)</f>
        <v>57.735488799177929</v>
      </c>
      <c r="AJ470" s="2112">
        <f t="shared" ref="AJ470" si="153">D470-AI470</f>
        <v>302.26451120082208</v>
      </c>
    </row>
    <row r="471" spans="1:36" ht="18.75" x14ac:dyDescent="0.25">
      <c r="A471" s="2119"/>
      <c r="B471" s="2122"/>
      <c r="C471" s="2125"/>
      <c r="D471" s="2128"/>
      <c r="E471" s="438"/>
      <c r="F471" s="438"/>
      <c r="G471" s="438"/>
      <c r="H471" s="438"/>
      <c r="I471" s="438"/>
      <c r="J471" s="438"/>
      <c r="K471" s="438"/>
      <c r="L471" s="438"/>
      <c r="M471" s="438"/>
      <c r="N471" s="438"/>
      <c r="O471" s="438"/>
      <c r="P471" s="438"/>
      <c r="Q471" s="438"/>
      <c r="R471" s="438"/>
      <c r="S471" s="438"/>
      <c r="T471" s="438"/>
      <c r="U471" s="438"/>
      <c r="V471" s="283">
        <f t="shared" si="140"/>
        <v>0</v>
      </c>
      <c r="W471" s="277">
        <f t="shared" si="141"/>
        <v>0</v>
      </c>
      <c r="X471" s="277">
        <f t="shared" si="142"/>
        <v>0</v>
      </c>
      <c r="Y471" s="278">
        <f t="shared" si="143"/>
        <v>0</v>
      </c>
      <c r="Z471" s="2131"/>
      <c r="AA471" s="2110"/>
      <c r="AB471" s="2110"/>
      <c r="AC471" s="2110"/>
      <c r="AD471" s="2110"/>
      <c r="AE471" s="2110"/>
      <c r="AF471" s="2110"/>
      <c r="AG471" s="2110"/>
      <c r="AH471" s="2113"/>
      <c r="AI471" s="2116"/>
      <c r="AJ471" s="2113"/>
    </row>
    <row r="472" spans="1:36" ht="18.75" x14ac:dyDescent="0.25">
      <c r="A472" s="2119"/>
      <c r="B472" s="2122"/>
      <c r="C472" s="2125"/>
      <c r="D472" s="2128"/>
      <c r="E472" s="437" t="s">
        <v>346</v>
      </c>
      <c r="F472" s="420">
        <v>29.2</v>
      </c>
      <c r="G472" s="420">
        <v>9.6999999999999993</v>
      </c>
      <c r="H472" s="420">
        <v>12.6</v>
      </c>
      <c r="I472" s="437">
        <v>6.7</v>
      </c>
      <c r="J472" s="437">
        <v>9.4</v>
      </c>
      <c r="K472" s="437">
        <v>8.3000000000000007</v>
      </c>
      <c r="L472" s="420">
        <v>58.9</v>
      </c>
      <c r="M472" s="420">
        <v>11.6</v>
      </c>
      <c r="N472" s="420">
        <v>59.9</v>
      </c>
      <c r="O472" s="420"/>
      <c r="P472" s="420"/>
      <c r="Q472" s="420"/>
      <c r="R472" s="420"/>
      <c r="S472" s="420"/>
      <c r="T472" s="420"/>
      <c r="U472" s="420"/>
      <c r="V472" s="283">
        <f t="shared" si="140"/>
        <v>17.166666666666668</v>
      </c>
      <c r="W472" s="277">
        <f t="shared" si="141"/>
        <v>8.1333333333333346</v>
      </c>
      <c r="X472" s="277">
        <f t="shared" si="142"/>
        <v>43.466666666666669</v>
      </c>
      <c r="Y472" s="278">
        <f t="shared" si="143"/>
        <v>0</v>
      </c>
      <c r="Z472" s="2131"/>
      <c r="AA472" s="2110"/>
      <c r="AB472" s="2110"/>
      <c r="AC472" s="2110"/>
      <c r="AD472" s="2110"/>
      <c r="AE472" s="2110"/>
      <c r="AF472" s="2110"/>
      <c r="AG472" s="2110"/>
      <c r="AH472" s="2113"/>
      <c r="AI472" s="2116"/>
      <c r="AJ472" s="2113"/>
    </row>
    <row r="473" spans="1:36" ht="18.75" x14ac:dyDescent="0.25">
      <c r="A473" s="2119"/>
      <c r="B473" s="2122"/>
      <c r="C473" s="2125"/>
      <c r="D473" s="2128"/>
      <c r="E473" s="438"/>
      <c r="F473" s="438"/>
      <c r="G473" s="438"/>
      <c r="H473" s="438"/>
      <c r="I473" s="438"/>
      <c r="J473" s="438"/>
      <c r="K473" s="438"/>
      <c r="L473" s="438"/>
      <c r="M473" s="438"/>
      <c r="N473" s="438"/>
      <c r="O473" s="438"/>
      <c r="P473" s="438"/>
      <c r="Q473" s="438"/>
      <c r="R473" s="438"/>
      <c r="S473" s="438"/>
      <c r="T473" s="438"/>
      <c r="U473" s="438"/>
      <c r="V473" s="283">
        <f t="shared" si="140"/>
        <v>0</v>
      </c>
      <c r="W473" s="277">
        <f t="shared" si="141"/>
        <v>0</v>
      </c>
      <c r="X473" s="277">
        <f t="shared" si="142"/>
        <v>0</v>
      </c>
      <c r="Y473" s="278">
        <f t="shared" si="143"/>
        <v>0</v>
      </c>
      <c r="Z473" s="2131"/>
      <c r="AA473" s="2110"/>
      <c r="AB473" s="2110"/>
      <c r="AC473" s="2110"/>
      <c r="AD473" s="2110"/>
      <c r="AE473" s="2110"/>
      <c r="AF473" s="2110"/>
      <c r="AG473" s="2110"/>
      <c r="AH473" s="2113"/>
      <c r="AI473" s="2116"/>
      <c r="AJ473" s="2113"/>
    </row>
    <row r="474" spans="1:36" ht="18.75" x14ac:dyDescent="0.25">
      <c r="A474" s="2119"/>
      <c r="B474" s="2122"/>
      <c r="C474" s="2125"/>
      <c r="D474" s="2128"/>
      <c r="E474" s="437" t="s">
        <v>337</v>
      </c>
      <c r="F474" s="420">
        <v>8.8000000000000007</v>
      </c>
      <c r="G474" s="420">
        <v>21.7</v>
      </c>
      <c r="H474" s="420">
        <v>6</v>
      </c>
      <c r="I474" s="437">
        <v>7.8</v>
      </c>
      <c r="J474" s="437">
        <v>9.1</v>
      </c>
      <c r="K474" s="437">
        <v>4.0999999999999996</v>
      </c>
      <c r="L474" s="420">
        <v>19.600000000000001</v>
      </c>
      <c r="M474" s="420">
        <v>30.5</v>
      </c>
      <c r="N474" s="420">
        <v>20</v>
      </c>
      <c r="O474" s="420"/>
      <c r="P474" s="420"/>
      <c r="Q474" s="420"/>
      <c r="R474" s="420"/>
      <c r="S474" s="420"/>
      <c r="T474" s="420"/>
      <c r="U474" s="420"/>
      <c r="V474" s="283">
        <f t="shared" si="140"/>
        <v>12.166666666666666</v>
      </c>
      <c r="W474" s="277">
        <f t="shared" si="141"/>
        <v>7</v>
      </c>
      <c r="X474" s="277">
        <f t="shared" si="142"/>
        <v>23.366666666666664</v>
      </c>
      <c r="Y474" s="278">
        <f t="shared" si="143"/>
        <v>0</v>
      </c>
      <c r="Z474" s="2131"/>
      <c r="AA474" s="2110"/>
      <c r="AB474" s="2110"/>
      <c r="AC474" s="2110"/>
      <c r="AD474" s="2110"/>
      <c r="AE474" s="2110"/>
      <c r="AF474" s="2110"/>
      <c r="AG474" s="2110"/>
      <c r="AH474" s="2113"/>
      <c r="AI474" s="2116"/>
      <c r="AJ474" s="2113"/>
    </row>
    <row r="475" spans="1:36" ht="18.75" x14ac:dyDescent="0.25">
      <c r="A475" s="2119"/>
      <c r="B475" s="2122"/>
      <c r="C475" s="2125"/>
      <c r="D475" s="2128"/>
      <c r="E475" s="438"/>
      <c r="F475" s="438"/>
      <c r="G475" s="438"/>
      <c r="H475" s="438"/>
      <c r="I475" s="438"/>
      <c r="J475" s="438"/>
      <c r="K475" s="438"/>
      <c r="L475" s="438"/>
      <c r="M475" s="438"/>
      <c r="N475" s="438"/>
      <c r="O475" s="438"/>
      <c r="P475" s="438"/>
      <c r="Q475" s="438"/>
      <c r="R475" s="438"/>
      <c r="S475" s="438"/>
      <c r="T475" s="438"/>
      <c r="U475" s="438"/>
      <c r="V475" s="283">
        <f t="shared" si="140"/>
        <v>0</v>
      </c>
      <c r="W475" s="277">
        <f t="shared" si="141"/>
        <v>0</v>
      </c>
      <c r="X475" s="277">
        <f t="shared" si="142"/>
        <v>0</v>
      </c>
      <c r="Y475" s="278">
        <f t="shared" si="143"/>
        <v>0</v>
      </c>
      <c r="Z475" s="2131"/>
      <c r="AA475" s="2110"/>
      <c r="AB475" s="2110"/>
      <c r="AC475" s="2110"/>
      <c r="AD475" s="2110"/>
      <c r="AE475" s="2110"/>
      <c r="AF475" s="2110"/>
      <c r="AG475" s="2110"/>
      <c r="AH475" s="2113"/>
      <c r="AI475" s="2116"/>
      <c r="AJ475" s="2113"/>
    </row>
    <row r="476" spans="1:36" ht="18.75" x14ac:dyDescent="0.25">
      <c r="A476" s="2119"/>
      <c r="B476" s="2122"/>
      <c r="C476" s="2125"/>
      <c r="D476" s="2128"/>
      <c r="E476" s="420"/>
      <c r="F476" s="420"/>
      <c r="G476" s="420"/>
      <c r="H476" s="420"/>
      <c r="I476" s="420"/>
      <c r="J476" s="420"/>
      <c r="K476" s="420"/>
      <c r="L476" s="420"/>
      <c r="M476" s="420"/>
      <c r="N476" s="420"/>
      <c r="O476" s="420"/>
      <c r="P476" s="420"/>
      <c r="Q476" s="420"/>
      <c r="R476" s="420"/>
      <c r="S476" s="420"/>
      <c r="T476" s="420"/>
      <c r="U476" s="420"/>
      <c r="V476" s="283">
        <f t="shared" si="140"/>
        <v>0</v>
      </c>
      <c r="W476" s="277">
        <f t="shared" si="141"/>
        <v>0</v>
      </c>
      <c r="X476" s="277">
        <f t="shared" si="142"/>
        <v>0</v>
      </c>
      <c r="Y476" s="278">
        <f t="shared" si="143"/>
        <v>0</v>
      </c>
      <c r="Z476" s="2131"/>
      <c r="AA476" s="2110"/>
      <c r="AB476" s="2110"/>
      <c r="AC476" s="2110"/>
      <c r="AD476" s="2110"/>
      <c r="AE476" s="2110"/>
      <c r="AF476" s="2110"/>
      <c r="AG476" s="2110"/>
      <c r="AH476" s="2113"/>
      <c r="AI476" s="2116"/>
      <c r="AJ476" s="2113"/>
    </row>
    <row r="477" spans="1:36" ht="18.75" x14ac:dyDescent="0.25">
      <c r="A477" s="2119"/>
      <c r="B477" s="2122"/>
      <c r="C477" s="2125"/>
      <c r="D477" s="2128"/>
      <c r="E477" s="438"/>
      <c r="F477" s="438"/>
      <c r="G477" s="438"/>
      <c r="H477" s="438"/>
      <c r="I477" s="438"/>
      <c r="J477" s="438"/>
      <c r="K477" s="438"/>
      <c r="L477" s="438"/>
      <c r="M477" s="438"/>
      <c r="N477" s="438"/>
      <c r="O477" s="438"/>
      <c r="P477" s="438"/>
      <c r="Q477" s="438"/>
      <c r="R477" s="438"/>
      <c r="S477" s="438"/>
      <c r="T477" s="438"/>
      <c r="U477" s="438"/>
      <c r="V477" s="283">
        <f t="shared" si="140"/>
        <v>0</v>
      </c>
      <c r="W477" s="277">
        <f t="shared" si="141"/>
        <v>0</v>
      </c>
      <c r="X477" s="277">
        <f t="shared" si="142"/>
        <v>0</v>
      </c>
      <c r="Y477" s="278">
        <f t="shared" si="143"/>
        <v>0</v>
      </c>
      <c r="Z477" s="2131"/>
      <c r="AA477" s="2110"/>
      <c r="AB477" s="2110"/>
      <c r="AC477" s="2110"/>
      <c r="AD477" s="2110"/>
      <c r="AE477" s="2110"/>
      <c r="AF477" s="2110"/>
      <c r="AG477" s="2110"/>
      <c r="AH477" s="2113"/>
      <c r="AI477" s="2116"/>
      <c r="AJ477" s="2113"/>
    </row>
    <row r="478" spans="1:36" ht="18.75" x14ac:dyDescent="0.25">
      <c r="A478" s="2119"/>
      <c r="B478" s="2122"/>
      <c r="C478" s="2125"/>
      <c r="D478" s="2128"/>
      <c r="E478" s="437"/>
      <c r="F478" s="420"/>
      <c r="G478" s="420"/>
      <c r="H478" s="420"/>
      <c r="I478" s="437"/>
      <c r="J478" s="437"/>
      <c r="K478" s="437"/>
      <c r="L478" s="437"/>
      <c r="M478" s="437"/>
      <c r="N478" s="437"/>
      <c r="O478" s="437"/>
      <c r="P478" s="437"/>
      <c r="Q478" s="437"/>
      <c r="R478" s="437"/>
      <c r="S478" s="437"/>
      <c r="T478" s="437"/>
      <c r="U478" s="437"/>
      <c r="V478" s="283">
        <f t="shared" si="140"/>
        <v>0</v>
      </c>
      <c r="W478" s="277">
        <f t="shared" si="141"/>
        <v>0</v>
      </c>
      <c r="X478" s="277">
        <f t="shared" si="142"/>
        <v>0</v>
      </c>
      <c r="Y478" s="278">
        <f t="shared" si="143"/>
        <v>0</v>
      </c>
      <c r="Z478" s="2131"/>
      <c r="AA478" s="2110"/>
      <c r="AB478" s="2110"/>
      <c r="AC478" s="2110"/>
      <c r="AD478" s="2110"/>
      <c r="AE478" s="2110"/>
      <c r="AF478" s="2110"/>
      <c r="AG478" s="2110"/>
      <c r="AH478" s="2113"/>
      <c r="AI478" s="2116"/>
      <c r="AJ478" s="2113"/>
    </row>
    <row r="479" spans="1:36" ht="18.75" x14ac:dyDescent="0.25">
      <c r="A479" s="2119"/>
      <c r="B479" s="2122"/>
      <c r="C479" s="2125"/>
      <c r="D479" s="2128"/>
      <c r="E479" s="438"/>
      <c r="F479" s="438"/>
      <c r="G479" s="438"/>
      <c r="H479" s="438"/>
      <c r="I479" s="438"/>
      <c r="J479" s="438"/>
      <c r="K479" s="438"/>
      <c r="L479" s="438"/>
      <c r="M479" s="438"/>
      <c r="N479" s="438"/>
      <c r="O479" s="438"/>
      <c r="P479" s="438"/>
      <c r="Q479" s="438"/>
      <c r="R479" s="438"/>
      <c r="S479" s="438"/>
      <c r="T479" s="438"/>
      <c r="U479" s="438"/>
      <c r="V479" s="283">
        <f t="shared" si="140"/>
        <v>0</v>
      </c>
      <c r="W479" s="277">
        <f t="shared" si="141"/>
        <v>0</v>
      </c>
      <c r="X479" s="277">
        <f t="shared" si="142"/>
        <v>0</v>
      </c>
      <c r="Y479" s="278">
        <f t="shared" si="143"/>
        <v>0</v>
      </c>
      <c r="Z479" s="2131"/>
      <c r="AA479" s="2110"/>
      <c r="AB479" s="2110"/>
      <c r="AC479" s="2110"/>
      <c r="AD479" s="2110"/>
      <c r="AE479" s="2110"/>
      <c r="AF479" s="2110"/>
      <c r="AG479" s="2110"/>
      <c r="AH479" s="2113"/>
      <c r="AI479" s="2116"/>
      <c r="AJ479" s="2113"/>
    </row>
    <row r="480" spans="1:36" ht="18.75" x14ac:dyDescent="0.25">
      <c r="A480" s="2119"/>
      <c r="B480" s="2122"/>
      <c r="C480" s="2125"/>
      <c r="D480" s="2128"/>
      <c r="E480" s="437"/>
      <c r="F480" s="420"/>
      <c r="G480" s="420"/>
      <c r="H480" s="420"/>
      <c r="I480" s="437"/>
      <c r="J480" s="437"/>
      <c r="K480" s="437"/>
      <c r="L480" s="437"/>
      <c r="M480" s="437"/>
      <c r="N480" s="437"/>
      <c r="O480" s="437"/>
      <c r="P480" s="437"/>
      <c r="Q480" s="437"/>
      <c r="R480" s="437"/>
      <c r="S480" s="437"/>
      <c r="T480" s="437"/>
      <c r="U480" s="437"/>
      <c r="V480" s="283">
        <f t="shared" si="140"/>
        <v>0</v>
      </c>
      <c r="W480" s="277">
        <f t="shared" si="141"/>
        <v>0</v>
      </c>
      <c r="X480" s="277">
        <f t="shared" si="142"/>
        <v>0</v>
      </c>
      <c r="Y480" s="278">
        <f t="shared" si="143"/>
        <v>0</v>
      </c>
      <c r="Z480" s="2131"/>
      <c r="AA480" s="2110"/>
      <c r="AB480" s="2110"/>
      <c r="AC480" s="2110"/>
      <c r="AD480" s="2110"/>
      <c r="AE480" s="2110"/>
      <c r="AF480" s="2110"/>
      <c r="AG480" s="2110"/>
      <c r="AH480" s="2113"/>
      <c r="AI480" s="2116"/>
      <c r="AJ480" s="2113"/>
    </row>
    <row r="481" spans="1:36" ht="18.75" x14ac:dyDescent="0.25">
      <c r="A481" s="2119"/>
      <c r="B481" s="2122"/>
      <c r="C481" s="2125"/>
      <c r="D481" s="2128"/>
      <c r="E481" s="284"/>
      <c r="F481" s="284"/>
      <c r="G481" s="284"/>
      <c r="H481" s="284"/>
      <c r="I481" s="284"/>
      <c r="J481" s="284"/>
      <c r="K481" s="284"/>
      <c r="L481" s="284"/>
      <c r="M481" s="284"/>
      <c r="N481" s="284"/>
      <c r="O481" s="284"/>
      <c r="P481" s="284"/>
      <c r="Q481" s="284"/>
      <c r="R481" s="274"/>
      <c r="S481" s="274"/>
      <c r="T481" s="274"/>
      <c r="U481" s="275"/>
      <c r="V481" s="283">
        <f t="shared" si="140"/>
        <v>0</v>
      </c>
      <c r="W481" s="277">
        <f t="shared" si="141"/>
        <v>0</v>
      </c>
      <c r="X481" s="277">
        <f t="shared" si="142"/>
        <v>0</v>
      </c>
      <c r="Y481" s="278">
        <f t="shared" si="143"/>
        <v>0</v>
      </c>
      <c r="Z481" s="2131"/>
      <c r="AA481" s="2110"/>
      <c r="AB481" s="2110"/>
      <c r="AC481" s="2110"/>
      <c r="AD481" s="2110"/>
      <c r="AE481" s="2110"/>
      <c r="AF481" s="2110"/>
      <c r="AG481" s="2110"/>
      <c r="AH481" s="2113"/>
      <c r="AI481" s="2116"/>
      <c r="AJ481" s="2113"/>
    </row>
    <row r="482" spans="1:36" ht="18.75" x14ac:dyDescent="0.25">
      <c r="A482" s="2119"/>
      <c r="B482" s="2122"/>
      <c r="C482" s="2125"/>
      <c r="D482" s="2128"/>
      <c r="E482" s="280"/>
      <c r="F482" s="280"/>
      <c r="G482" s="280"/>
      <c r="H482" s="280"/>
      <c r="I482" s="280"/>
      <c r="J482" s="280"/>
      <c r="K482" s="280"/>
      <c r="L482" s="280"/>
      <c r="M482" s="280"/>
      <c r="N482" s="280"/>
      <c r="O482" s="280"/>
      <c r="P482" s="280"/>
      <c r="Q482" s="280"/>
      <c r="R482" s="281"/>
      <c r="S482" s="281"/>
      <c r="T482" s="281"/>
      <c r="U482" s="282"/>
      <c r="V482" s="283">
        <f t="shared" si="140"/>
        <v>0</v>
      </c>
      <c r="W482" s="277">
        <f t="shared" si="141"/>
        <v>0</v>
      </c>
      <c r="X482" s="277">
        <f t="shared" si="142"/>
        <v>0</v>
      </c>
      <c r="Y482" s="278">
        <f t="shared" si="143"/>
        <v>0</v>
      </c>
      <c r="Z482" s="2131"/>
      <c r="AA482" s="2110"/>
      <c r="AB482" s="2110"/>
      <c r="AC482" s="2110"/>
      <c r="AD482" s="2110"/>
      <c r="AE482" s="2110"/>
      <c r="AF482" s="2110"/>
      <c r="AG482" s="2110"/>
      <c r="AH482" s="2113"/>
      <c r="AI482" s="2116"/>
      <c r="AJ482" s="2113"/>
    </row>
    <row r="483" spans="1:36" ht="18.75" x14ac:dyDescent="0.25">
      <c r="A483" s="2119"/>
      <c r="B483" s="2122"/>
      <c r="C483" s="2125"/>
      <c r="D483" s="2128"/>
      <c r="E483" s="284"/>
      <c r="F483" s="284"/>
      <c r="G483" s="284"/>
      <c r="H483" s="284"/>
      <c r="I483" s="284"/>
      <c r="J483" s="284"/>
      <c r="K483" s="284"/>
      <c r="L483" s="284"/>
      <c r="M483" s="284"/>
      <c r="N483" s="284"/>
      <c r="O483" s="284"/>
      <c r="P483" s="284"/>
      <c r="Q483" s="284"/>
      <c r="R483" s="274"/>
      <c r="S483" s="274"/>
      <c r="T483" s="274"/>
      <c r="U483" s="275"/>
      <c r="V483" s="283">
        <f t="shared" si="140"/>
        <v>0</v>
      </c>
      <c r="W483" s="277">
        <f t="shared" si="141"/>
        <v>0</v>
      </c>
      <c r="X483" s="277">
        <f t="shared" si="142"/>
        <v>0</v>
      </c>
      <c r="Y483" s="278">
        <f t="shared" si="143"/>
        <v>0</v>
      </c>
      <c r="Z483" s="2131"/>
      <c r="AA483" s="2110"/>
      <c r="AB483" s="2110"/>
      <c r="AC483" s="2110"/>
      <c r="AD483" s="2110"/>
      <c r="AE483" s="2110"/>
      <c r="AF483" s="2110"/>
      <c r="AG483" s="2110"/>
      <c r="AH483" s="2113"/>
      <c r="AI483" s="2116"/>
      <c r="AJ483" s="2113"/>
    </row>
    <row r="484" spans="1:36" ht="18.75" x14ac:dyDescent="0.25">
      <c r="A484" s="2119"/>
      <c r="B484" s="2122"/>
      <c r="C484" s="2125"/>
      <c r="D484" s="2128"/>
      <c r="E484" s="280"/>
      <c r="F484" s="280"/>
      <c r="G484" s="280"/>
      <c r="H484" s="280"/>
      <c r="I484" s="280"/>
      <c r="J484" s="280"/>
      <c r="K484" s="280"/>
      <c r="L484" s="280"/>
      <c r="M484" s="280"/>
      <c r="N484" s="280"/>
      <c r="O484" s="280"/>
      <c r="P484" s="280"/>
      <c r="Q484" s="280"/>
      <c r="R484" s="281"/>
      <c r="S484" s="281"/>
      <c r="T484" s="281"/>
      <c r="U484" s="282"/>
      <c r="V484" s="283">
        <f t="shared" si="140"/>
        <v>0</v>
      </c>
      <c r="W484" s="277">
        <f t="shared" si="141"/>
        <v>0</v>
      </c>
      <c r="X484" s="277">
        <f t="shared" si="142"/>
        <v>0</v>
      </c>
      <c r="Y484" s="278">
        <f t="shared" si="143"/>
        <v>0</v>
      </c>
      <c r="Z484" s="2131"/>
      <c r="AA484" s="2110"/>
      <c r="AB484" s="2110"/>
      <c r="AC484" s="2110"/>
      <c r="AD484" s="2110"/>
      <c r="AE484" s="2110"/>
      <c r="AF484" s="2110"/>
      <c r="AG484" s="2110"/>
      <c r="AH484" s="2113"/>
      <c r="AI484" s="2116"/>
      <c r="AJ484" s="2113"/>
    </row>
    <row r="485" spans="1:36" ht="18.75" x14ac:dyDescent="0.25">
      <c r="A485" s="2119"/>
      <c r="B485" s="2122"/>
      <c r="C485" s="2125"/>
      <c r="D485" s="2128"/>
      <c r="E485" s="284"/>
      <c r="F485" s="284"/>
      <c r="G485" s="284"/>
      <c r="H485" s="284"/>
      <c r="I485" s="284"/>
      <c r="J485" s="284"/>
      <c r="K485" s="284"/>
      <c r="L485" s="284"/>
      <c r="M485" s="284"/>
      <c r="N485" s="284"/>
      <c r="O485" s="284"/>
      <c r="P485" s="284"/>
      <c r="Q485" s="284"/>
      <c r="R485" s="274"/>
      <c r="S485" s="274"/>
      <c r="T485" s="274"/>
      <c r="U485" s="275"/>
      <c r="V485" s="283">
        <f t="shared" si="140"/>
        <v>0</v>
      </c>
      <c r="W485" s="277">
        <f t="shared" si="141"/>
        <v>0</v>
      </c>
      <c r="X485" s="277">
        <f t="shared" si="142"/>
        <v>0</v>
      </c>
      <c r="Y485" s="278">
        <f t="shared" si="143"/>
        <v>0</v>
      </c>
      <c r="Z485" s="2131"/>
      <c r="AA485" s="2110"/>
      <c r="AB485" s="2110"/>
      <c r="AC485" s="2110"/>
      <c r="AD485" s="2110"/>
      <c r="AE485" s="2110"/>
      <c r="AF485" s="2110"/>
      <c r="AG485" s="2110"/>
      <c r="AH485" s="2113"/>
      <c r="AI485" s="2116"/>
      <c r="AJ485" s="2113"/>
    </row>
    <row r="486" spans="1:36" ht="18.75" x14ac:dyDescent="0.25">
      <c r="A486" s="2119"/>
      <c r="B486" s="2122"/>
      <c r="C486" s="2125"/>
      <c r="D486" s="2128"/>
      <c r="E486" s="280"/>
      <c r="F486" s="280"/>
      <c r="G486" s="280"/>
      <c r="H486" s="280"/>
      <c r="I486" s="280"/>
      <c r="J486" s="280"/>
      <c r="K486" s="280"/>
      <c r="L486" s="280"/>
      <c r="M486" s="280"/>
      <c r="N486" s="280"/>
      <c r="O486" s="280"/>
      <c r="P486" s="280"/>
      <c r="Q486" s="280"/>
      <c r="R486" s="281"/>
      <c r="S486" s="281"/>
      <c r="T486" s="281"/>
      <c r="U486" s="282"/>
      <c r="V486" s="283">
        <f t="shared" si="140"/>
        <v>0</v>
      </c>
      <c r="W486" s="277">
        <f t="shared" si="141"/>
        <v>0</v>
      </c>
      <c r="X486" s="277">
        <f t="shared" si="142"/>
        <v>0</v>
      </c>
      <c r="Y486" s="278">
        <f t="shared" si="143"/>
        <v>0</v>
      </c>
      <c r="Z486" s="2131"/>
      <c r="AA486" s="2110"/>
      <c r="AB486" s="2110"/>
      <c r="AC486" s="2110"/>
      <c r="AD486" s="2110"/>
      <c r="AE486" s="2110"/>
      <c r="AF486" s="2110"/>
      <c r="AG486" s="2110"/>
      <c r="AH486" s="2113"/>
      <c r="AI486" s="2116"/>
      <c r="AJ486" s="2113"/>
    </row>
    <row r="487" spans="1:36" ht="18.75" x14ac:dyDescent="0.25">
      <c r="A487" s="2119"/>
      <c r="B487" s="2122"/>
      <c r="C487" s="2125"/>
      <c r="D487" s="2128"/>
      <c r="E487" s="284"/>
      <c r="F487" s="284"/>
      <c r="G487" s="284"/>
      <c r="H487" s="284"/>
      <c r="I487" s="284"/>
      <c r="J487" s="284"/>
      <c r="K487" s="284"/>
      <c r="L487" s="284"/>
      <c r="M487" s="284"/>
      <c r="N487" s="284"/>
      <c r="O487" s="284"/>
      <c r="P487" s="284"/>
      <c r="Q487" s="284"/>
      <c r="R487" s="274"/>
      <c r="S487" s="274"/>
      <c r="T487" s="274"/>
      <c r="U487" s="275"/>
      <c r="V487" s="283">
        <f t="shared" si="140"/>
        <v>0</v>
      </c>
      <c r="W487" s="277">
        <f t="shared" si="141"/>
        <v>0</v>
      </c>
      <c r="X487" s="277">
        <f t="shared" si="142"/>
        <v>0</v>
      </c>
      <c r="Y487" s="278">
        <f t="shared" si="143"/>
        <v>0</v>
      </c>
      <c r="Z487" s="2131"/>
      <c r="AA487" s="2110"/>
      <c r="AB487" s="2110"/>
      <c r="AC487" s="2110"/>
      <c r="AD487" s="2110"/>
      <c r="AE487" s="2110"/>
      <c r="AF487" s="2110"/>
      <c r="AG487" s="2110"/>
      <c r="AH487" s="2113"/>
      <c r="AI487" s="2116"/>
      <c r="AJ487" s="2113"/>
    </row>
    <row r="488" spans="1:36" ht="18.75" x14ac:dyDescent="0.25">
      <c r="A488" s="2119"/>
      <c r="B488" s="2122"/>
      <c r="C488" s="2125"/>
      <c r="D488" s="2128"/>
      <c r="E488" s="280"/>
      <c r="F488" s="280"/>
      <c r="G488" s="280"/>
      <c r="H488" s="280"/>
      <c r="I488" s="280"/>
      <c r="J488" s="280"/>
      <c r="K488" s="280"/>
      <c r="L488" s="280"/>
      <c r="M488" s="280"/>
      <c r="N488" s="280"/>
      <c r="O488" s="280"/>
      <c r="P488" s="280"/>
      <c r="Q488" s="280"/>
      <c r="R488" s="281"/>
      <c r="S488" s="281"/>
      <c r="T488" s="281"/>
      <c r="U488" s="282"/>
      <c r="V488" s="283">
        <f t="shared" si="140"/>
        <v>0</v>
      </c>
      <c r="W488" s="277">
        <f t="shared" si="141"/>
        <v>0</v>
      </c>
      <c r="X488" s="277">
        <f t="shared" si="142"/>
        <v>0</v>
      </c>
      <c r="Y488" s="278">
        <f t="shared" si="143"/>
        <v>0</v>
      </c>
      <c r="Z488" s="2131"/>
      <c r="AA488" s="2110"/>
      <c r="AB488" s="2110"/>
      <c r="AC488" s="2110"/>
      <c r="AD488" s="2110"/>
      <c r="AE488" s="2110"/>
      <c r="AF488" s="2110"/>
      <c r="AG488" s="2110"/>
      <c r="AH488" s="2113"/>
      <c r="AI488" s="2116"/>
      <c r="AJ488" s="2113"/>
    </row>
    <row r="489" spans="1:36" ht="19.5" thickBot="1" x14ac:dyDescent="0.3">
      <c r="A489" s="2120"/>
      <c r="B489" s="2123"/>
      <c r="C489" s="2126"/>
      <c r="D489" s="2129"/>
      <c r="E489" s="287"/>
      <c r="F489" s="287"/>
      <c r="G489" s="287"/>
      <c r="H489" s="287"/>
      <c r="I489" s="287"/>
      <c r="J489" s="287"/>
      <c r="K489" s="287"/>
      <c r="L489" s="287"/>
      <c r="M489" s="287"/>
      <c r="N489" s="287"/>
      <c r="O489" s="287"/>
      <c r="P489" s="287"/>
      <c r="Q489" s="287"/>
      <c r="R489" s="288"/>
      <c r="S489" s="288"/>
      <c r="T489" s="288"/>
      <c r="U489" s="289"/>
      <c r="V489" s="290">
        <f t="shared" si="140"/>
        <v>0</v>
      </c>
      <c r="W489" s="291">
        <f t="shared" si="141"/>
        <v>0</v>
      </c>
      <c r="X489" s="291">
        <f t="shared" si="142"/>
        <v>0</v>
      </c>
      <c r="Y489" s="292">
        <f t="shared" si="143"/>
        <v>0</v>
      </c>
      <c r="Z489" s="2132"/>
      <c r="AA489" s="2111"/>
      <c r="AB489" s="2111"/>
      <c r="AC489" s="2111"/>
      <c r="AD489" s="2111"/>
      <c r="AE489" s="2111"/>
      <c r="AF489" s="2111"/>
      <c r="AG489" s="2111"/>
      <c r="AH489" s="2114"/>
      <c r="AI489" s="2117"/>
      <c r="AJ489" s="2114"/>
    </row>
    <row r="490" spans="1:36" ht="18.75" x14ac:dyDescent="0.25">
      <c r="A490" s="2118">
        <v>24</v>
      </c>
      <c r="B490" s="2121" t="s">
        <v>645</v>
      </c>
      <c r="C490" s="2124" t="s">
        <v>83</v>
      </c>
      <c r="D490" s="2127">
        <f>160*0.9</f>
        <v>144</v>
      </c>
      <c r="E490" s="436"/>
      <c r="F490" s="441"/>
      <c r="G490" s="441"/>
      <c r="H490" s="441"/>
      <c r="I490" s="441"/>
      <c r="J490" s="441"/>
      <c r="K490" s="441"/>
      <c r="L490" s="251"/>
      <c r="M490" s="251"/>
      <c r="N490" s="251"/>
      <c r="O490" s="251"/>
      <c r="P490" s="251"/>
      <c r="Q490" s="251"/>
      <c r="R490" s="268"/>
      <c r="S490" s="268"/>
      <c r="T490" s="268"/>
      <c r="U490" s="269"/>
      <c r="V490" s="270">
        <f t="shared" si="136"/>
        <v>0</v>
      </c>
      <c r="W490" s="294">
        <f t="shared" si="137"/>
        <v>0</v>
      </c>
      <c r="X490" s="294">
        <f t="shared" si="138"/>
        <v>0</v>
      </c>
      <c r="Y490" s="295">
        <f t="shared" si="139"/>
        <v>0</v>
      </c>
      <c r="Z490" s="2130">
        <f t="shared" ref="Z490" si="154">SUM(V490:V509)</f>
        <v>2.9499999999999997</v>
      </c>
      <c r="AA490" s="2109">
        <f t="shared" ref="AA490" si="155">SUM(W490:W509)</f>
        <v>5.85</v>
      </c>
      <c r="AB490" s="2109">
        <f t="shared" ref="AB490" si="156">SUM(X490:X509)</f>
        <v>27.966666666666669</v>
      </c>
      <c r="AC490" s="2109">
        <f t="shared" ref="AC490" si="157">SUM(Y490:Y509)</f>
        <v>7.1000000000000005</v>
      </c>
      <c r="AD490" s="2109">
        <f t="shared" ref="AD490" si="158">Z490*0.38*0.9*SQRT(3)</f>
        <v>1.7474660597562404</v>
      </c>
      <c r="AE490" s="2109">
        <f t="shared" ref="AE490" si="159">AA490*0.38*0.9*SQRT(3)</f>
        <v>3.4653140507030527</v>
      </c>
      <c r="AF490" s="2109">
        <f t="shared" ref="AF490" si="160">AB490*0.38*0.9*SQRT(3)</f>
        <v>16.566373154073283</v>
      </c>
      <c r="AG490" s="2109">
        <f t="shared" ref="AG490" si="161">AC490*0.38*0.9*SQRT(3)</f>
        <v>4.2057657709387479</v>
      </c>
      <c r="AH490" s="2112">
        <f>MAX(Z490:AC509)</f>
        <v>27.966666666666669</v>
      </c>
      <c r="AI490" s="2115">
        <f t="shared" ref="AI490" si="162">AH490*0.38*0.9*SQRT(3)</f>
        <v>16.566373154073283</v>
      </c>
      <c r="AJ490" s="2112">
        <f t="shared" ref="AJ490" si="163">D490-AI490</f>
        <v>127.43362684592671</v>
      </c>
    </row>
    <row r="491" spans="1:36" ht="18.75" x14ac:dyDescent="0.25">
      <c r="A491" s="2119"/>
      <c r="B491" s="2122"/>
      <c r="C491" s="2125"/>
      <c r="D491" s="2128"/>
      <c r="E491" s="420" t="s">
        <v>345</v>
      </c>
      <c r="F491" s="420">
        <v>0</v>
      </c>
      <c r="G491" s="420">
        <v>0</v>
      </c>
      <c r="H491" s="420">
        <v>0</v>
      </c>
      <c r="I491" s="420">
        <v>0</v>
      </c>
      <c r="J491" s="420">
        <v>0</v>
      </c>
      <c r="K491" s="420">
        <v>0</v>
      </c>
      <c r="L491" s="232"/>
      <c r="M491" s="232"/>
      <c r="N491" s="232"/>
      <c r="O491" s="232"/>
      <c r="P491" s="232"/>
      <c r="Q491" s="232"/>
      <c r="R491" s="274"/>
      <c r="S491" s="274"/>
      <c r="T491" s="274"/>
      <c r="U491" s="275"/>
      <c r="V491" s="283">
        <f t="shared" si="136"/>
        <v>0</v>
      </c>
      <c r="W491" s="277">
        <f t="shared" si="137"/>
        <v>0</v>
      </c>
      <c r="X491" s="277">
        <f t="shared" si="138"/>
        <v>0</v>
      </c>
      <c r="Y491" s="278">
        <f t="shared" si="139"/>
        <v>0</v>
      </c>
      <c r="Z491" s="2131"/>
      <c r="AA491" s="2110"/>
      <c r="AB491" s="2110"/>
      <c r="AC491" s="2110"/>
      <c r="AD491" s="2110"/>
      <c r="AE491" s="2110"/>
      <c r="AF491" s="2110"/>
      <c r="AG491" s="2110"/>
      <c r="AH491" s="2113"/>
      <c r="AI491" s="2116"/>
      <c r="AJ491" s="2113"/>
    </row>
    <row r="492" spans="1:36" ht="18.75" x14ac:dyDescent="0.25">
      <c r="A492" s="2119"/>
      <c r="B492" s="2122"/>
      <c r="C492" s="2125"/>
      <c r="D492" s="2128"/>
      <c r="E492" s="438"/>
      <c r="F492" s="438"/>
      <c r="G492" s="438"/>
      <c r="H492" s="438"/>
      <c r="I492" s="438"/>
      <c r="J492" s="438"/>
      <c r="K492" s="438"/>
      <c r="L492" s="280"/>
      <c r="M492" s="280"/>
      <c r="N492" s="280"/>
      <c r="O492" s="280"/>
      <c r="P492" s="280"/>
      <c r="Q492" s="280"/>
      <c r="R492" s="281"/>
      <c r="S492" s="281"/>
      <c r="T492" s="281"/>
      <c r="U492" s="282"/>
      <c r="V492" s="283">
        <f t="shared" si="136"/>
        <v>0</v>
      </c>
      <c r="W492" s="277">
        <f t="shared" si="137"/>
        <v>0</v>
      </c>
      <c r="X492" s="277">
        <f t="shared" si="138"/>
        <v>0</v>
      </c>
      <c r="Y492" s="278">
        <f t="shared" si="139"/>
        <v>0</v>
      </c>
      <c r="Z492" s="2131"/>
      <c r="AA492" s="2110"/>
      <c r="AB492" s="2110"/>
      <c r="AC492" s="2110"/>
      <c r="AD492" s="2110"/>
      <c r="AE492" s="2110"/>
      <c r="AF492" s="2110"/>
      <c r="AG492" s="2110"/>
      <c r="AH492" s="2113"/>
      <c r="AI492" s="2116"/>
      <c r="AJ492" s="2113"/>
    </row>
    <row r="493" spans="1:36" ht="18.75" x14ac:dyDescent="0.25">
      <c r="A493" s="2119"/>
      <c r="B493" s="2122"/>
      <c r="C493" s="2125"/>
      <c r="D493" s="2128"/>
      <c r="E493" s="437" t="s">
        <v>346</v>
      </c>
      <c r="F493" s="437">
        <v>0</v>
      </c>
      <c r="G493" s="437">
        <v>0</v>
      </c>
      <c r="H493" s="437">
        <v>0</v>
      </c>
      <c r="I493" s="437">
        <v>0</v>
      </c>
      <c r="J493" s="437">
        <v>0</v>
      </c>
      <c r="K493" s="437">
        <v>0</v>
      </c>
      <c r="L493" s="284"/>
      <c r="M493" s="284"/>
      <c r="N493" s="284"/>
      <c r="O493" s="284"/>
      <c r="P493" s="284"/>
      <c r="Q493" s="284"/>
      <c r="R493" s="274"/>
      <c r="S493" s="274"/>
      <c r="T493" s="274"/>
      <c r="U493" s="275"/>
      <c r="V493" s="283">
        <f t="shared" si="136"/>
        <v>0</v>
      </c>
      <c r="W493" s="277">
        <f t="shared" si="137"/>
        <v>0</v>
      </c>
      <c r="X493" s="277">
        <f t="shared" si="138"/>
        <v>0</v>
      </c>
      <c r="Y493" s="278">
        <f t="shared" si="139"/>
        <v>0</v>
      </c>
      <c r="Z493" s="2131"/>
      <c r="AA493" s="2110"/>
      <c r="AB493" s="2110"/>
      <c r="AC493" s="2110"/>
      <c r="AD493" s="2110"/>
      <c r="AE493" s="2110"/>
      <c r="AF493" s="2110"/>
      <c r="AG493" s="2110"/>
      <c r="AH493" s="2113"/>
      <c r="AI493" s="2116"/>
      <c r="AJ493" s="2113"/>
    </row>
    <row r="494" spans="1:36" ht="18.75" x14ac:dyDescent="0.25">
      <c r="A494" s="2119"/>
      <c r="B494" s="2122"/>
      <c r="C494" s="2125"/>
      <c r="D494" s="2128"/>
      <c r="E494" s="438"/>
      <c r="F494" s="438"/>
      <c r="G494" s="438"/>
      <c r="H494" s="438"/>
      <c r="I494" s="438"/>
      <c r="J494" s="438"/>
      <c r="K494" s="438"/>
      <c r="L494" s="280"/>
      <c r="M494" s="280"/>
      <c r="N494" s="280"/>
      <c r="O494" s="280"/>
      <c r="P494" s="280"/>
      <c r="Q494" s="280"/>
      <c r="R494" s="281"/>
      <c r="S494" s="281"/>
      <c r="T494" s="281"/>
      <c r="U494" s="282"/>
      <c r="V494" s="283">
        <f t="shared" si="136"/>
        <v>0</v>
      </c>
      <c r="W494" s="277">
        <f t="shared" si="137"/>
        <v>0</v>
      </c>
      <c r="X494" s="277">
        <f t="shared" si="138"/>
        <v>0</v>
      </c>
      <c r="Y494" s="278">
        <f t="shared" si="139"/>
        <v>0</v>
      </c>
      <c r="Z494" s="2131"/>
      <c r="AA494" s="2110"/>
      <c r="AB494" s="2110"/>
      <c r="AC494" s="2110"/>
      <c r="AD494" s="2110"/>
      <c r="AE494" s="2110"/>
      <c r="AF494" s="2110"/>
      <c r="AG494" s="2110"/>
      <c r="AH494" s="2113"/>
      <c r="AI494" s="2116"/>
      <c r="AJ494" s="2113"/>
    </row>
    <row r="495" spans="1:36" ht="18.75" x14ac:dyDescent="0.25">
      <c r="A495" s="2119"/>
      <c r="B495" s="2122"/>
      <c r="C495" s="2125"/>
      <c r="D495" s="2128"/>
      <c r="E495" s="437" t="s">
        <v>337</v>
      </c>
      <c r="F495" s="437">
        <v>4.0999999999999996</v>
      </c>
      <c r="G495" s="437">
        <v>0</v>
      </c>
      <c r="H495" s="437">
        <v>1.8</v>
      </c>
      <c r="I495" s="437">
        <v>2.5</v>
      </c>
      <c r="J495" s="437">
        <v>0</v>
      </c>
      <c r="K495" s="437">
        <v>1.8</v>
      </c>
      <c r="L495" s="284"/>
      <c r="M495" s="284"/>
      <c r="N495" s="284"/>
      <c r="O495" s="284"/>
      <c r="P495" s="284"/>
      <c r="Q495" s="284"/>
      <c r="R495" s="274"/>
      <c r="S495" s="274"/>
      <c r="T495" s="274"/>
      <c r="U495" s="275"/>
      <c r="V495" s="283">
        <f t="shared" ref="V495:V514" si="164">IF(AND(F495=0,G495=0,H495=0),0,IF(AND(F495=0,G495=0),H495,IF(AND(F495=0,H495=0),G495,IF(AND(G495=0,H495=0),F495,IF(F495=0,(G495+H495)/2,IF(G495=0,(F495+H495)/2,IF(H495=0,(F495+G495)/2,(F495+G495+H495)/3)))))))</f>
        <v>2.9499999999999997</v>
      </c>
      <c r="W495" s="277">
        <f t="shared" ref="W495:W514" si="165">IF(AND(I495=0,J495=0,K495=0),0,IF(AND(I495=0,J495=0),K495,IF(AND(I495=0,K495=0),J495,IF(AND(J495=0,K495=0),I495,IF(I495=0,(J495+K495)/2,IF(J495=0,(I495+K495)/2,IF(K495=0,(I495+J495)/2,(I495+J495+K495)/3)))))))</f>
        <v>2.15</v>
      </c>
      <c r="X495" s="277">
        <f t="shared" ref="X495:X514" si="166">IF(AND(L495=0,M495=0,N495=0),0,IF(AND(L495=0,M495=0),N495,IF(AND(L495=0,N495=0),M495,IF(AND(M495=0,N495=0),L495,IF(L495=0,(M495+N495)/2,IF(M495=0,(L495+N495)/2,IF(N495=0,(L495+M495)/2,(L495+M495+N495)/3)))))))</f>
        <v>0</v>
      </c>
      <c r="Y495" s="278">
        <f t="shared" ref="Y495:Y514" si="167">IF(AND(O495=0,P495=0,Q495=0),0,IF(AND(O495=0,P495=0),Q495,IF(AND(O495=0,Q495=0),P495,IF(AND(P495=0,Q495=0),O495,IF(O495=0,(P495+Q495)/2,IF(P495=0,(O495+Q495)/2,IF(Q495=0,(O495+P495)/2,(O495+P495+Q495)/3)))))))</f>
        <v>0</v>
      </c>
      <c r="Z495" s="2131"/>
      <c r="AA495" s="2110"/>
      <c r="AB495" s="2110"/>
      <c r="AC495" s="2110"/>
      <c r="AD495" s="2110"/>
      <c r="AE495" s="2110"/>
      <c r="AF495" s="2110"/>
      <c r="AG495" s="2110"/>
      <c r="AH495" s="2113"/>
      <c r="AI495" s="2116"/>
      <c r="AJ495" s="2113"/>
    </row>
    <row r="496" spans="1:36" ht="18.75" x14ac:dyDescent="0.25">
      <c r="A496" s="2119"/>
      <c r="B496" s="2122"/>
      <c r="C496" s="2125"/>
      <c r="D496" s="2128"/>
      <c r="E496" s="438"/>
      <c r="F496" s="438"/>
      <c r="G496" s="438"/>
      <c r="H496" s="438"/>
      <c r="I496" s="438"/>
      <c r="J496" s="438"/>
      <c r="K496" s="438"/>
      <c r="L496" s="280"/>
      <c r="M496" s="280"/>
      <c r="N496" s="280"/>
      <c r="O496" s="280"/>
      <c r="P496" s="280"/>
      <c r="Q496" s="280"/>
      <c r="R496" s="281"/>
      <c r="S496" s="281"/>
      <c r="T496" s="281"/>
      <c r="U496" s="282"/>
      <c r="V496" s="283">
        <f t="shared" si="164"/>
        <v>0</v>
      </c>
      <c r="W496" s="277">
        <f t="shared" si="165"/>
        <v>0</v>
      </c>
      <c r="X496" s="277">
        <f t="shared" si="166"/>
        <v>0</v>
      </c>
      <c r="Y496" s="278">
        <f t="shared" si="167"/>
        <v>0</v>
      </c>
      <c r="Z496" s="2131"/>
      <c r="AA496" s="2110"/>
      <c r="AB496" s="2110"/>
      <c r="AC496" s="2110"/>
      <c r="AD496" s="2110"/>
      <c r="AE496" s="2110"/>
      <c r="AF496" s="2110"/>
      <c r="AG496" s="2110"/>
      <c r="AH496" s="2113"/>
      <c r="AI496" s="2116"/>
      <c r="AJ496" s="2113"/>
    </row>
    <row r="497" spans="1:36" ht="18.75" x14ac:dyDescent="0.25">
      <c r="A497" s="2119"/>
      <c r="B497" s="2122"/>
      <c r="C497" s="2125"/>
      <c r="D497" s="2128"/>
      <c r="E497" s="437" t="s">
        <v>948</v>
      </c>
      <c r="F497" s="437">
        <v>0</v>
      </c>
      <c r="G497" s="437">
        <v>0</v>
      </c>
      <c r="H497" s="437">
        <v>0</v>
      </c>
      <c r="I497" s="437">
        <v>0</v>
      </c>
      <c r="J497" s="437">
        <v>0</v>
      </c>
      <c r="K497" s="437">
        <v>0</v>
      </c>
      <c r="L497" s="284"/>
      <c r="M497" s="284"/>
      <c r="N497" s="284"/>
      <c r="O497" s="284"/>
      <c r="P497" s="284"/>
      <c r="Q497" s="284"/>
      <c r="R497" s="274"/>
      <c r="S497" s="274"/>
      <c r="T497" s="274"/>
      <c r="U497" s="275"/>
      <c r="V497" s="283">
        <f t="shared" si="164"/>
        <v>0</v>
      </c>
      <c r="W497" s="277">
        <f t="shared" si="165"/>
        <v>0</v>
      </c>
      <c r="X497" s="277">
        <f t="shared" si="166"/>
        <v>0</v>
      </c>
      <c r="Y497" s="278">
        <f t="shared" si="167"/>
        <v>0</v>
      </c>
      <c r="Z497" s="2131"/>
      <c r="AA497" s="2110"/>
      <c r="AB497" s="2110"/>
      <c r="AC497" s="2110"/>
      <c r="AD497" s="2110"/>
      <c r="AE497" s="2110"/>
      <c r="AF497" s="2110"/>
      <c r="AG497" s="2110"/>
      <c r="AH497" s="2113"/>
      <c r="AI497" s="2116"/>
      <c r="AJ497" s="2113"/>
    </row>
    <row r="498" spans="1:36" ht="18.75" x14ac:dyDescent="0.25">
      <c r="A498" s="2119"/>
      <c r="B498" s="2122"/>
      <c r="C498" s="2125"/>
      <c r="D498" s="2128"/>
      <c r="E498" s="438"/>
      <c r="F498" s="438"/>
      <c r="G498" s="438"/>
      <c r="H498" s="438"/>
      <c r="I498" s="438"/>
      <c r="J498" s="438"/>
      <c r="K498" s="438"/>
      <c r="L498" s="280"/>
      <c r="M498" s="280"/>
      <c r="N498" s="280"/>
      <c r="O498" s="280"/>
      <c r="P498" s="280"/>
      <c r="Q498" s="280"/>
      <c r="R498" s="281"/>
      <c r="S498" s="281"/>
      <c r="T498" s="281"/>
      <c r="U498" s="282"/>
      <c r="V498" s="283">
        <f t="shared" si="164"/>
        <v>0</v>
      </c>
      <c r="W498" s="277">
        <f t="shared" si="165"/>
        <v>0</v>
      </c>
      <c r="X498" s="277">
        <f t="shared" si="166"/>
        <v>0</v>
      </c>
      <c r="Y498" s="278">
        <f t="shared" si="167"/>
        <v>0</v>
      </c>
      <c r="Z498" s="2131"/>
      <c r="AA498" s="2110"/>
      <c r="AB498" s="2110"/>
      <c r="AC498" s="2110"/>
      <c r="AD498" s="2110"/>
      <c r="AE498" s="2110"/>
      <c r="AF498" s="2110"/>
      <c r="AG498" s="2110"/>
      <c r="AH498" s="2113"/>
      <c r="AI498" s="2116"/>
      <c r="AJ498" s="2113"/>
    </row>
    <row r="499" spans="1:36" ht="18.75" x14ac:dyDescent="0.25">
      <c r="A499" s="2119"/>
      <c r="B499" s="2122"/>
      <c r="C499" s="2125"/>
      <c r="D499" s="2128"/>
      <c r="E499" s="437" t="s">
        <v>949</v>
      </c>
      <c r="F499" s="437">
        <v>0</v>
      </c>
      <c r="G499" s="437">
        <v>0</v>
      </c>
      <c r="H499" s="437">
        <v>0</v>
      </c>
      <c r="I499" s="437">
        <v>0</v>
      </c>
      <c r="J499" s="437">
        <v>3.7</v>
      </c>
      <c r="K499" s="437">
        <v>0</v>
      </c>
      <c r="L499" s="284"/>
      <c r="M499" s="284"/>
      <c r="N499" s="284"/>
      <c r="O499" s="284"/>
      <c r="P499" s="284"/>
      <c r="Q499" s="284"/>
      <c r="R499" s="274"/>
      <c r="S499" s="274"/>
      <c r="T499" s="274"/>
      <c r="U499" s="275"/>
      <c r="V499" s="283">
        <f t="shared" si="164"/>
        <v>0</v>
      </c>
      <c r="W499" s="277">
        <f t="shared" si="165"/>
        <v>3.7</v>
      </c>
      <c r="X499" s="277">
        <f t="shared" si="166"/>
        <v>0</v>
      </c>
      <c r="Y499" s="278">
        <f t="shared" si="167"/>
        <v>0</v>
      </c>
      <c r="Z499" s="2131"/>
      <c r="AA499" s="2110"/>
      <c r="AB499" s="2110"/>
      <c r="AC499" s="2110"/>
      <c r="AD499" s="2110"/>
      <c r="AE499" s="2110"/>
      <c r="AF499" s="2110"/>
      <c r="AG499" s="2110"/>
      <c r="AH499" s="2113"/>
      <c r="AI499" s="2116"/>
      <c r="AJ499" s="2113"/>
    </row>
    <row r="500" spans="1:36" ht="18.75" x14ac:dyDescent="0.25">
      <c r="A500" s="2119"/>
      <c r="B500" s="2122"/>
      <c r="C500" s="2125"/>
      <c r="D500" s="2128"/>
      <c r="E500" s="438"/>
      <c r="F500" s="438"/>
      <c r="G500" s="438"/>
      <c r="H500" s="438"/>
      <c r="I500" s="438"/>
      <c r="J500" s="438"/>
      <c r="K500" s="438"/>
      <c r="L500" s="280"/>
      <c r="M500" s="280"/>
      <c r="N500" s="280"/>
      <c r="O500" s="280"/>
      <c r="P500" s="280"/>
      <c r="Q500" s="280"/>
      <c r="R500" s="281"/>
      <c r="S500" s="281"/>
      <c r="T500" s="281"/>
      <c r="U500" s="282"/>
      <c r="V500" s="283">
        <f t="shared" si="164"/>
        <v>0</v>
      </c>
      <c r="W500" s="277">
        <f t="shared" si="165"/>
        <v>0</v>
      </c>
      <c r="X500" s="277">
        <f t="shared" si="166"/>
        <v>0</v>
      </c>
      <c r="Y500" s="278">
        <f t="shared" si="167"/>
        <v>0</v>
      </c>
      <c r="Z500" s="2131"/>
      <c r="AA500" s="2110"/>
      <c r="AB500" s="2110"/>
      <c r="AC500" s="2110"/>
      <c r="AD500" s="2110"/>
      <c r="AE500" s="2110"/>
      <c r="AF500" s="2110"/>
      <c r="AG500" s="2110"/>
      <c r="AH500" s="2113"/>
      <c r="AI500" s="2116"/>
      <c r="AJ500" s="2113"/>
    </row>
    <row r="501" spans="1:36" ht="18.75" x14ac:dyDescent="0.25">
      <c r="A501" s="2119"/>
      <c r="B501" s="2122"/>
      <c r="C501" s="2125"/>
      <c r="D501" s="2128"/>
      <c r="E501" s="437" t="s">
        <v>950</v>
      </c>
      <c r="F501" s="437">
        <v>0</v>
      </c>
      <c r="G501" s="437">
        <v>0</v>
      </c>
      <c r="H501" s="437">
        <v>0</v>
      </c>
      <c r="I501" s="437">
        <v>0</v>
      </c>
      <c r="J501" s="437">
        <v>0</v>
      </c>
      <c r="K501" s="437">
        <v>0</v>
      </c>
      <c r="L501" s="284"/>
      <c r="M501" s="284"/>
      <c r="N501" s="284"/>
      <c r="O501" s="284"/>
      <c r="P501" s="284"/>
      <c r="Q501" s="284"/>
      <c r="R501" s="274"/>
      <c r="S501" s="274"/>
      <c r="T501" s="274"/>
      <c r="U501" s="275"/>
      <c r="V501" s="283">
        <f t="shared" si="164"/>
        <v>0</v>
      </c>
      <c r="W501" s="277">
        <f t="shared" si="165"/>
        <v>0</v>
      </c>
      <c r="X501" s="277">
        <f t="shared" si="166"/>
        <v>0</v>
      </c>
      <c r="Y501" s="278">
        <f t="shared" si="167"/>
        <v>0</v>
      </c>
      <c r="Z501" s="2131"/>
      <c r="AA501" s="2110"/>
      <c r="AB501" s="2110"/>
      <c r="AC501" s="2110"/>
      <c r="AD501" s="2110"/>
      <c r="AE501" s="2110"/>
      <c r="AF501" s="2110"/>
      <c r="AG501" s="2110"/>
      <c r="AH501" s="2113"/>
      <c r="AI501" s="2116"/>
      <c r="AJ501" s="2113"/>
    </row>
    <row r="502" spans="1:36" ht="18.75" x14ac:dyDescent="0.25">
      <c r="A502" s="2119"/>
      <c r="B502" s="2122"/>
      <c r="C502" s="2125"/>
      <c r="D502" s="2128"/>
      <c r="E502" s="438"/>
      <c r="F502" s="438"/>
      <c r="G502" s="438"/>
      <c r="H502" s="438"/>
      <c r="I502" s="438"/>
      <c r="J502" s="438"/>
      <c r="K502" s="438"/>
      <c r="L502" s="280"/>
      <c r="M502" s="280"/>
      <c r="N502" s="280"/>
      <c r="O502" s="280"/>
      <c r="P502" s="280"/>
      <c r="Q502" s="280"/>
      <c r="R502" s="281"/>
      <c r="S502" s="281"/>
      <c r="T502" s="281"/>
      <c r="U502" s="282"/>
      <c r="V502" s="283">
        <f t="shared" si="164"/>
        <v>0</v>
      </c>
      <c r="W502" s="277">
        <f t="shared" si="165"/>
        <v>0</v>
      </c>
      <c r="X502" s="277">
        <f t="shared" si="166"/>
        <v>0</v>
      </c>
      <c r="Y502" s="278">
        <f t="shared" si="167"/>
        <v>0</v>
      </c>
      <c r="Z502" s="2131"/>
      <c r="AA502" s="2110"/>
      <c r="AB502" s="2110"/>
      <c r="AC502" s="2110"/>
      <c r="AD502" s="2110"/>
      <c r="AE502" s="2110"/>
      <c r="AF502" s="2110"/>
      <c r="AG502" s="2110"/>
      <c r="AH502" s="2113"/>
      <c r="AI502" s="2116"/>
      <c r="AJ502" s="2113"/>
    </row>
    <row r="503" spans="1:36" ht="18.75" x14ac:dyDescent="0.25">
      <c r="A503" s="2119"/>
      <c r="B503" s="2122"/>
      <c r="C503" s="2125"/>
      <c r="D503" s="2128"/>
      <c r="E503" s="437" t="s">
        <v>951</v>
      </c>
      <c r="F503" s="437">
        <v>0</v>
      </c>
      <c r="G503" s="437">
        <v>0</v>
      </c>
      <c r="H503" s="437">
        <v>0</v>
      </c>
      <c r="I503" s="437">
        <v>0</v>
      </c>
      <c r="J503" s="437">
        <v>0</v>
      </c>
      <c r="K503" s="437">
        <v>0</v>
      </c>
      <c r="L503" s="284"/>
      <c r="M503" s="284"/>
      <c r="N503" s="284"/>
      <c r="O503" s="284"/>
      <c r="P503" s="284"/>
      <c r="Q503" s="284"/>
      <c r="R503" s="274"/>
      <c r="S503" s="274"/>
      <c r="T503" s="274"/>
      <c r="U503" s="275"/>
      <c r="V503" s="283">
        <f t="shared" si="164"/>
        <v>0</v>
      </c>
      <c r="W503" s="277">
        <f t="shared" si="165"/>
        <v>0</v>
      </c>
      <c r="X503" s="277">
        <f t="shared" si="166"/>
        <v>0</v>
      </c>
      <c r="Y503" s="278">
        <f t="shared" si="167"/>
        <v>0</v>
      </c>
      <c r="Z503" s="2131"/>
      <c r="AA503" s="2110"/>
      <c r="AB503" s="2110"/>
      <c r="AC503" s="2110"/>
      <c r="AD503" s="2110"/>
      <c r="AE503" s="2110"/>
      <c r="AF503" s="2110"/>
      <c r="AG503" s="2110"/>
      <c r="AH503" s="2113"/>
      <c r="AI503" s="2116"/>
      <c r="AJ503" s="2113"/>
    </row>
    <row r="504" spans="1:36" ht="18.75" x14ac:dyDescent="0.25">
      <c r="A504" s="2119"/>
      <c r="B504" s="2122"/>
      <c r="C504" s="2125"/>
      <c r="D504" s="2128"/>
      <c r="E504" s="280"/>
      <c r="F504" s="280"/>
      <c r="G504" s="280"/>
      <c r="H504" s="280"/>
      <c r="I504" s="280"/>
      <c r="J504" s="280"/>
      <c r="K504" s="280"/>
      <c r="L504" s="280"/>
      <c r="M504" s="280"/>
      <c r="N504" s="280"/>
      <c r="O504" s="280"/>
      <c r="P504" s="280"/>
      <c r="Q504" s="280"/>
      <c r="R504" s="281"/>
      <c r="S504" s="281"/>
      <c r="T504" s="281"/>
      <c r="U504" s="282"/>
      <c r="V504" s="283">
        <f t="shared" si="164"/>
        <v>0</v>
      </c>
      <c r="W504" s="277">
        <f t="shared" si="165"/>
        <v>0</v>
      </c>
      <c r="X504" s="277">
        <f t="shared" si="166"/>
        <v>0</v>
      </c>
      <c r="Y504" s="278">
        <f t="shared" si="167"/>
        <v>0</v>
      </c>
      <c r="Z504" s="2131"/>
      <c r="AA504" s="2110"/>
      <c r="AB504" s="2110"/>
      <c r="AC504" s="2110"/>
      <c r="AD504" s="2110"/>
      <c r="AE504" s="2110"/>
      <c r="AF504" s="2110"/>
      <c r="AG504" s="2110"/>
      <c r="AH504" s="2113"/>
      <c r="AI504" s="2116"/>
      <c r="AJ504" s="2113"/>
    </row>
    <row r="505" spans="1:36" ht="18.75" x14ac:dyDescent="0.25">
      <c r="A505" s="2119"/>
      <c r="B505" s="2122"/>
      <c r="C505" s="2125"/>
      <c r="D505" s="2128"/>
      <c r="E505" s="284" t="s">
        <v>1013</v>
      </c>
      <c r="F505" s="284">
        <v>0</v>
      </c>
      <c r="G505" s="284">
        <v>0</v>
      </c>
      <c r="H505" s="284">
        <v>0</v>
      </c>
      <c r="I505" s="284">
        <v>0</v>
      </c>
      <c r="J505" s="284">
        <v>0</v>
      </c>
      <c r="K505" s="284">
        <v>0</v>
      </c>
      <c r="L505" s="284">
        <v>28.9</v>
      </c>
      <c r="M505" s="284">
        <v>35.5</v>
      </c>
      <c r="N505" s="284">
        <v>19.5</v>
      </c>
      <c r="O505" s="284">
        <v>0.5</v>
      </c>
      <c r="P505" s="284">
        <v>20</v>
      </c>
      <c r="Q505" s="284">
        <v>0.8</v>
      </c>
      <c r="R505" s="274">
        <v>0</v>
      </c>
      <c r="S505" s="274">
        <v>0</v>
      </c>
      <c r="T505" s="274">
        <v>232</v>
      </c>
      <c r="U505" s="275">
        <v>232</v>
      </c>
      <c r="V505" s="283">
        <f t="shared" si="164"/>
        <v>0</v>
      </c>
      <c r="W505" s="277">
        <f t="shared" si="165"/>
        <v>0</v>
      </c>
      <c r="X505" s="277">
        <f t="shared" si="166"/>
        <v>27.966666666666669</v>
      </c>
      <c r="Y505" s="278">
        <f t="shared" si="167"/>
        <v>7.1000000000000005</v>
      </c>
      <c r="Z505" s="2131"/>
      <c r="AA505" s="2110"/>
      <c r="AB505" s="2110"/>
      <c r="AC505" s="2110"/>
      <c r="AD505" s="2110"/>
      <c r="AE505" s="2110"/>
      <c r="AF505" s="2110"/>
      <c r="AG505" s="2110"/>
      <c r="AH505" s="2113"/>
      <c r="AI505" s="2116"/>
      <c r="AJ505" s="2113"/>
    </row>
    <row r="506" spans="1:36" ht="18.75" x14ac:dyDescent="0.25">
      <c r="A506" s="2119"/>
      <c r="B506" s="2122"/>
      <c r="C506" s="2125"/>
      <c r="D506" s="2128"/>
      <c r="E506" s="280"/>
      <c r="F506" s="280"/>
      <c r="G506" s="280"/>
      <c r="H506" s="280"/>
      <c r="I506" s="280"/>
      <c r="J506" s="280"/>
      <c r="K506" s="280"/>
      <c r="L506" s="280"/>
      <c r="M506" s="280"/>
      <c r="N506" s="280"/>
      <c r="O506" s="280"/>
      <c r="P506" s="280"/>
      <c r="Q506" s="280"/>
      <c r="R506" s="281"/>
      <c r="S506" s="281"/>
      <c r="T506" s="281"/>
      <c r="U506" s="282"/>
      <c r="V506" s="283">
        <f t="shared" si="164"/>
        <v>0</v>
      </c>
      <c r="W506" s="277">
        <f t="shared" si="165"/>
        <v>0</v>
      </c>
      <c r="X506" s="277">
        <f t="shared" si="166"/>
        <v>0</v>
      </c>
      <c r="Y506" s="278">
        <f t="shared" si="167"/>
        <v>0</v>
      </c>
      <c r="Z506" s="2131"/>
      <c r="AA506" s="2110"/>
      <c r="AB506" s="2110"/>
      <c r="AC506" s="2110"/>
      <c r="AD506" s="2110"/>
      <c r="AE506" s="2110"/>
      <c r="AF506" s="2110"/>
      <c r="AG506" s="2110"/>
      <c r="AH506" s="2113"/>
      <c r="AI506" s="2116"/>
      <c r="AJ506" s="2113"/>
    </row>
    <row r="507" spans="1:36" ht="18.75" x14ac:dyDescent="0.25">
      <c r="A507" s="2119"/>
      <c r="B507" s="2122"/>
      <c r="C507" s="2125"/>
      <c r="D507" s="2128"/>
      <c r="E507" s="284"/>
      <c r="F507" s="284"/>
      <c r="G507" s="284"/>
      <c r="H507" s="284"/>
      <c r="I507" s="284"/>
      <c r="J507" s="284"/>
      <c r="K507" s="284"/>
      <c r="L507" s="284"/>
      <c r="M507" s="284"/>
      <c r="N507" s="284"/>
      <c r="O507" s="284"/>
      <c r="P507" s="284"/>
      <c r="Q507" s="284"/>
      <c r="R507" s="274"/>
      <c r="S507" s="274"/>
      <c r="T507" s="274"/>
      <c r="U507" s="275"/>
      <c r="V507" s="283">
        <f t="shared" si="164"/>
        <v>0</v>
      </c>
      <c r="W507" s="277">
        <f t="shared" si="165"/>
        <v>0</v>
      </c>
      <c r="X507" s="277">
        <f t="shared" si="166"/>
        <v>0</v>
      </c>
      <c r="Y507" s="278">
        <f t="shared" si="167"/>
        <v>0</v>
      </c>
      <c r="Z507" s="2131"/>
      <c r="AA507" s="2110"/>
      <c r="AB507" s="2110"/>
      <c r="AC507" s="2110"/>
      <c r="AD507" s="2110"/>
      <c r="AE507" s="2110"/>
      <c r="AF507" s="2110"/>
      <c r="AG507" s="2110"/>
      <c r="AH507" s="2113"/>
      <c r="AI507" s="2116"/>
      <c r="AJ507" s="2113"/>
    </row>
    <row r="508" spans="1:36" ht="18.75" x14ac:dyDescent="0.25">
      <c r="A508" s="2119"/>
      <c r="B508" s="2122"/>
      <c r="C508" s="2125"/>
      <c r="D508" s="2128"/>
      <c r="E508" s="280"/>
      <c r="F508" s="280"/>
      <c r="G508" s="280"/>
      <c r="H508" s="280"/>
      <c r="I508" s="280"/>
      <c r="J508" s="280"/>
      <c r="K508" s="280"/>
      <c r="L508" s="280"/>
      <c r="M508" s="280"/>
      <c r="N508" s="280"/>
      <c r="O508" s="280"/>
      <c r="P508" s="280"/>
      <c r="Q508" s="280"/>
      <c r="R508" s="281"/>
      <c r="S508" s="281"/>
      <c r="T508" s="281"/>
      <c r="U508" s="282"/>
      <c r="V508" s="283">
        <f t="shared" si="164"/>
        <v>0</v>
      </c>
      <c r="W508" s="277">
        <f t="shared" si="165"/>
        <v>0</v>
      </c>
      <c r="X508" s="277">
        <f t="shared" si="166"/>
        <v>0</v>
      </c>
      <c r="Y508" s="278">
        <f t="shared" si="167"/>
        <v>0</v>
      </c>
      <c r="Z508" s="2131"/>
      <c r="AA508" s="2110"/>
      <c r="AB508" s="2110"/>
      <c r="AC508" s="2110"/>
      <c r="AD508" s="2110"/>
      <c r="AE508" s="2110"/>
      <c r="AF508" s="2110"/>
      <c r="AG508" s="2110"/>
      <c r="AH508" s="2113"/>
      <c r="AI508" s="2116"/>
      <c r="AJ508" s="2113"/>
    </row>
    <row r="509" spans="1:36" ht="19.5" thickBot="1" x14ac:dyDescent="0.3">
      <c r="A509" s="2120"/>
      <c r="B509" s="2123"/>
      <c r="C509" s="2126"/>
      <c r="D509" s="2129"/>
      <c r="E509" s="287"/>
      <c r="F509" s="287"/>
      <c r="G509" s="287"/>
      <c r="H509" s="287"/>
      <c r="I509" s="287"/>
      <c r="J509" s="287"/>
      <c r="K509" s="287"/>
      <c r="L509" s="287"/>
      <c r="M509" s="287"/>
      <c r="N509" s="287"/>
      <c r="O509" s="287"/>
      <c r="P509" s="287"/>
      <c r="Q509" s="287"/>
      <c r="R509" s="288"/>
      <c r="S509" s="288"/>
      <c r="T509" s="288"/>
      <c r="U509" s="289"/>
      <c r="V509" s="290">
        <f t="shared" si="164"/>
        <v>0</v>
      </c>
      <c r="W509" s="291">
        <f t="shared" si="165"/>
        <v>0</v>
      </c>
      <c r="X509" s="291">
        <f t="shared" si="166"/>
        <v>0</v>
      </c>
      <c r="Y509" s="292">
        <f t="shared" si="167"/>
        <v>0</v>
      </c>
      <c r="Z509" s="2132"/>
      <c r="AA509" s="2111"/>
      <c r="AB509" s="2111"/>
      <c r="AC509" s="2111"/>
      <c r="AD509" s="2111"/>
      <c r="AE509" s="2111"/>
      <c r="AF509" s="2111"/>
      <c r="AG509" s="2111"/>
      <c r="AH509" s="2114"/>
      <c r="AI509" s="2117"/>
      <c r="AJ509" s="2114"/>
    </row>
    <row r="510" spans="1:36" ht="18.75" x14ac:dyDescent="0.25">
      <c r="A510" s="2118">
        <v>25</v>
      </c>
      <c r="B510" s="2121" t="s">
        <v>470</v>
      </c>
      <c r="C510" s="2124" t="s">
        <v>83</v>
      </c>
      <c r="D510" s="2127">
        <f>160*0.9</f>
        <v>144</v>
      </c>
      <c r="E510" s="293"/>
      <c r="F510" s="251"/>
      <c r="G510" s="251"/>
      <c r="H510" s="251"/>
      <c r="I510" s="251"/>
      <c r="J510" s="251"/>
      <c r="K510" s="251"/>
      <c r="L510" s="251"/>
      <c r="M510" s="251"/>
      <c r="N510" s="251"/>
      <c r="O510" s="251"/>
      <c r="P510" s="251"/>
      <c r="Q510" s="251"/>
      <c r="R510" s="268"/>
      <c r="S510" s="268"/>
      <c r="T510" s="268"/>
      <c r="U510" s="269"/>
      <c r="V510" s="270">
        <f t="shared" si="164"/>
        <v>0</v>
      </c>
      <c r="W510" s="294">
        <f t="shared" si="165"/>
        <v>0</v>
      </c>
      <c r="X510" s="294">
        <f t="shared" si="166"/>
        <v>0</v>
      </c>
      <c r="Y510" s="295">
        <f t="shared" si="167"/>
        <v>0</v>
      </c>
      <c r="Z510" s="2130">
        <f t="shared" ref="Z510" si="168">SUM(V510:V529)</f>
        <v>0</v>
      </c>
      <c r="AA510" s="2109">
        <f t="shared" ref="AA510" si="169">SUM(W510:W529)</f>
        <v>0</v>
      </c>
      <c r="AB510" s="2109">
        <f t="shared" ref="AB510" si="170">SUM(X510:X529)</f>
        <v>0</v>
      </c>
      <c r="AC510" s="2109">
        <f t="shared" ref="AC510" si="171">SUM(Y510:Y529)</f>
        <v>0</v>
      </c>
      <c r="AD510" s="2109">
        <f t="shared" ref="AD510" si="172">Z510*0.38*0.9*SQRT(3)</f>
        <v>0</v>
      </c>
      <c r="AE510" s="2109">
        <f t="shared" ref="AE510" si="173">AA510*0.38*0.9*SQRT(3)</f>
        <v>0</v>
      </c>
      <c r="AF510" s="2109">
        <f t="shared" ref="AF510" si="174">AB510*0.38*0.9*SQRT(3)</f>
        <v>0</v>
      </c>
      <c r="AG510" s="2109">
        <f t="shared" ref="AG510" si="175">AC510*0.38*0.9*SQRT(3)</f>
        <v>0</v>
      </c>
      <c r="AH510" s="2112">
        <f>MAX(Z510:AC529)</f>
        <v>0</v>
      </c>
      <c r="AI510" s="2115">
        <f t="shared" ref="AI510" si="176">AH510*0.38*0.9*SQRT(3)</f>
        <v>0</v>
      </c>
      <c r="AJ510" s="2112">
        <f t="shared" ref="AJ510" si="177">D510-AI510</f>
        <v>144</v>
      </c>
    </row>
    <row r="511" spans="1:36" ht="18.75" x14ac:dyDescent="0.25">
      <c r="A511" s="2119"/>
      <c r="B511" s="2122"/>
      <c r="C511" s="2125"/>
      <c r="D511" s="2128"/>
      <c r="E511" s="420" t="s">
        <v>947</v>
      </c>
      <c r="F511" s="420">
        <v>0</v>
      </c>
      <c r="G511" s="420">
        <v>0</v>
      </c>
      <c r="H511" s="420">
        <v>0</v>
      </c>
      <c r="I511" s="420">
        <v>0</v>
      </c>
      <c r="J511" s="420">
        <v>0</v>
      </c>
      <c r="K511" s="420">
        <v>0</v>
      </c>
      <c r="L511" s="232">
        <v>0</v>
      </c>
      <c r="M511" s="232">
        <v>0</v>
      </c>
      <c r="N511" s="232">
        <v>0</v>
      </c>
      <c r="O511" s="232">
        <v>0</v>
      </c>
      <c r="P511" s="232">
        <v>0</v>
      </c>
      <c r="Q511" s="232">
        <v>0</v>
      </c>
      <c r="R511" s="274">
        <v>232</v>
      </c>
      <c r="S511" s="274">
        <v>232</v>
      </c>
      <c r="T511" s="274">
        <v>0</v>
      </c>
      <c r="U511" s="275">
        <v>0</v>
      </c>
      <c r="V511" s="283">
        <f t="shared" si="164"/>
        <v>0</v>
      </c>
      <c r="W511" s="277">
        <f t="shared" si="165"/>
        <v>0</v>
      </c>
      <c r="X511" s="277">
        <f t="shared" si="166"/>
        <v>0</v>
      </c>
      <c r="Y511" s="278">
        <f t="shared" si="167"/>
        <v>0</v>
      </c>
      <c r="Z511" s="2131"/>
      <c r="AA511" s="2110"/>
      <c r="AB511" s="2110"/>
      <c r="AC511" s="2110"/>
      <c r="AD511" s="2110"/>
      <c r="AE511" s="2110"/>
      <c r="AF511" s="2110"/>
      <c r="AG511" s="2110"/>
      <c r="AH511" s="2113"/>
      <c r="AI511" s="2116"/>
      <c r="AJ511" s="2113"/>
    </row>
    <row r="512" spans="1:36" ht="18.75" x14ac:dyDescent="0.25">
      <c r="A512" s="2119"/>
      <c r="B512" s="2122"/>
      <c r="C512" s="2125"/>
      <c r="D512" s="2128"/>
      <c r="E512" s="438"/>
      <c r="F512" s="438"/>
      <c r="G512" s="438"/>
      <c r="H512" s="438"/>
      <c r="I512" s="438"/>
      <c r="J512" s="438"/>
      <c r="K512" s="438"/>
      <c r="L512" s="280"/>
      <c r="M512" s="280"/>
      <c r="N512" s="280"/>
      <c r="O512" s="280"/>
      <c r="P512" s="280"/>
      <c r="Q512" s="280"/>
      <c r="R512" s="281"/>
      <c r="S512" s="281"/>
      <c r="T512" s="281"/>
      <c r="U512" s="282"/>
      <c r="V512" s="283">
        <f t="shared" si="164"/>
        <v>0</v>
      </c>
      <c r="W512" s="277">
        <f t="shared" si="165"/>
        <v>0</v>
      </c>
      <c r="X512" s="277">
        <f t="shared" si="166"/>
        <v>0</v>
      </c>
      <c r="Y512" s="278">
        <f t="shared" si="167"/>
        <v>0</v>
      </c>
      <c r="Z512" s="2131"/>
      <c r="AA512" s="2110"/>
      <c r="AB512" s="2110"/>
      <c r="AC512" s="2110"/>
      <c r="AD512" s="2110"/>
      <c r="AE512" s="2110"/>
      <c r="AF512" s="2110"/>
      <c r="AG512" s="2110"/>
      <c r="AH512" s="2113"/>
      <c r="AI512" s="2116"/>
      <c r="AJ512" s="2113"/>
    </row>
    <row r="513" spans="1:36" ht="18.75" x14ac:dyDescent="0.25">
      <c r="A513" s="2119"/>
      <c r="B513" s="2122"/>
      <c r="C513" s="2125"/>
      <c r="D513" s="2128"/>
      <c r="E513" s="420" t="s">
        <v>346</v>
      </c>
      <c r="F513" s="420">
        <v>0</v>
      </c>
      <c r="G513" s="420">
        <v>0</v>
      </c>
      <c r="H513" s="420">
        <v>0</v>
      </c>
      <c r="I513" s="437">
        <v>0</v>
      </c>
      <c r="J513" s="437">
        <v>0</v>
      </c>
      <c r="K513" s="437">
        <v>0</v>
      </c>
      <c r="L513" s="284">
        <v>0</v>
      </c>
      <c r="M513" s="284">
        <v>0</v>
      </c>
      <c r="N513" s="284">
        <v>0</v>
      </c>
      <c r="O513" s="284">
        <v>0</v>
      </c>
      <c r="P513" s="284">
        <v>0</v>
      </c>
      <c r="Q513" s="284">
        <v>0</v>
      </c>
      <c r="R513" s="274">
        <v>232</v>
      </c>
      <c r="S513" s="274">
        <v>232</v>
      </c>
      <c r="T513" s="274">
        <v>0</v>
      </c>
      <c r="U513" s="275">
        <v>0</v>
      </c>
      <c r="V513" s="283">
        <f t="shared" si="164"/>
        <v>0</v>
      </c>
      <c r="W513" s="277">
        <f t="shared" si="165"/>
        <v>0</v>
      </c>
      <c r="X513" s="277">
        <f t="shared" si="166"/>
        <v>0</v>
      </c>
      <c r="Y513" s="278">
        <f t="shared" si="167"/>
        <v>0</v>
      </c>
      <c r="Z513" s="2131"/>
      <c r="AA513" s="2110"/>
      <c r="AB513" s="2110"/>
      <c r="AC513" s="2110"/>
      <c r="AD513" s="2110"/>
      <c r="AE513" s="2110"/>
      <c r="AF513" s="2110"/>
      <c r="AG513" s="2110"/>
      <c r="AH513" s="2113"/>
      <c r="AI513" s="2116"/>
      <c r="AJ513" s="2113"/>
    </row>
    <row r="514" spans="1:36" ht="18.75" x14ac:dyDescent="0.25">
      <c r="A514" s="2119"/>
      <c r="B514" s="2122"/>
      <c r="C514" s="2125"/>
      <c r="D514" s="2128"/>
      <c r="E514" s="280"/>
      <c r="F514" s="280"/>
      <c r="G514" s="280"/>
      <c r="H514" s="280"/>
      <c r="I514" s="280"/>
      <c r="J514" s="280"/>
      <c r="K514" s="280"/>
      <c r="L514" s="280"/>
      <c r="M514" s="280"/>
      <c r="N514" s="280"/>
      <c r="O514" s="280"/>
      <c r="P514" s="280"/>
      <c r="Q514" s="280"/>
      <c r="R514" s="281"/>
      <c r="S514" s="281"/>
      <c r="T514" s="281"/>
      <c r="U514" s="282"/>
      <c r="V514" s="283">
        <f t="shared" si="164"/>
        <v>0</v>
      </c>
      <c r="W514" s="277">
        <f t="shared" si="165"/>
        <v>0</v>
      </c>
      <c r="X514" s="277">
        <f t="shared" si="166"/>
        <v>0</v>
      </c>
      <c r="Y514" s="278">
        <f t="shared" si="167"/>
        <v>0</v>
      </c>
      <c r="Z514" s="2131"/>
      <c r="AA514" s="2110"/>
      <c r="AB514" s="2110"/>
      <c r="AC514" s="2110"/>
      <c r="AD514" s="2110"/>
      <c r="AE514" s="2110"/>
      <c r="AF514" s="2110"/>
      <c r="AG514" s="2110"/>
      <c r="AH514" s="2113"/>
      <c r="AI514" s="2116"/>
      <c r="AJ514" s="2113"/>
    </row>
    <row r="515" spans="1:36" ht="18.75" x14ac:dyDescent="0.25">
      <c r="A515" s="2119"/>
      <c r="B515" s="2122"/>
      <c r="C515" s="2125"/>
      <c r="D515" s="2128"/>
      <c r="E515" s="284"/>
      <c r="F515" s="284"/>
      <c r="G515" s="284"/>
      <c r="H515" s="284"/>
      <c r="I515" s="284"/>
      <c r="J515" s="284"/>
      <c r="K515" s="284"/>
      <c r="L515" s="284"/>
      <c r="M515" s="284"/>
      <c r="N515" s="284"/>
      <c r="O515" s="284"/>
      <c r="P515" s="284"/>
      <c r="Q515" s="284"/>
      <c r="R515" s="274"/>
      <c r="S515" s="274"/>
      <c r="T515" s="274"/>
      <c r="U515" s="275"/>
      <c r="V515" s="283">
        <f t="shared" ref="V515:V529" si="178">IF(AND(F515=0,G515=0,H515=0),0,IF(AND(F515=0,G515=0),H515,IF(AND(F515=0,H515=0),G515,IF(AND(G515=0,H515=0),F515,IF(F515=0,(G515+H515)/2,IF(G515=0,(F515+H515)/2,IF(H515=0,(F515+G515)/2,(F515+G515+H515)/3)))))))</f>
        <v>0</v>
      </c>
      <c r="W515" s="277">
        <f t="shared" ref="W515:W529" si="179">IF(AND(I515=0,J515=0,K515=0),0,IF(AND(I515=0,J515=0),K515,IF(AND(I515=0,K515=0),J515,IF(AND(J515=0,K515=0),I515,IF(I515=0,(J515+K515)/2,IF(J515=0,(I515+K515)/2,IF(K515=0,(I515+J515)/2,(I515+J515+K515)/3)))))))</f>
        <v>0</v>
      </c>
      <c r="X515" s="277">
        <f t="shared" ref="X515:X529" si="180">IF(AND(L515=0,M515=0,N515=0),0,IF(AND(L515=0,M515=0),N515,IF(AND(L515=0,N515=0),M515,IF(AND(M515=0,N515=0),L515,IF(L515=0,(M515+N515)/2,IF(M515=0,(L515+N515)/2,IF(N515=0,(L515+M515)/2,(L515+M515+N515)/3)))))))</f>
        <v>0</v>
      </c>
      <c r="Y515" s="278">
        <f t="shared" ref="Y515:Y529" si="181">IF(AND(O515=0,P515=0,Q515=0),0,IF(AND(O515=0,P515=0),Q515,IF(AND(O515=0,Q515=0),P515,IF(AND(P515=0,Q515=0),O515,IF(O515=0,(P515+Q515)/2,IF(P515=0,(O515+Q515)/2,IF(Q515=0,(O515+P515)/2,(O515+P515+Q515)/3)))))))</f>
        <v>0</v>
      </c>
      <c r="Z515" s="2131"/>
      <c r="AA515" s="2110"/>
      <c r="AB515" s="2110"/>
      <c r="AC515" s="2110"/>
      <c r="AD515" s="2110"/>
      <c r="AE515" s="2110"/>
      <c r="AF515" s="2110"/>
      <c r="AG515" s="2110"/>
      <c r="AH515" s="2113"/>
      <c r="AI515" s="2116"/>
      <c r="AJ515" s="2113"/>
    </row>
    <row r="516" spans="1:36" ht="18.75" x14ac:dyDescent="0.25">
      <c r="A516" s="2119"/>
      <c r="B516" s="2122"/>
      <c r="C516" s="2125"/>
      <c r="D516" s="2128"/>
      <c r="E516" s="280"/>
      <c r="F516" s="280"/>
      <c r="G516" s="280"/>
      <c r="H516" s="280"/>
      <c r="I516" s="280"/>
      <c r="J516" s="280"/>
      <c r="K516" s="280"/>
      <c r="L516" s="280"/>
      <c r="M516" s="280"/>
      <c r="N516" s="280"/>
      <c r="O516" s="280"/>
      <c r="P516" s="280"/>
      <c r="Q516" s="280"/>
      <c r="R516" s="281"/>
      <c r="S516" s="281"/>
      <c r="T516" s="281"/>
      <c r="U516" s="282"/>
      <c r="V516" s="283">
        <f t="shared" si="178"/>
        <v>0</v>
      </c>
      <c r="W516" s="277">
        <f t="shared" si="179"/>
        <v>0</v>
      </c>
      <c r="X516" s="277">
        <f t="shared" si="180"/>
        <v>0</v>
      </c>
      <c r="Y516" s="278">
        <f t="shared" si="181"/>
        <v>0</v>
      </c>
      <c r="Z516" s="2131"/>
      <c r="AA516" s="2110"/>
      <c r="AB516" s="2110"/>
      <c r="AC516" s="2110"/>
      <c r="AD516" s="2110"/>
      <c r="AE516" s="2110"/>
      <c r="AF516" s="2110"/>
      <c r="AG516" s="2110"/>
      <c r="AH516" s="2113"/>
      <c r="AI516" s="2116"/>
      <c r="AJ516" s="2113"/>
    </row>
    <row r="517" spans="1:36" ht="18.75" x14ac:dyDescent="0.25">
      <c r="A517" s="2119"/>
      <c r="B517" s="2122"/>
      <c r="C517" s="2125"/>
      <c r="D517" s="2128"/>
      <c r="E517" s="284"/>
      <c r="F517" s="284"/>
      <c r="G517" s="284"/>
      <c r="H517" s="284"/>
      <c r="I517" s="284"/>
      <c r="J517" s="284"/>
      <c r="K517" s="284"/>
      <c r="L517" s="284"/>
      <c r="M517" s="284"/>
      <c r="N517" s="284"/>
      <c r="O517" s="284"/>
      <c r="P517" s="284"/>
      <c r="Q517" s="284"/>
      <c r="R517" s="274"/>
      <c r="S517" s="274"/>
      <c r="T517" s="274"/>
      <c r="U517" s="275"/>
      <c r="V517" s="283">
        <f t="shared" si="178"/>
        <v>0</v>
      </c>
      <c r="W517" s="277">
        <f t="shared" si="179"/>
        <v>0</v>
      </c>
      <c r="X517" s="277">
        <f t="shared" si="180"/>
        <v>0</v>
      </c>
      <c r="Y517" s="278">
        <f t="shared" si="181"/>
        <v>0</v>
      </c>
      <c r="Z517" s="2131"/>
      <c r="AA517" s="2110"/>
      <c r="AB517" s="2110"/>
      <c r="AC517" s="2110"/>
      <c r="AD517" s="2110"/>
      <c r="AE517" s="2110"/>
      <c r="AF517" s="2110"/>
      <c r="AG517" s="2110"/>
      <c r="AH517" s="2113"/>
      <c r="AI517" s="2116"/>
      <c r="AJ517" s="2113"/>
    </row>
    <row r="518" spans="1:36" ht="18.75" x14ac:dyDescent="0.25">
      <c r="A518" s="2119"/>
      <c r="B518" s="2122"/>
      <c r="C518" s="2125"/>
      <c r="D518" s="2128"/>
      <c r="E518" s="280"/>
      <c r="F518" s="280"/>
      <c r="G518" s="280"/>
      <c r="H518" s="280"/>
      <c r="I518" s="280"/>
      <c r="J518" s="280"/>
      <c r="K518" s="280"/>
      <c r="L518" s="280"/>
      <c r="M518" s="280"/>
      <c r="N518" s="280"/>
      <c r="O518" s="280"/>
      <c r="P518" s="280"/>
      <c r="Q518" s="280"/>
      <c r="R518" s="281"/>
      <c r="S518" s="281"/>
      <c r="T518" s="281"/>
      <c r="U518" s="282"/>
      <c r="V518" s="283">
        <f t="shared" si="178"/>
        <v>0</v>
      </c>
      <c r="W518" s="277">
        <f t="shared" si="179"/>
        <v>0</v>
      </c>
      <c r="X518" s="277">
        <f t="shared" si="180"/>
        <v>0</v>
      </c>
      <c r="Y518" s="278">
        <f t="shared" si="181"/>
        <v>0</v>
      </c>
      <c r="Z518" s="2131"/>
      <c r="AA518" s="2110"/>
      <c r="AB518" s="2110"/>
      <c r="AC518" s="2110"/>
      <c r="AD518" s="2110"/>
      <c r="AE518" s="2110"/>
      <c r="AF518" s="2110"/>
      <c r="AG518" s="2110"/>
      <c r="AH518" s="2113"/>
      <c r="AI518" s="2116"/>
      <c r="AJ518" s="2113"/>
    </row>
    <row r="519" spans="1:36" ht="18.75" x14ac:dyDescent="0.25">
      <c r="A519" s="2119"/>
      <c r="B519" s="2122"/>
      <c r="C519" s="2125"/>
      <c r="D519" s="2128"/>
      <c r="E519" s="284"/>
      <c r="F519" s="284"/>
      <c r="G519" s="284"/>
      <c r="H519" s="284"/>
      <c r="I519" s="284"/>
      <c r="J519" s="284"/>
      <c r="K519" s="284"/>
      <c r="L519" s="284"/>
      <c r="M519" s="284"/>
      <c r="N519" s="284"/>
      <c r="O519" s="284"/>
      <c r="P519" s="284"/>
      <c r="Q519" s="284"/>
      <c r="R519" s="274"/>
      <c r="S519" s="274"/>
      <c r="T519" s="274"/>
      <c r="U519" s="275"/>
      <c r="V519" s="283">
        <f t="shared" si="178"/>
        <v>0</v>
      </c>
      <c r="W519" s="277">
        <f t="shared" si="179"/>
        <v>0</v>
      </c>
      <c r="X519" s="277">
        <f t="shared" si="180"/>
        <v>0</v>
      </c>
      <c r="Y519" s="278">
        <f t="shared" si="181"/>
        <v>0</v>
      </c>
      <c r="Z519" s="2131"/>
      <c r="AA519" s="2110"/>
      <c r="AB519" s="2110"/>
      <c r="AC519" s="2110"/>
      <c r="AD519" s="2110"/>
      <c r="AE519" s="2110"/>
      <c r="AF519" s="2110"/>
      <c r="AG519" s="2110"/>
      <c r="AH519" s="2113"/>
      <c r="AI519" s="2116"/>
      <c r="AJ519" s="2113"/>
    </row>
    <row r="520" spans="1:36" ht="18.75" x14ac:dyDescent="0.25">
      <c r="A520" s="2119"/>
      <c r="B520" s="2122"/>
      <c r="C520" s="2125"/>
      <c r="D520" s="2128"/>
      <c r="E520" s="280"/>
      <c r="F520" s="280"/>
      <c r="G520" s="280"/>
      <c r="H520" s="280"/>
      <c r="I520" s="280"/>
      <c r="J520" s="280"/>
      <c r="K520" s="280"/>
      <c r="L520" s="280"/>
      <c r="M520" s="280"/>
      <c r="N520" s="280"/>
      <c r="O520" s="280"/>
      <c r="P520" s="280"/>
      <c r="Q520" s="280"/>
      <c r="R520" s="281"/>
      <c r="S520" s="281"/>
      <c r="T520" s="281"/>
      <c r="U520" s="282"/>
      <c r="V520" s="283">
        <f t="shared" si="178"/>
        <v>0</v>
      </c>
      <c r="W520" s="277">
        <f t="shared" si="179"/>
        <v>0</v>
      </c>
      <c r="X520" s="277">
        <f t="shared" si="180"/>
        <v>0</v>
      </c>
      <c r="Y520" s="278">
        <f t="shared" si="181"/>
        <v>0</v>
      </c>
      <c r="Z520" s="2131"/>
      <c r="AA520" s="2110"/>
      <c r="AB520" s="2110"/>
      <c r="AC520" s="2110"/>
      <c r="AD520" s="2110"/>
      <c r="AE520" s="2110"/>
      <c r="AF520" s="2110"/>
      <c r="AG520" s="2110"/>
      <c r="AH520" s="2113"/>
      <c r="AI520" s="2116"/>
      <c r="AJ520" s="2113"/>
    </row>
    <row r="521" spans="1:36" ht="18.75" x14ac:dyDescent="0.25">
      <c r="A521" s="2119"/>
      <c r="B521" s="2122"/>
      <c r="C521" s="2125"/>
      <c r="D521" s="2128"/>
      <c r="E521" s="284"/>
      <c r="F521" s="284"/>
      <c r="G521" s="284"/>
      <c r="H521" s="284"/>
      <c r="I521" s="284"/>
      <c r="J521" s="284"/>
      <c r="K521" s="284"/>
      <c r="L521" s="284"/>
      <c r="M521" s="284"/>
      <c r="N521" s="284"/>
      <c r="O521" s="284"/>
      <c r="P521" s="284"/>
      <c r="Q521" s="284"/>
      <c r="R521" s="274"/>
      <c r="S521" s="274"/>
      <c r="T521" s="274"/>
      <c r="U521" s="275"/>
      <c r="V521" s="283">
        <f t="shared" si="178"/>
        <v>0</v>
      </c>
      <c r="W521" s="277">
        <f t="shared" si="179"/>
        <v>0</v>
      </c>
      <c r="X521" s="277">
        <f t="shared" si="180"/>
        <v>0</v>
      </c>
      <c r="Y521" s="278">
        <f t="shared" si="181"/>
        <v>0</v>
      </c>
      <c r="Z521" s="2131"/>
      <c r="AA521" s="2110"/>
      <c r="AB521" s="2110"/>
      <c r="AC521" s="2110"/>
      <c r="AD521" s="2110"/>
      <c r="AE521" s="2110"/>
      <c r="AF521" s="2110"/>
      <c r="AG521" s="2110"/>
      <c r="AH521" s="2113"/>
      <c r="AI521" s="2116"/>
      <c r="AJ521" s="2113"/>
    </row>
    <row r="522" spans="1:36" ht="18.75" x14ac:dyDescent="0.25">
      <c r="A522" s="2119"/>
      <c r="B522" s="2122"/>
      <c r="C522" s="2125"/>
      <c r="D522" s="2128"/>
      <c r="E522" s="280"/>
      <c r="F522" s="280"/>
      <c r="G522" s="280"/>
      <c r="H522" s="280"/>
      <c r="I522" s="280"/>
      <c r="J522" s="280"/>
      <c r="K522" s="280"/>
      <c r="L522" s="280"/>
      <c r="M522" s="280"/>
      <c r="N522" s="280"/>
      <c r="O522" s="280"/>
      <c r="P522" s="280"/>
      <c r="Q522" s="280"/>
      <c r="R522" s="281"/>
      <c r="S522" s="281"/>
      <c r="T522" s="281"/>
      <c r="U522" s="282"/>
      <c r="V522" s="283">
        <f t="shared" si="178"/>
        <v>0</v>
      </c>
      <c r="W522" s="277">
        <f t="shared" si="179"/>
        <v>0</v>
      </c>
      <c r="X522" s="277">
        <f t="shared" si="180"/>
        <v>0</v>
      </c>
      <c r="Y522" s="278">
        <f t="shared" si="181"/>
        <v>0</v>
      </c>
      <c r="Z522" s="2131"/>
      <c r="AA522" s="2110"/>
      <c r="AB522" s="2110"/>
      <c r="AC522" s="2110"/>
      <c r="AD522" s="2110"/>
      <c r="AE522" s="2110"/>
      <c r="AF522" s="2110"/>
      <c r="AG522" s="2110"/>
      <c r="AH522" s="2113"/>
      <c r="AI522" s="2116"/>
      <c r="AJ522" s="2113"/>
    </row>
    <row r="523" spans="1:36" ht="18.75" x14ac:dyDescent="0.25">
      <c r="A523" s="2119"/>
      <c r="B523" s="2122"/>
      <c r="C523" s="2125"/>
      <c r="D523" s="2128"/>
      <c r="E523" s="284"/>
      <c r="F523" s="284"/>
      <c r="G523" s="284"/>
      <c r="H523" s="284"/>
      <c r="I523" s="284"/>
      <c r="J523" s="284"/>
      <c r="K523" s="284"/>
      <c r="L523" s="284"/>
      <c r="M523" s="284"/>
      <c r="N523" s="284"/>
      <c r="O523" s="284"/>
      <c r="P523" s="284"/>
      <c r="Q523" s="284"/>
      <c r="R523" s="274"/>
      <c r="S523" s="274"/>
      <c r="T523" s="274"/>
      <c r="U523" s="275"/>
      <c r="V523" s="283">
        <f t="shared" si="178"/>
        <v>0</v>
      </c>
      <c r="W523" s="277">
        <f t="shared" si="179"/>
        <v>0</v>
      </c>
      <c r="X523" s="277">
        <f t="shared" si="180"/>
        <v>0</v>
      </c>
      <c r="Y523" s="278">
        <f t="shared" si="181"/>
        <v>0</v>
      </c>
      <c r="Z523" s="2131"/>
      <c r="AA523" s="2110"/>
      <c r="AB523" s="2110"/>
      <c r="AC523" s="2110"/>
      <c r="AD523" s="2110"/>
      <c r="AE523" s="2110"/>
      <c r="AF523" s="2110"/>
      <c r="AG523" s="2110"/>
      <c r="AH523" s="2113"/>
      <c r="AI523" s="2116"/>
      <c r="AJ523" s="2113"/>
    </row>
    <row r="524" spans="1:36" ht="18.75" x14ac:dyDescent="0.25">
      <c r="A524" s="2119"/>
      <c r="B524" s="2122"/>
      <c r="C524" s="2125"/>
      <c r="D524" s="2128"/>
      <c r="E524" s="280"/>
      <c r="F524" s="280"/>
      <c r="G524" s="280"/>
      <c r="H524" s="280"/>
      <c r="I524" s="280"/>
      <c r="J524" s="280"/>
      <c r="K524" s="280"/>
      <c r="L524" s="280"/>
      <c r="M524" s="280"/>
      <c r="N524" s="280"/>
      <c r="O524" s="280"/>
      <c r="P524" s="280"/>
      <c r="Q524" s="280"/>
      <c r="R524" s="281"/>
      <c r="S524" s="281"/>
      <c r="T524" s="281"/>
      <c r="U524" s="282"/>
      <c r="V524" s="283">
        <f t="shared" si="178"/>
        <v>0</v>
      </c>
      <c r="W524" s="277">
        <f t="shared" si="179"/>
        <v>0</v>
      </c>
      <c r="X524" s="277">
        <f t="shared" si="180"/>
        <v>0</v>
      </c>
      <c r="Y524" s="278">
        <f t="shared" si="181"/>
        <v>0</v>
      </c>
      <c r="Z524" s="2131"/>
      <c r="AA524" s="2110"/>
      <c r="AB524" s="2110"/>
      <c r="AC524" s="2110"/>
      <c r="AD524" s="2110"/>
      <c r="AE524" s="2110"/>
      <c r="AF524" s="2110"/>
      <c r="AG524" s="2110"/>
      <c r="AH524" s="2113"/>
      <c r="AI524" s="2116"/>
      <c r="AJ524" s="2113"/>
    </row>
    <row r="525" spans="1:36" ht="18.75" x14ac:dyDescent="0.25">
      <c r="A525" s="2119"/>
      <c r="B525" s="2122"/>
      <c r="C525" s="2125"/>
      <c r="D525" s="2128"/>
      <c r="E525" s="284"/>
      <c r="F525" s="284"/>
      <c r="G525" s="284"/>
      <c r="H525" s="284"/>
      <c r="I525" s="284"/>
      <c r="J525" s="284"/>
      <c r="K525" s="284"/>
      <c r="L525" s="284"/>
      <c r="M525" s="284"/>
      <c r="N525" s="284"/>
      <c r="O525" s="284"/>
      <c r="P525" s="284"/>
      <c r="Q525" s="284"/>
      <c r="R525" s="274"/>
      <c r="S525" s="274"/>
      <c r="T525" s="274"/>
      <c r="U525" s="275"/>
      <c r="V525" s="283">
        <f t="shared" si="178"/>
        <v>0</v>
      </c>
      <c r="W525" s="277">
        <f t="shared" si="179"/>
        <v>0</v>
      </c>
      <c r="X525" s="277">
        <f t="shared" si="180"/>
        <v>0</v>
      </c>
      <c r="Y525" s="278">
        <f t="shared" si="181"/>
        <v>0</v>
      </c>
      <c r="Z525" s="2131"/>
      <c r="AA525" s="2110"/>
      <c r="AB525" s="2110"/>
      <c r="AC525" s="2110"/>
      <c r="AD525" s="2110"/>
      <c r="AE525" s="2110"/>
      <c r="AF525" s="2110"/>
      <c r="AG525" s="2110"/>
      <c r="AH525" s="2113"/>
      <c r="AI525" s="2116"/>
      <c r="AJ525" s="2113"/>
    </row>
    <row r="526" spans="1:36" ht="18.75" x14ac:dyDescent="0.25">
      <c r="A526" s="2119"/>
      <c r="B526" s="2122"/>
      <c r="C526" s="2125"/>
      <c r="D526" s="2128"/>
      <c r="E526" s="280"/>
      <c r="F526" s="280"/>
      <c r="G526" s="280"/>
      <c r="H526" s="280"/>
      <c r="I526" s="280"/>
      <c r="J526" s="280"/>
      <c r="K526" s="280"/>
      <c r="L526" s="280"/>
      <c r="M526" s="280"/>
      <c r="N526" s="280"/>
      <c r="O526" s="280"/>
      <c r="P526" s="280"/>
      <c r="Q526" s="280"/>
      <c r="R526" s="281"/>
      <c r="S526" s="281"/>
      <c r="T526" s="281"/>
      <c r="U526" s="282"/>
      <c r="V526" s="283">
        <f t="shared" si="178"/>
        <v>0</v>
      </c>
      <c r="W526" s="277">
        <f t="shared" si="179"/>
        <v>0</v>
      </c>
      <c r="X526" s="277">
        <f t="shared" si="180"/>
        <v>0</v>
      </c>
      <c r="Y526" s="278">
        <f t="shared" si="181"/>
        <v>0</v>
      </c>
      <c r="Z526" s="2131"/>
      <c r="AA526" s="2110"/>
      <c r="AB526" s="2110"/>
      <c r="AC526" s="2110"/>
      <c r="AD526" s="2110"/>
      <c r="AE526" s="2110"/>
      <c r="AF526" s="2110"/>
      <c r="AG526" s="2110"/>
      <c r="AH526" s="2113"/>
      <c r="AI526" s="2116"/>
      <c r="AJ526" s="2113"/>
    </row>
    <row r="527" spans="1:36" ht="18.75" x14ac:dyDescent="0.25">
      <c r="A527" s="2119"/>
      <c r="B527" s="2122"/>
      <c r="C527" s="2125"/>
      <c r="D527" s="2128"/>
      <c r="E527" s="284"/>
      <c r="F527" s="284"/>
      <c r="G527" s="284"/>
      <c r="H527" s="284"/>
      <c r="I527" s="284"/>
      <c r="J527" s="284"/>
      <c r="K527" s="284"/>
      <c r="L527" s="284"/>
      <c r="M527" s="284"/>
      <c r="N527" s="284"/>
      <c r="O527" s="284"/>
      <c r="P527" s="284"/>
      <c r="Q527" s="284"/>
      <c r="R527" s="274"/>
      <c r="S527" s="274"/>
      <c r="T527" s="274"/>
      <c r="U527" s="275"/>
      <c r="V527" s="283">
        <f t="shared" si="178"/>
        <v>0</v>
      </c>
      <c r="W527" s="277">
        <f t="shared" si="179"/>
        <v>0</v>
      </c>
      <c r="X527" s="277">
        <f t="shared" si="180"/>
        <v>0</v>
      </c>
      <c r="Y527" s="278">
        <f t="shared" si="181"/>
        <v>0</v>
      </c>
      <c r="Z527" s="2131"/>
      <c r="AA527" s="2110"/>
      <c r="AB527" s="2110"/>
      <c r="AC527" s="2110"/>
      <c r="AD527" s="2110"/>
      <c r="AE527" s="2110"/>
      <c r="AF527" s="2110"/>
      <c r="AG527" s="2110"/>
      <c r="AH527" s="2113"/>
      <c r="AI527" s="2116"/>
      <c r="AJ527" s="2113"/>
    </row>
    <row r="528" spans="1:36" ht="18.75" x14ac:dyDescent="0.25">
      <c r="A528" s="2119"/>
      <c r="B528" s="2122"/>
      <c r="C528" s="2125"/>
      <c r="D528" s="2128"/>
      <c r="E528" s="280"/>
      <c r="F528" s="280"/>
      <c r="G528" s="280"/>
      <c r="H528" s="280"/>
      <c r="I528" s="280"/>
      <c r="J528" s="280"/>
      <c r="K528" s="280"/>
      <c r="L528" s="280"/>
      <c r="M528" s="280"/>
      <c r="N528" s="280"/>
      <c r="O528" s="280"/>
      <c r="P528" s="280"/>
      <c r="Q528" s="280"/>
      <c r="R528" s="281"/>
      <c r="S528" s="281"/>
      <c r="T528" s="281"/>
      <c r="U528" s="282"/>
      <c r="V528" s="283">
        <f t="shared" si="178"/>
        <v>0</v>
      </c>
      <c r="W528" s="277">
        <f t="shared" si="179"/>
        <v>0</v>
      </c>
      <c r="X528" s="277">
        <f t="shared" si="180"/>
        <v>0</v>
      </c>
      <c r="Y528" s="278">
        <f t="shared" si="181"/>
        <v>0</v>
      </c>
      <c r="Z528" s="2131"/>
      <c r="AA528" s="2110"/>
      <c r="AB528" s="2110"/>
      <c r="AC528" s="2110"/>
      <c r="AD528" s="2110"/>
      <c r="AE528" s="2110"/>
      <c r="AF528" s="2110"/>
      <c r="AG528" s="2110"/>
      <c r="AH528" s="2113"/>
      <c r="AI528" s="2116"/>
      <c r="AJ528" s="2113"/>
    </row>
    <row r="529" spans="1:36" ht="19.5" thickBot="1" x14ac:dyDescent="0.3">
      <c r="A529" s="2120"/>
      <c r="B529" s="2123"/>
      <c r="C529" s="2126"/>
      <c r="D529" s="2129"/>
      <c r="E529" s="287"/>
      <c r="F529" s="287"/>
      <c r="G529" s="287"/>
      <c r="H529" s="287"/>
      <c r="I529" s="287"/>
      <c r="J529" s="287"/>
      <c r="K529" s="287"/>
      <c r="L529" s="287"/>
      <c r="M529" s="287"/>
      <c r="N529" s="287"/>
      <c r="O529" s="287"/>
      <c r="P529" s="287"/>
      <c r="Q529" s="287"/>
      <c r="R529" s="288"/>
      <c r="S529" s="288"/>
      <c r="T529" s="288"/>
      <c r="U529" s="289"/>
      <c r="V529" s="290">
        <f t="shared" si="178"/>
        <v>0</v>
      </c>
      <c r="W529" s="291">
        <f t="shared" si="179"/>
        <v>0</v>
      </c>
      <c r="X529" s="291">
        <f t="shared" si="180"/>
        <v>0</v>
      </c>
      <c r="Y529" s="292">
        <f t="shared" si="181"/>
        <v>0</v>
      </c>
      <c r="Z529" s="2132"/>
      <c r="AA529" s="2111"/>
      <c r="AB529" s="2111"/>
      <c r="AC529" s="2111"/>
      <c r="AD529" s="2111"/>
      <c r="AE529" s="2111"/>
      <c r="AF529" s="2111"/>
      <c r="AG529" s="2111"/>
      <c r="AH529" s="2114"/>
      <c r="AI529" s="2117"/>
      <c r="AJ529" s="2114"/>
    </row>
    <row r="530" spans="1:36" x14ac:dyDescent="0.25">
      <c r="AF530" s="222">
        <f>SUM(AF12:AF529)</f>
        <v>758.9728859311906</v>
      </c>
      <c r="AG530" s="256">
        <f>SUM(AG12:AG529)</f>
        <v>695.5606006102056</v>
      </c>
    </row>
    <row r="532" spans="1:36" ht="18.75" x14ac:dyDescent="0.3">
      <c r="B532" s="296"/>
      <c r="C532" s="296"/>
      <c r="D532" s="297"/>
    </row>
    <row r="533" spans="1:36" x14ac:dyDescent="0.25">
      <c r="B533" s="297"/>
      <c r="C533" s="297"/>
      <c r="D533" s="297"/>
    </row>
    <row r="534" spans="1:36" x14ac:dyDescent="0.25">
      <c r="B534" s="2136"/>
      <c r="C534" s="2136"/>
      <c r="D534" s="297"/>
    </row>
  </sheetData>
  <sheetProtection formatCells="0" formatColumns="0" formatRows="0" insertRows="0"/>
  <mergeCells count="421">
    <mergeCell ref="AE12:AE30"/>
    <mergeCell ref="AF12:AF30"/>
    <mergeCell ref="AG12:AG30"/>
    <mergeCell ref="AH12:AH30"/>
    <mergeCell ref="AI12:AI30"/>
    <mergeCell ref="AJ12:AJ30"/>
    <mergeCell ref="A12:A30"/>
    <mergeCell ref="B12:B30"/>
    <mergeCell ref="C12:C30"/>
    <mergeCell ref="D12:D30"/>
    <mergeCell ref="Z12:Z30"/>
    <mergeCell ref="AA12:AA30"/>
    <mergeCell ref="AB12:AB30"/>
    <mergeCell ref="AC12:AC30"/>
    <mergeCell ref="AD12:AD30"/>
    <mergeCell ref="AH310:AH329"/>
    <mergeCell ref="AI310:AI329"/>
    <mergeCell ref="AJ310:AJ329"/>
    <mergeCell ref="A270:A289"/>
    <mergeCell ref="AI490:AI509"/>
    <mergeCell ref="AJ490:AJ509"/>
    <mergeCell ref="A510:A529"/>
    <mergeCell ref="B510:B529"/>
    <mergeCell ref="C510:C529"/>
    <mergeCell ref="D510:D529"/>
    <mergeCell ref="Z510:Z529"/>
    <mergeCell ref="AA510:AA529"/>
    <mergeCell ref="AB510:AB529"/>
    <mergeCell ref="AC510:AC529"/>
    <mergeCell ref="AD510:AD529"/>
    <mergeCell ref="AE510:AE529"/>
    <mergeCell ref="AF510:AF529"/>
    <mergeCell ref="AG510:AG529"/>
    <mergeCell ref="AH510:AH529"/>
    <mergeCell ref="AI510:AI529"/>
    <mergeCell ref="AJ510:AJ529"/>
    <mergeCell ref="A490:A509"/>
    <mergeCell ref="B490:B509"/>
    <mergeCell ref="C490:C509"/>
    <mergeCell ref="B270:B289"/>
    <mergeCell ref="C270:C289"/>
    <mergeCell ref="D270:D289"/>
    <mergeCell ref="Z270:Z289"/>
    <mergeCell ref="AA270:AA289"/>
    <mergeCell ref="AB270:AB289"/>
    <mergeCell ref="AC270:AC289"/>
    <mergeCell ref="AD270:AD289"/>
    <mergeCell ref="A8:A11"/>
    <mergeCell ref="B8:B11"/>
    <mergeCell ref="C8:C11"/>
    <mergeCell ref="D8:D11"/>
    <mergeCell ref="E8:E11"/>
    <mergeCell ref="F8:Q8"/>
    <mergeCell ref="R8:U9"/>
    <mergeCell ref="AD8:AG9"/>
    <mergeCell ref="A50:A69"/>
    <mergeCell ref="B50:B69"/>
    <mergeCell ref="C50:C69"/>
    <mergeCell ref="D50:D69"/>
    <mergeCell ref="Z50:Z69"/>
    <mergeCell ref="AA50:AA69"/>
    <mergeCell ref="AB50:AB69"/>
    <mergeCell ref="AB31:AB49"/>
    <mergeCell ref="AH8:AH11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Z8:AC9"/>
    <mergeCell ref="AC31:AC49"/>
    <mergeCell ref="A31:A49"/>
    <mergeCell ref="B31:B49"/>
    <mergeCell ref="C31:C49"/>
    <mergeCell ref="D31:D49"/>
    <mergeCell ref="Z31:Z49"/>
    <mergeCell ref="AA31:AA49"/>
    <mergeCell ref="D70:D89"/>
    <mergeCell ref="Z70:Z89"/>
    <mergeCell ref="AA70:AA89"/>
    <mergeCell ref="AB70:AB89"/>
    <mergeCell ref="AC70:AC89"/>
    <mergeCell ref="AC50:AC69"/>
    <mergeCell ref="AH31:AH49"/>
    <mergeCell ref="AI31:AI49"/>
    <mergeCell ref="AJ31:AJ49"/>
    <mergeCell ref="AD31:AD49"/>
    <mergeCell ref="AE31:AE49"/>
    <mergeCell ref="AF31:AF49"/>
    <mergeCell ref="AG31:AG49"/>
    <mergeCell ref="AI50:AI69"/>
    <mergeCell ref="AJ50:AJ69"/>
    <mergeCell ref="AD50:AD69"/>
    <mergeCell ref="AE50:AE69"/>
    <mergeCell ref="AF50:AF69"/>
    <mergeCell ref="AG50:AG69"/>
    <mergeCell ref="AH50:AH69"/>
    <mergeCell ref="AA110:AA129"/>
    <mergeCell ref="AI130:AI149"/>
    <mergeCell ref="AJ130:AJ149"/>
    <mergeCell ref="AI90:AI109"/>
    <mergeCell ref="AJ90:AJ109"/>
    <mergeCell ref="AD130:AD149"/>
    <mergeCell ref="AE130:AE149"/>
    <mergeCell ref="AF130:AF149"/>
    <mergeCell ref="AG130:AG149"/>
    <mergeCell ref="AH130:AH149"/>
    <mergeCell ref="AJ70:AJ89"/>
    <mergeCell ref="A90:A109"/>
    <mergeCell ref="B90:B109"/>
    <mergeCell ref="C90:C109"/>
    <mergeCell ref="D90:D109"/>
    <mergeCell ref="Z90:Z109"/>
    <mergeCell ref="AA90:AA109"/>
    <mergeCell ref="AB90:AB109"/>
    <mergeCell ref="AC90:AC109"/>
    <mergeCell ref="AD90:AD109"/>
    <mergeCell ref="AD70:AD89"/>
    <mergeCell ref="AE70:AE89"/>
    <mergeCell ref="AF70:AF89"/>
    <mergeCell ref="AG70:AG89"/>
    <mergeCell ref="AH70:AH89"/>
    <mergeCell ref="AI70:AI89"/>
    <mergeCell ref="A70:A89"/>
    <mergeCell ref="B70:B89"/>
    <mergeCell ref="C70:C89"/>
    <mergeCell ref="AE90:AE109"/>
    <mergeCell ref="AF90:AF109"/>
    <mergeCell ref="AG90:AG109"/>
    <mergeCell ref="AH90:AH109"/>
    <mergeCell ref="AB150:AB169"/>
    <mergeCell ref="AC150:AC169"/>
    <mergeCell ref="AC130:AC149"/>
    <mergeCell ref="AH110:AH129"/>
    <mergeCell ref="AI110:AI129"/>
    <mergeCell ref="AJ110:AJ129"/>
    <mergeCell ref="A130:A149"/>
    <mergeCell ref="B130:B149"/>
    <mergeCell ref="C130:C149"/>
    <mergeCell ref="D130:D149"/>
    <mergeCell ref="Z130:Z149"/>
    <mergeCell ref="AA130:AA149"/>
    <mergeCell ref="AB130:AB149"/>
    <mergeCell ref="AB110:AB129"/>
    <mergeCell ref="AC110:AC129"/>
    <mergeCell ref="AD110:AD129"/>
    <mergeCell ref="AE110:AE129"/>
    <mergeCell ref="AF110:AF129"/>
    <mergeCell ref="AG110:AG129"/>
    <mergeCell ref="A110:A129"/>
    <mergeCell ref="B110:B129"/>
    <mergeCell ref="C110:C129"/>
    <mergeCell ref="D110:D129"/>
    <mergeCell ref="Z110:Z129"/>
    <mergeCell ref="AE170:AE189"/>
    <mergeCell ref="AF170:AF189"/>
    <mergeCell ref="AG170:AG189"/>
    <mergeCell ref="AH170:AH189"/>
    <mergeCell ref="AI170:AI189"/>
    <mergeCell ref="AJ170:AJ189"/>
    <mergeCell ref="AJ150:AJ169"/>
    <mergeCell ref="A170:A189"/>
    <mergeCell ref="B170:B189"/>
    <mergeCell ref="C170:C189"/>
    <mergeCell ref="D170:D189"/>
    <mergeCell ref="Z170:Z189"/>
    <mergeCell ref="AA170:AA189"/>
    <mergeCell ref="AB170:AB189"/>
    <mergeCell ref="AC170:AC189"/>
    <mergeCell ref="AD170:AD189"/>
    <mergeCell ref="AD150:AD169"/>
    <mergeCell ref="AE150:AE169"/>
    <mergeCell ref="AF150:AF169"/>
    <mergeCell ref="AG150:AG169"/>
    <mergeCell ref="AH150:AH169"/>
    <mergeCell ref="AI150:AI169"/>
    <mergeCell ref="A150:A169"/>
    <mergeCell ref="B150:B169"/>
    <mergeCell ref="C150:C169"/>
    <mergeCell ref="D150:D169"/>
    <mergeCell ref="Z150:Z169"/>
    <mergeCell ref="AA150:AA169"/>
    <mergeCell ref="A210:A229"/>
    <mergeCell ref="B210:B229"/>
    <mergeCell ref="C210:C229"/>
    <mergeCell ref="D210:D229"/>
    <mergeCell ref="Z210:Z229"/>
    <mergeCell ref="AA210:AA229"/>
    <mergeCell ref="AB210:AB229"/>
    <mergeCell ref="AB190:AB209"/>
    <mergeCell ref="AC190:AC209"/>
    <mergeCell ref="A190:A209"/>
    <mergeCell ref="B190:B209"/>
    <mergeCell ref="C190:C209"/>
    <mergeCell ref="D190:D209"/>
    <mergeCell ref="Z190:Z209"/>
    <mergeCell ref="AA190:AA209"/>
    <mergeCell ref="D230:D249"/>
    <mergeCell ref="Z230:Z249"/>
    <mergeCell ref="AA230:AA249"/>
    <mergeCell ref="AB230:AB249"/>
    <mergeCell ref="AC230:AC249"/>
    <mergeCell ref="AC210:AC229"/>
    <mergeCell ref="AH190:AH209"/>
    <mergeCell ref="AI190:AI209"/>
    <mergeCell ref="AJ190:AJ209"/>
    <mergeCell ref="AD190:AD209"/>
    <mergeCell ref="AE190:AE209"/>
    <mergeCell ref="AF190:AF209"/>
    <mergeCell ref="AG190:AG209"/>
    <mergeCell ref="AI210:AI229"/>
    <mergeCell ref="AJ210:AJ229"/>
    <mergeCell ref="AD210:AD229"/>
    <mergeCell ref="AE210:AE229"/>
    <mergeCell ref="AF210:AF229"/>
    <mergeCell ref="AG210:AG229"/>
    <mergeCell ref="AH210:AH229"/>
    <mergeCell ref="AJ230:AJ249"/>
    <mergeCell ref="AD230:AD249"/>
    <mergeCell ref="AE230:AE249"/>
    <mergeCell ref="AF230:AF249"/>
    <mergeCell ref="AE250:AE269"/>
    <mergeCell ref="AF250:AF269"/>
    <mergeCell ref="AG250:AG269"/>
    <mergeCell ref="AH250:AH269"/>
    <mergeCell ref="AA290:AA309"/>
    <mergeCell ref="AI330:AI349"/>
    <mergeCell ref="AJ330:AJ349"/>
    <mergeCell ref="AI250:AI269"/>
    <mergeCell ref="AJ250:AJ269"/>
    <mergeCell ref="AJ290:AJ309"/>
    <mergeCell ref="AH330:AH349"/>
    <mergeCell ref="AE270:AE289"/>
    <mergeCell ref="AF270:AF289"/>
    <mergeCell ref="AG270:AG289"/>
    <mergeCell ref="AH270:AH289"/>
    <mergeCell ref="AI270:AI289"/>
    <mergeCell ref="AJ270:AJ289"/>
    <mergeCell ref="AA310:AA329"/>
    <mergeCell ref="AB310:AB329"/>
    <mergeCell ref="AC310:AC329"/>
    <mergeCell ref="AD310:AD329"/>
    <mergeCell ref="AE310:AE329"/>
    <mergeCell ref="AF310:AF329"/>
    <mergeCell ref="AG310:AG329"/>
    <mergeCell ref="A250:A269"/>
    <mergeCell ref="B250:B269"/>
    <mergeCell ref="C250:C269"/>
    <mergeCell ref="D250:D269"/>
    <mergeCell ref="Z250:Z269"/>
    <mergeCell ref="AA250:AA269"/>
    <mergeCell ref="AB250:AB269"/>
    <mergeCell ref="AC250:AC269"/>
    <mergeCell ref="AD250:AD269"/>
    <mergeCell ref="AG230:AG249"/>
    <mergeCell ref="AH230:AH249"/>
    <mergeCell ref="AI230:AI249"/>
    <mergeCell ref="A230:A249"/>
    <mergeCell ref="B230:B249"/>
    <mergeCell ref="C230:C249"/>
    <mergeCell ref="AB350:AB369"/>
    <mergeCell ref="AC350:AC369"/>
    <mergeCell ref="AC330:AC349"/>
    <mergeCell ref="AH290:AH309"/>
    <mergeCell ref="AI290:AI309"/>
    <mergeCell ref="A330:A349"/>
    <mergeCell ref="B330:B349"/>
    <mergeCell ref="C330:C349"/>
    <mergeCell ref="D330:D349"/>
    <mergeCell ref="Z330:Z349"/>
    <mergeCell ref="AA330:AA349"/>
    <mergeCell ref="AB330:AB349"/>
    <mergeCell ref="AB290:AB309"/>
    <mergeCell ref="AC290:AC309"/>
    <mergeCell ref="AD290:AD309"/>
    <mergeCell ref="AE290:AE309"/>
    <mergeCell ref="AF290:AF309"/>
    <mergeCell ref="AG290:AG309"/>
    <mergeCell ref="A290:A309"/>
    <mergeCell ref="B290:B309"/>
    <mergeCell ref="C290:C309"/>
    <mergeCell ref="D290:D309"/>
    <mergeCell ref="Z290:Z309"/>
    <mergeCell ref="AD330:AD349"/>
    <mergeCell ref="AE330:AE349"/>
    <mergeCell ref="AF330:AF349"/>
    <mergeCell ref="AG330:AG349"/>
    <mergeCell ref="A310:A329"/>
    <mergeCell ref="B310:B329"/>
    <mergeCell ref="C310:C329"/>
    <mergeCell ref="D310:D329"/>
    <mergeCell ref="Z310:Z329"/>
    <mergeCell ref="AE370:AE389"/>
    <mergeCell ref="AF370:AF389"/>
    <mergeCell ref="AG370:AG389"/>
    <mergeCell ref="AH370:AH389"/>
    <mergeCell ref="AI370:AI389"/>
    <mergeCell ref="AJ370:AJ389"/>
    <mergeCell ref="AJ350:AJ369"/>
    <mergeCell ref="A370:A389"/>
    <mergeCell ref="B370:B389"/>
    <mergeCell ref="C370:C389"/>
    <mergeCell ref="D370:D389"/>
    <mergeCell ref="Z370:Z389"/>
    <mergeCell ref="AA370:AA389"/>
    <mergeCell ref="AB370:AB389"/>
    <mergeCell ref="AC370:AC389"/>
    <mergeCell ref="AD370:AD389"/>
    <mergeCell ref="AD350:AD369"/>
    <mergeCell ref="AE350:AE369"/>
    <mergeCell ref="AF350:AF369"/>
    <mergeCell ref="AG350:AG369"/>
    <mergeCell ref="AH350:AH369"/>
    <mergeCell ref="AI350:AI369"/>
    <mergeCell ref="A350:A369"/>
    <mergeCell ref="B350:B369"/>
    <mergeCell ref="C350:C369"/>
    <mergeCell ref="D350:D369"/>
    <mergeCell ref="Z350:Z369"/>
    <mergeCell ref="AA350:AA369"/>
    <mergeCell ref="AH390:AH409"/>
    <mergeCell ref="AI390:AI409"/>
    <mergeCell ref="AJ390:AJ409"/>
    <mergeCell ref="A410:A429"/>
    <mergeCell ref="B410:B429"/>
    <mergeCell ref="C410:C429"/>
    <mergeCell ref="D410:D429"/>
    <mergeCell ref="Z410:Z429"/>
    <mergeCell ref="AA410:AA429"/>
    <mergeCell ref="AB410:AB429"/>
    <mergeCell ref="AB390:AB409"/>
    <mergeCell ref="AC390:AC409"/>
    <mergeCell ref="AD390:AD409"/>
    <mergeCell ref="AE390:AE409"/>
    <mergeCell ref="AF390:AF409"/>
    <mergeCell ref="AG390:AG409"/>
    <mergeCell ref="A390:A409"/>
    <mergeCell ref="B390:B409"/>
    <mergeCell ref="C390:C409"/>
    <mergeCell ref="D390:D409"/>
    <mergeCell ref="Z390:Z409"/>
    <mergeCell ref="AA390:AA409"/>
    <mergeCell ref="AI410:AI429"/>
    <mergeCell ref="AJ410:AJ429"/>
    <mergeCell ref="AD410:AD429"/>
    <mergeCell ref="AE410:AE429"/>
    <mergeCell ref="AF410:AF429"/>
    <mergeCell ref="AG410:AG429"/>
    <mergeCell ref="AH410:AH429"/>
    <mergeCell ref="AC410:AC429"/>
    <mergeCell ref="B534:C534"/>
    <mergeCell ref="AE450:AE469"/>
    <mergeCell ref="AF450:AF469"/>
    <mergeCell ref="AG450:AG469"/>
    <mergeCell ref="AH450:AH469"/>
    <mergeCell ref="B430:B449"/>
    <mergeCell ref="C430:C449"/>
    <mergeCell ref="D430:D449"/>
    <mergeCell ref="Z430:Z449"/>
    <mergeCell ref="AA430:AA449"/>
    <mergeCell ref="AB430:AB449"/>
    <mergeCell ref="AC430:AC449"/>
    <mergeCell ref="AE490:AE509"/>
    <mergeCell ref="AF490:AF509"/>
    <mergeCell ref="AG490:AG509"/>
    <mergeCell ref="AH490:AH509"/>
    <mergeCell ref="AC490:AC509"/>
    <mergeCell ref="AD490:AD509"/>
    <mergeCell ref="D490:D509"/>
    <mergeCell ref="Z490:Z509"/>
    <mergeCell ref="AA490:AA509"/>
    <mergeCell ref="AB490:AB509"/>
    <mergeCell ref="AE470:AE489"/>
    <mergeCell ref="AF470:AF489"/>
    <mergeCell ref="AI450:AI469"/>
    <mergeCell ref="AJ450:AJ469"/>
    <mergeCell ref="AJ430:AJ449"/>
    <mergeCell ref="A450:A469"/>
    <mergeCell ref="B450:B469"/>
    <mergeCell ref="C450:C469"/>
    <mergeCell ref="D450:D469"/>
    <mergeCell ref="Z450:Z469"/>
    <mergeCell ref="AA450:AA469"/>
    <mergeCell ref="AB450:AB469"/>
    <mergeCell ref="AC450:AC469"/>
    <mergeCell ref="AD450:AD469"/>
    <mergeCell ref="AD430:AD449"/>
    <mergeCell ref="AE430:AE449"/>
    <mergeCell ref="AF430:AF449"/>
    <mergeCell ref="AG430:AG449"/>
    <mergeCell ref="AH430:AH449"/>
    <mergeCell ref="AI430:AI449"/>
    <mergeCell ref="A430:A449"/>
    <mergeCell ref="AG470:AG489"/>
    <mergeCell ref="AH470:AH489"/>
    <mergeCell ref="AI470:AI489"/>
    <mergeCell ref="AJ470:AJ489"/>
    <mergeCell ref="A470:A489"/>
    <mergeCell ref="B470:B489"/>
    <mergeCell ref="C470:C489"/>
    <mergeCell ref="D470:D489"/>
    <mergeCell ref="Z470:Z489"/>
    <mergeCell ref="AA470:AA489"/>
    <mergeCell ref="AB470:AB489"/>
    <mergeCell ref="AC470:AC489"/>
    <mergeCell ref="AD470:AD489"/>
  </mergeCells>
  <pageMargins left="0.7" right="0.7" top="0.75" bottom="0.75" header="0.3" footer="0.3"/>
  <pageSetup paperSize="9" scale="50" orientation="portrait" r:id="rId1"/>
  <rowBreaks count="2" manualBreakCount="2">
    <brk id="89" max="16383" man="1"/>
    <brk id="169" max="16383" man="1"/>
  </rowBreaks>
  <colBreaks count="1" manualBreakCount="1">
    <brk id="4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J88"/>
  <sheetViews>
    <sheetView view="pageBreakPreview" zoomScale="70" zoomScaleNormal="80" zoomScaleSheetLayoutView="70" workbookViewId="0">
      <selection activeCell="Q84" sqref="Q84"/>
    </sheetView>
  </sheetViews>
  <sheetFormatPr defaultColWidth="9.140625" defaultRowHeight="15" x14ac:dyDescent="0.25"/>
  <cols>
    <col min="1" max="1" width="8" style="128" customWidth="1"/>
    <col min="2" max="2" width="25.85546875" style="128" customWidth="1"/>
    <col min="3" max="4" width="22.5703125" style="128" customWidth="1"/>
    <col min="5" max="5" width="28.5703125" style="128" customWidth="1"/>
    <col min="6" max="17" width="9.140625" style="128"/>
    <col min="18" max="34" width="10.7109375" style="128" customWidth="1"/>
    <col min="35" max="35" width="11.28515625" style="128" customWidth="1"/>
    <col min="36" max="36" width="11.85546875" style="128" customWidth="1"/>
    <col min="37" max="16384" width="9.140625" style="128"/>
  </cols>
  <sheetData>
    <row r="1" spans="1:36" x14ac:dyDescent="0.25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7"/>
      <c r="V1" s="127"/>
    </row>
    <row r="2" spans="1:36" x14ac:dyDescent="0.25">
      <c r="A2" s="126"/>
      <c r="B2" s="1304" t="s">
        <v>367</v>
      </c>
      <c r="C2" s="1305"/>
      <c r="D2" s="1305"/>
      <c r="E2" s="1305"/>
      <c r="F2" s="1305"/>
      <c r="G2" s="1305"/>
      <c r="H2" s="1305"/>
      <c r="I2" s="1305"/>
      <c r="J2" s="1305"/>
      <c r="K2" s="1305"/>
      <c r="L2" s="1305"/>
      <c r="M2" s="1305"/>
      <c r="N2" s="1305"/>
      <c r="O2" s="1305"/>
      <c r="P2" s="1305"/>
      <c r="Q2" s="1306"/>
      <c r="R2" s="126"/>
      <c r="S2" s="126"/>
      <c r="T2" s="126"/>
      <c r="U2" s="127"/>
      <c r="V2" s="127"/>
    </row>
    <row r="3" spans="1:36" x14ac:dyDescent="0.25">
      <c r="A3" s="126"/>
      <c r="B3" s="1307"/>
      <c r="C3" s="1308"/>
      <c r="D3" s="1308"/>
      <c r="E3" s="1308"/>
      <c r="F3" s="1308"/>
      <c r="G3" s="1308"/>
      <c r="H3" s="1308"/>
      <c r="I3" s="1308"/>
      <c r="J3" s="1308"/>
      <c r="K3" s="1308"/>
      <c r="L3" s="1308"/>
      <c r="M3" s="1308"/>
      <c r="N3" s="1308"/>
      <c r="O3" s="1308"/>
      <c r="P3" s="1308"/>
      <c r="Q3" s="1309"/>
      <c r="R3" s="126"/>
      <c r="S3" s="126"/>
      <c r="T3" s="126"/>
      <c r="U3" s="127"/>
      <c r="V3" s="127"/>
    </row>
    <row r="4" spans="1:36" ht="20.25" x14ac:dyDescent="0.25">
      <c r="A4" s="126"/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6"/>
      <c r="S4" s="126"/>
      <c r="T4" s="126"/>
      <c r="U4" s="127"/>
      <c r="V4" s="127"/>
    </row>
    <row r="5" spans="1:36" ht="20.25" customHeight="1" x14ac:dyDescent="0.25">
      <c r="A5" s="126"/>
      <c r="B5" s="129"/>
      <c r="C5" s="129"/>
      <c r="D5" s="129"/>
      <c r="E5" s="129"/>
      <c r="F5" s="1310"/>
      <c r="G5" s="1310"/>
      <c r="H5" s="1310"/>
      <c r="I5" s="1310"/>
      <c r="J5" s="1310"/>
      <c r="K5" s="1310"/>
      <c r="L5" s="1310"/>
      <c r="M5" s="1310"/>
      <c r="N5" s="1310"/>
      <c r="O5" s="1310"/>
      <c r="P5" s="1310"/>
      <c r="Q5" s="1310"/>
      <c r="R5" s="1310"/>
      <c r="S5" s="1310"/>
      <c r="T5" s="1310"/>
      <c r="U5" s="1310"/>
      <c r="V5" s="2177" t="s">
        <v>1</v>
      </c>
      <c r="W5" s="2177"/>
      <c r="X5" s="2177"/>
      <c r="Y5" s="2177"/>
      <c r="Z5" s="2177"/>
      <c r="AA5" s="2177"/>
      <c r="AB5" s="2177"/>
      <c r="AC5" s="2177"/>
      <c r="AD5" s="2177"/>
      <c r="AE5" s="2177"/>
      <c r="AF5" s="2177"/>
      <c r="AG5" s="2177"/>
      <c r="AH5" s="2177"/>
    </row>
    <row r="6" spans="1:36" ht="30" customHeight="1" x14ac:dyDescent="0.25">
      <c r="A6" s="126"/>
      <c r="B6" s="129"/>
      <c r="C6" s="129"/>
      <c r="D6" s="129"/>
      <c r="E6" s="129"/>
      <c r="F6" s="1310"/>
      <c r="G6" s="1310"/>
      <c r="H6" s="1310"/>
      <c r="I6" s="1310"/>
      <c r="J6" s="1310"/>
      <c r="K6" s="1310"/>
      <c r="L6" s="1310"/>
      <c r="M6" s="1310"/>
      <c r="N6" s="1310"/>
      <c r="O6" s="1310"/>
      <c r="P6" s="1310"/>
      <c r="Q6" s="1310"/>
      <c r="R6" s="1310"/>
      <c r="S6" s="1310"/>
      <c r="T6" s="1310"/>
      <c r="U6" s="1310"/>
      <c r="V6" s="2177"/>
      <c r="W6" s="2177"/>
      <c r="X6" s="2177"/>
      <c r="Y6" s="2177"/>
      <c r="Z6" s="2177"/>
      <c r="AA6" s="2177"/>
      <c r="AB6" s="2177"/>
      <c r="AC6" s="2177"/>
      <c r="AD6" s="2177"/>
      <c r="AE6" s="2177"/>
      <c r="AF6" s="2177"/>
      <c r="AG6" s="2177"/>
      <c r="AH6" s="2177"/>
    </row>
    <row r="7" spans="1:36" ht="15.75" thickBot="1" x14ac:dyDescent="0.3">
      <c r="A7" s="126"/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7"/>
      <c r="V7" s="127"/>
    </row>
    <row r="8" spans="1:36" ht="31.5" customHeight="1" x14ac:dyDescent="0.25">
      <c r="A8" s="2164" t="s">
        <v>2</v>
      </c>
      <c r="B8" s="2165" t="s">
        <v>3</v>
      </c>
      <c r="C8" s="2165" t="s">
        <v>4</v>
      </c>
      <c r="D8" s="1271" t="s">
        <v>5</v>
      </c>
      <c r="E8" s="2165" t="s">
        <v>6</v>
      </c>
      <c r="F8" s="2165" t="s">
        <v>7</v>
      </c>
      <c r="G8" s="2165"/>
      <c r="H8" s="2165"/>
      <c r="I8" s="2165"/>
      <c r="J8" s="2165"/>
      <c r="K8" s="2165"/>
      <c r="L8" s="2165"/>
      <c r="M8" s="2165"/>
      <c r="N8" s="2165"/>
      <c r="O8" s="2165"/>
      <c r="P8" s="2165"/>
      <c r="Q8" s="2165"/>
      <c r="R8" s="1278" t="s">
        <v>8</v>
      </c>
      <c r="S8" s="1278"/>
      <c r="T8" s="1278"/>
      <c r="U8" s="1278"/>
      <c r="V8" s="1320" t="s">
        <v>9</v>
      </c>
      <c r="W8" s="1320"/>
      <c r="X8" s="1320"/>
      <c r="Y8" s="1320"/>
      <c r="Z8" s="1320" t="s">
        <v>10</v>
      </c>
      <c r="AA8" s="1320"/>
      <c r="AB8" s="1320"/>
      <c r="AC8" s="1320"/>
      <c r="AD8" s="1320" t="s">
        <v>11</v>
      </c>
      <c r="AE8" s="1320"/>
      <c r="AF8" s="1320"/>
      <c r="AG8" s="1320"/>
      <c r="AH8" s="1320" t="s">
        <v>12</v>
      </c>
      <c r="AI8" s="1321" t="s">
        <v>13</v>
      </c>
      <c r="AJ8" s="1297" t="s">
        <v>14</v>
      </c>
    </row>
    <row r="9" spans="1:36" ht="33" customHeight="1" x14ac:dyDescent="0.25">
      <c r="A9" s="1343"/>
      <c r="B9" s="2166"/>
      <c r="C9" s="2166"/>
      <c r="D9" s="1272"/>
      <c r="E9" s="2166"/>
      <c r="F9" s="2166" t="s">
        <v>15</v>
      </c>
      <c r="G9" s="2166"/>
      <c r="H9" s="2166"/>
      <c r="I9" s="2166"/>
      <c r="J9" s="2166"/>
      <c r="K9" s="2166"/>
      <c r="L9" s="2166" t="s">
        <v>16</v>
      </c>
      <c r="M9" s="2166"/>
      <c r="N9" s="2166"/>
      <c r="O9" s="2166"/>
      <c r="P9" s="2166"/>
      <c r="Q9" s="2166"/>
      <c r="R9" s="2167"/>
      <c r="S9" s="2167"/>
      <c r="T9" s="2167"/>
      <c r="U9" s="2167"/>
      <c r="V9" s="2163"/>
      <c r="W9" s="2163"/>
      <c r="X9" s="2163"/>
      <c r="Y9" s="2163"/>
      <c r="Z9" s="2163"/>
      <c r="AA9" s="2163"/>
      <c r="AB9" s="2163"/>
      <c r="AC9" s="2163"/>
      <c r="AD9" s="2163"/>
      <c r="AE9" s="2163"/>
      <c r="AF9" s="2163"/>
      <c r="AG9" s="2163"/>
      <c r="AH9" s="2163"/>
      <c r="AI9" s="2176"/>
      <c r="AJ9" s="1298"/>
    </row>
    <row r="10" spans="1:36" ht="15.75" x14ac:dyDescent="0.25">
      <c r="A10" s="1343"/>
      <c r="B10" s="2166"/>
      <c r="C10" s="2166"/>
      <c r="D10" s="1272"/>
      <c r="E10" s="2166"/>
      <c r="F10" s="2178">
        <v>1000.4166666666666</v>
      </c>
      <c r="G10" s="2178"/>
      <c r="H10" s="2178"/>
      <c r="I10" s="2178">
        <v>1000.7916666666666</v>
      </c>
      <c r="J10" s="2178"/>
      <c r="K10" s="2178"/>
      <c r="L10" s="2178">
        <v>1000.4166666666666</v>
      </c>
      <c r="M10" s="2178"/>
      <c r="N10" s="2178"/>
      <c r="O10" s="2178">
        <v>1000.7916666666666</v>
      </c>
      <c r="P10" s="2178"/>
      <c r="Q10" s="2178"/>
      <c r="R10" s="2166" t="s">
        <v>15</v>
      </c>
      <c r="S10" s="2166"/>
      <c r="T10" s="2166" t="s">
        <v>16</v>
      </c>
      <c r="U10" s="2166"/>
      <c r="V10" s="2163" t="s">
        <v>15</v>
      </c>
      <c r="W10" s="2163"/>
      <c r="X10" s="2163" t="s">
        <v>16</v>
      </c>
      <c r="Y10" s="2163"/>
      <c r="Z10" s="2163" t="s">
        <v>15</v>
      </c>
      <c r="AA10" s="2163"/>
      <c r="AB10" s="2163" t="s">
        <v>16</v>
      </c>
      <c r="AC10" s="2163"/>
      <c r="AD10" s="2163" t="s">
        <v>15</v>
      </c>
      <c r="AE10" s="2163"/>
      <c r="AF10" s="2163" t="s">
        <v>16</v>
      </c>
      <c r="AG10" s="2163"/>
      <c r="AH10" s="2163"/>
      <c r="AI10" s="2176"/>
      <c r="AJ10" s="1298"/>
    </row>
    <row r="11" spans="1:36" ht="16.5" thickBot="1" x14ac:dyDescent="0.3">
      <c r="A11" s="1343"/>
      <c r="B11" s="2166"/>
      <c r="C11" s="2166"/>
      <c r="D11" s="1273"/>
      <c r="E11" s="2166"/>
      <c r="F11" s="160" t="s">
        <v>17</v>
      </c>
      <c r="G11" s="161" t="s">
        <v>18</v>
      </c>
      <c r="H11" s="162" t="s">
        <v>19</v>
      </c>
      <c r="I11" s="160" t="s">
        <v>17</v>
      </c>
      <c r="J11" s="161" t="s">
        <v>18</v>
      </c>
      <c r="K11" s="162" t="s">
        <v>19</v>
      </c>
      <c r="L11" s="160"/>
      <c r="M11" s="161"/>
      <c r="N11" s="162"/>
      <c r="O11" s="160"/>
      <c r="P11" s="161"/>
      <c r="Q11" s="162"/>
      <c r="R11" s="163">
        <v>1000.4166666666666</v>
      </c>
      <c r="S11" s="163">
        <v>1000.7916666666666</v>
      </c>
      <c r="T11" s="163">
        <v>1000.4166666666666</v>
      </c>
      <c r="U11" s="163">
        <v>1000.7916666666666</v>
      </c>
      <c r="V11" s="164">
        <v>1000.4166666666666</v>
      </c>
      <c r="W11" s="164">
        <v>1000.7916666666666</v>
      </c>
      <c r="X11" s="164">
        <v>1000.4166666666666</v>
      </c>
      <c r="Y11" s="164">
        <v>1000.7916666666666</v>
      </c>
      <c r="Z11" s="164">
        <v>1000.4166666666666</v>
      </c>
      <c r="AA11" s="164">
        <v>1000.7916666666666</v>
      </c>
      <c r="AB11" s="164">
        <v>1000.4166666666666</v>
      </c>
      <c r="AC11" s="164">
        <v>1000.7916666666666</v>
      </c>
      <c r="AD11" s="164">
        <v>1000.4166666666666</v>
      </c>
      <c r="AE11" s="164">
        <v>1000.7916666666666</v>
      </c>
      <c r="AF11" s="164">
        <v>1000.4166666666666</v>
      </c>
      <c r="AG11" s="164">
        <v>1000.7916666666666</v>
      </c>
      <c r="AH11" s="2163"/>
      <c r="AI11" s="2176"/>
      <c r="AJ11" s="1299"/>
    </row>
    <row r="12" spans="1:36" ht="15.75" x14ac:dyDescent="0.25">
      <c r="A12" s="1326">
        <v>1</v>
      </c>
      <c r="B12" s="2166" t="s">
        <v>24</v>
      </c>
      <c r="C12" s="2166" t="s">
        <v>83</v>
      </c>
      <c r="D12" s="2190">
        <f>160*0.9</f>
        <v>144</v>
      </c>
      <c r="E12" s="165" t="s">
        <v>952</v>
      </c>
      <c r="F12" s="165">
        <v>13</v>
      </c>
      <c r="G12" s="165">
        <v>15</v>
      </c>
      <c r="H12" s="165">
        <v>28</v>
      </c>
      <c r="I12" s="165">
        <v>16</v>
      </c>
      <c r="J12" s="165">
        <v>15</v>
      </c>
      <c r="K12" s="165">
        <v>33</v>
      </c>
      <c r="L12" s="165">
        <v>20</v>
      </c>
      <c r="M12" s="165">
        <v>7</v>
      </c>
      <c r="N12" s="165">
        <v>36</v>
      </c>
      <c r="O12" s="165">
        <v>26</v>
      </c>
      <c r="P12" s="165">
        <v>22</v>
      </c>
      <c r="Q12" s="165">
        <v>39</v>
      </c>
      <c r="R12" s="166">
        <v>402</v>
      </c>
      <c r="S12" s="166">
        <v>402</v>
      </c>
      <c r="T12" s="166">
        <v>402</v>
      </c>
      <c r="U12" s="166">
        <v>402</v>
      </c>
      <c r="V12" s="167">
        <f t="shared" ref="V12:V57" si="0">IF(AND(F12=0,G12=0,H12=0),0,IF(AND(F12=0,G12=0),H12,IF(AND(F12=0,H12=0),G12,IF(AND(G12=0,H12=0),F12,IF(F12=0,(G12+H12)/2,IF(G12=0,(F12+H12)/2,IF(H12=0,(F12+G12)/2,(F12+G12+H12)/3)))))))</f>
        <v>18.666666666666668</v>
      </c>
      <c r="W12" s="167">
        <f t="shared" ref="W12:W57" si="1">IF(AND(I12=0,J12=0,K12=0),0,IF(AND(I12=0,J12=0),K12,IF(AND(I12=0,K12=0),J12,IF(AND(J12=0,K12=0),I12,IF(I12=0,(J12+K12)/2,IF(J12=0,(I12+K12)/2,IF(K12=0,(I12+J12)/2,(I12+J12+K12)/3)))))))</f>
        <v>21.333333333333332</v>
      </c>
      <c r="X12" s="167">
        <f t="shared" ref="X12:X57" si="2">IF(AND(L12=0,M12=0,N12=0),0,IF(AND(L12=0,M12=0),N12,IF(AND(L12=0,N12=0),M12,IF(AND(M12=0,N12=0),L12,IF(L12=0,(M12+N12)/2,IF(M12=0,(L12+N12)/2,IF(N12=0,(L12+M12)/2,(L12+M12+N12)/3)))))))</f>
        <v>21</v>
      </c>
      <c r="Y12" s="168">
        <f t="shared" ref="Y12:Y57" si="3">IF(AND(O12=0,P12=0,Q12=0),0,IF(AND(O12=0,P12=0),Q12,IF(AND(O12=0,Q12=0),P12,IF(AND(P12=0,Q12=0),O12,IF(O12=0,(P12+Q12)/2,IF(P12=0,(O12+Q12)/2,IF(Q12=0,(O12+P12)/2,(O12+P12+Q12)/3)))))))</f>
        <v>29</v>
      </c>
      <c r="Z12" s="2168">
        <f>SUM(V12:V17)</f>
        <v>42.333333333333336</v>
      </c>
      <c r="AA12" s="2170">
        <f>SUM(W12:W17)</f>
        <v>48.666666666666664</v>
      </c>
      <c r="AB12" s="2170">
        <f>SUM(X12:X17)</f>
        <v>48.333333333333329</v>
      </c>
      <c r="AC12" s="2170">
        <f>SUM(Y12:Y17)</f>
        <v>64</v>
      </c>
      <c r="AD12" s="2170">
        <f>Z12*0.38*0.9*SQRT(3)</f>
        <v>25.076631591982203</v>
      </c>
      <c r="AE12" s="2170">
        <f t="shared" ref="AE12:AG12" si="4">AA12*0.38*0.9*SQRT(3)</f>
        <v>28.828253641176389</v>
      </c>
      <c r="AF12" s="2170">
        <f t="shared" si="4"/>
        <v>28.630799849113536</v>
      </c>
      <c r="AG12" s="2170">
        <f t="shared" si="4"/>
        <v>37.911128076067584</v>
      </c>
      <c r="AH12" s="2170">
        <f>MAX(Z12:AC17)</f>
        <v>64</v>
      </c>
      <c r="AI12" s="2174">
        <f>AH12*0.38*0.9*SQRT(3)</f>
        <v>37.911128076067584</v>
      </c>
      <c r="AJ12" s="2174">
        <f>D12-AI12</f>
        <v>106.08887192393242</v>
      </c>
    </row>
    <row r="13" spans="1:36" ht="15.75" x14ac:dyDescent="0.25">
      <c r="A13" s="1326"/>
      <c r="B13" s="2166"/>
      <c r="C13" s="2166"/>
      <c r="D13" s="2191"/>
      <c r="E13" s="143" t="s">
        <v>368</v>
      </c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69">
        <v>402</v>
      </c>
      <c r="S13" s="169">
        <v>402</v>
      </c>
      <c r="T13" s="169">
        <v>402</v>
      </c>
      <c r="U13" s="169">
        <v>402</v>
      </c>
      <c r="V13" s="167">
        <f t="shared" si="0"/>
        <v>0</v>
      </c>
      <c r="W13" s="167">
        <f t="shared" si="1"/>
        <v>0</v>
      </c>
      <c r="X13" s="167">
        <f t="shared" si="2"/>
        <v>0</v>
      </c>
      <c r="Y13" s="168">
        <f t="shared" si="3"/>
        <v>0</v>
      </c>
      <c r="Z13" s="2168"/>
      <c r="AA13" s="2170"/>
      <c r="AB13" s="2170"/>
      <c r="AC13" s="2170"/>
      <c r="AD13" s="2170"/>
      <c r="AE13" s="2170"/>
      <c r="AF13" s="2170"/>
      <c r="AG13" s="2170"/>
      <c r="AH13" s="2170"/>
      <c r="AI13" s="2174"/>
      <c r="AJ13" s="2174"/>
    </row>
    <row r="14" spans="1:36" ht="15.75" x14ac:dyDescent="0.25">
      <c r="A14" s="1326"/>
      <c r="B14" s="2166"/>
      <c r="C14" s="2166"/>
      <c r="D14" s="2191"/>
      <c r="E14" s="165" t="s">
        <v>369</v>
      </c>
      <c r="F14" s="165">
        <v>25</v>
      </c>
      <c r="G14" s="165">
        <v>24</v>
      </c>
      <c r="H14" s="165">
        <v>22</v>
      </c>
      <c r="I14" s="165">
        <v>26</v>
      </c>
      <c r="J14" s="165">
        <v>28</v>
      </c>
      <c r="K14" s="165">
        <v>28</v>
      </c>
      <c r="L14" s="165">
        <v>22</v>
      </c>
      <c r="M14" s="165">
        <v>25</v>
      </c>
      <c r="N14" s="165">
        <v>35</v>
      </c>
      <c r="O14" s="165">
        <v>29</v>
      </c>
      <c r="P14" s="165">
        <v>40</v>
      </c>
      <c r="Q14" s="165">
        <v>36</v>
      </c>
      <c r="R14" s="166">
        <v>402</v>
      </c>
      <c r="S14" s="166">
        <v>402</v>
      </c>
      <c r="T14" s="166">
        <v>402</v>
      </c>
      <c r="U14" s="166">
        <v>402</v>
      </c>
      <c r="V14" s="167">
        <f t="shared" si="0"/>
        <v>23.666666666666668</v>
      </c>
      <c r="W14" s="167">
        <f t="shared" si="1"/>
        <v>27.333333333333332</v>
      </c>
      <c r="X14" s="167">
        <f t="shared" si="2"/>
        <v>27.333333333333332</v>
      </c>
      <c r="Y14" s="168">
        <f t="shared" si="3"/>
        <v>35</v>
      </c>
      <c r="Z14" s="2168"/>
      <c r="AA14" s="2170"/>
      <c r="AB14" s="2170"/>
      <c r="AC14" s="2170"/>
      <c r="AD14" s="2170"/>
      <c r="AE14" s="2170"/>
      <c r="AF14" s="2170"/>
      <c r="AG14" s="2170"/>
      <c r="AH14" s="2170"/>
      <c r="AI14" s="2174"/>
      <c r="AJ14" s="2174"/>
    </row>
    <row r="15" spans="1:36" ht="15.75" x14ac:dyDescent="0.25">
      <c r="A15" s="1326"/>
      <c r="B15" s="2166"/>
      <c r="C15" s="2166"/>
      <c r="D15" s="2191"/>
      <c r="E15" s="143" t="s">
        <v>370</v>
      </c>
      <c r="F15" s="143"/>
      <c r="G15" s="143"/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69">
        <v>402</v>
      </c>
      <c r="S15" s="169">
        <v>402</v>
      </c>
      <c r="T15" s="169">
        <v>402</v>
      </c>
      <c r="U15" s="169">
        <v>402</v>
      </c>
      <c r="V15" s="167">
        <f t="shared" si="0"/>
        <v>0</v>
      </c>
      <c r="W15" s="167">
        <f t="shared" si="1"/>
        <v>0</v>
      </c>
      <c r="X15" s="167">
        <f t="shared" si="2"/>
        <v>0</v>
      </c>
      <c r="Y15" s="168">
        <f t="shared" si="3"/>
        <v>0</v>
      </c>
      <c r="Z15" s="2168"/>
      <c r="AA15" s="2170"/>
      <c r="AB15" s="2170"/>
      <c r="AC15" s="2170"/>
      <c r="AD15" s="2170"/>
      <c r="AE15" s="2170"/>
      <c r="AF15" s="2170"/>
      <c r="AG15" s="2170"/>
      <c r="AH15" s="2170"/>
      <c r="AI15" s="2174"/>
      <c r="AJ15" s="2174"/>
    </row>
    <row r="16" spans="1:36" ht="15.75" x14ac:dyDescent="0.25">
      <c r="A16" s="1326"/>
      <c r="B16" s="2166"/>
      <c r="C16" s="2166"/>
      <c r="D16" s="2191"/>
      <c r="E16" s="165"/>
      <c r="F16" s="165"/>
      <c r="G16" s="165"/>
      <c r="H16" s="165"/>
      <c r="I16" s="165"/>
      <c r="J16" s="165"/>
      <c r="K16" s="165"/>
      <c r="L16" s="165"/>
      <c r="M16" s="165"/>
      <c r="N16" s="165"/>
      <c r="O16" s="165"/>
      <c r="P16" s="165"/>
      <c r="Q16" s="165"/>
      <c r="R16" s="166"/>
      <c r="S16" s="166"/>
      <c r="T16" s="166"/>
      <c r="U16" s="166"/>
      <c r="V16" s="167">
        <f t="shared" si="0"/>
        <v>0</v>
      </c>
      <c r="W16" s="167">
        <f t="shared" si="1"/>
        <v>0</v>
      </c>
      <c r="X16" s="167">
        <f t="shared" si="2"/>
        <v>0</v>
      </c>
      <c r="Y16" s="168">
        <f t="shared" si="3"/>
        <v>0</v>
      </c>
      <c r="Z16" s="2168"/>
      <c r="AA16" s="2170"/>
      <c r="AB16" s="2170"/>
      <c r="AC16" s="2170"/>
      <c r="AD16" s="2170"/>
      <c r="AE16" s="2170"/>
      <c r="AF16" s="2170"/>
      <c r="AG16" s="2170"/>
      <c r="AH16" s="2170"/>
      <c r="AI16" s="2174"/>
      <c r="AJ16" s="2174"/>
    </row>
    <row r="17" spans="1:36" ht="16.5" thickBot="1" x14ac:dyDescent="0.3">
      <c r="A17" s="1327"/>
      <c r="B17" s="2179"/>
      <c r="C17" s="2179"/>
      <c r="D17" s="2192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0"/>
      <c r="P17" s="170"/>
      <c r="Q17" s="170"/>
      <c r="R17" s="171"/>
      <c r="S17" s="171"/>
      <c r="T17" s="171"/>
      <c r="U17" s="171"/>
      <c r="V17" s="172">
        <f t="shared" si="0"/>
        <v>0</v>
      </c>
      <c r="W17" s="172">
        <f t="shared" si="1"/>
        <v>0</v>
      </c>
      <c r="X17" s="172">
        <f t="shared" si="2"/>
        <v>0</v>
      </c>
      <c r="Y17" s="173">
        <f t="shared" si="3"/>
        <v>0</v>
      </c>
      <c r="Z17" s="2169"/>
      <c r="AA17" s="2171"/>
      <c r="AB17" s="2171"/>
      <c r="AC17" s="2171"/>
      <c r="AD17" s="2171"/>
      <c r="AE17" s="2171"/>
      <c r="AF17" s="2171"/>
      <c r="AG17" s="2171"/>
      <c r="AH17" s="2171"/>
      <c r="AI17" s="2175"/>
      <c r="AJ17" s="2175"/>
    </row>
    <row r="18" spans="1:36" ht="15.75" x14ac:dyDescent="0.25">
      <c r="A18" s="1339">
        <v>2</v>
      </c>
      <c r="B18" s="2165" t="s">
        <v>28</v>
      </c>
      <c r="C18" s="2180" t="s">
        <v>99</v>
      </c>
      <c r="D18" s="2183"/>
      <c r="E18" s="138" t="s">
        <v>371</v>
      </c>
      <c r="F18" s="138"/>
      <c r="G18" s="138"/>
      <c r="H18" s="138"/>
      <c r="I18" s="138"/>
      <c r="J18" s="138"/>
      <c r="K18" s="138"/>
      <c r="L18" s="2186"/>
      <c r="M18" s="2187"/>
      <c r="N18" s="2187"/>
      <c r="O18" s="2187"/>
      <c r="P18" s="2187"/>
      <c r="Q18" s="2188"/>
      <c r="R18" s="138"/>
      <c r="S18" s="138"/>
      <c r="T18" s="138"/>
      <c r="U18" s="138"/>
      <c r="V18" s="174">
        <f t="shared" si="0"/>
        <v>0</v>
      </c>
      <c r="W18" s="174">
        <f t="shared" si="1"/>
        <v>0</v>
      </c>
      <c r="X18" s="174">
        <f t="shared" si="2"/>
        <v>0</v>
      </c>
      <c r="Y18" s="175">
        <f t="shared" si="3"/>
        <v>0</v>
      </c>
      <c r="Z18" s="2189">
        <f>SUM(V18:V21)</f>
        <v>0</v>
      </c>
      <c r="AA18" s="2172">
        <f>SUM(W18:W21)</f>
        <v>0</v>
      </c>
      <c r="AB18" s="2172">
        <f>SUM(X18:X21)</f>
        <v>0</v>
      </c>
      <c r="AC18" s="2172">
        <f>SUM(Y18:Y21)</f>
        <v>0</v>
      </c>
      <c r="AD18" s="2172">
        <f t="shared" ref="AD18:AG18" si="5">Z18*0.38*0.9*SQRT(3)</f>
        <v>0</v>
      </c>
      <c r="AE18" s="2172">
        <f t="shared" si="5"/>
        <v>0</v>
      </c>
      <c r="AF18" s="2172">
        <f t="shared" si="5"/>
        <v>0</v>
      </c>
      <c r="AG18" s="2172">
        <f t="shared" si="5"/>
        <v>0</v>
      </c>
      <c r="AH18" s="2172">
        <f>MAX(Z18:AC21)</f>
        <v>0</v>
      </c>
      <c r="AI18" s="2173">
        <f t="shared" ref="AI18" si="6">AH18*0.38*0.9*SQRT(3)</f>
        <v>0</v>
      </c>
      <c r="AJ18" s="2173">
        <f>D18-AI18</f>
        <v>0</v>
      </c>
    </row>
    <row r="19" spans="1:36" ht="15.75" x14ac:dyDescent="0.25">
      <c r="A19" s="1326"/>
      <c r="B19" s="2166"/>
      <c r="C19" s="2181"/>
      <c r="D19" s="2184"/>
      <c r="E19" s="143"/>
      <c r="F19" s="143"/>
      <c r="G19" s="143"/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69"/>
      <c r="S19" s="169"/>
      <c r="T19" s="169"/>
      <c r="U19" s="169"/>
      <c r="V19" s="167">
        <f t="shared" si="0"/>
        <v>0</v>
      </c>
      <c r="W19" s="167">
        <f t="shared" si="1"/>
        <v>0</v>
      </c>
      <c r="X19" s="167">
        <f t="shared" si="2"/>
        <v>0</v>
      </c>
      <c r="Y19" s="168">
        <f t="shared" si="3"/>
        <v>0</v>
      </c>
      <c r="Z19" s="2168"/>
      <c r="AA19" s="2170"/>
      <c r="AB19" s="2170"/>
      <c r="AC19" s="2170"/>
      <c r="AD19" s="2170"/>
      <c r="AE19" s="2170"/>
      <c r="AF19" s="2170"/>
      <c r="AG19" s="2170"/>
      <c r="AH19" s="2170"/>
      <c r="AI19" s="2174"/>
      <c r="AJ19" s="2174"/>
    </row>
    <row r="20" spans="1:36" ht="15.75" x14ac:dyDescent="0.25">
      <c r="A20" s="1326"/>
      <c r="B20" s="2166"/>
      <c r="C20" s="2181"/>
      <c r="D20" s="2184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7">
        <f t="shared" si="0"/>
        <v>0</v>
      </c>
      <c r="W20" s="167">
        <f t="shared" si="1"/>
        <v>0</v>
      </c>
      <c r="X20" s="167">
        <f t="shared" si="2"/>
        <v>0</v>
      </c>
      <c r="Y20" s="168">
        <f t="shared" si="3"/>
        <v>0</v>
      </c>
      <c r="Z20" s="2168"/>
      <c r="AA20" s="2170"/>
      <c r="AB20" s="2170"/>
      <c r="AC20" s="2170"/>
      <c r="AD20" s="2170"/>
      <c r="AE20" s="2170"/>
      <c r="AF20" s="2170"/>
      <c r="AG20" s="2170"/>
      <c r="AH20" s="2170"/>
      <c r="AI20" s="2174"/>
      <c r="AJ20" s="2174"/>
    </row>
    <row r="21" spans="1:36" ht="16.5" thickBot="1" x14ac:dyDescent="0.3">
      <c r="A21" s="1327"/>
      <c r="B21" s="2179"/>
      <c r="C21" s="2182"/>
      <c r="D21" s="2185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  <c r="P21" s="170"/>
      <c r="Q21" s="170"/>
      <c r="R21" s="171"/>
      <c r="S21" s="171"/>
      <c r="T21" s="171"/>
      <c r="U21" s="171"/>
      <c r="V21" s="172">
        <f t="shared" si="0"/>
        <v>0</v>
      </c>
      <c r="W21" s="172">
        <f t="shared" si="1"/>
        <v>0</v>
      </c>
      <c r="X21" s="172">
        <f t="shared" si="2"/>
        <v>0</v>
      </c>
      <c r="Y21" s="173">
        <f t="shared" si="3"/>
        <v>0</v>
      </c>
      <c r="Z21" s="2169"/>
      <c r="AA21" s="2171"/>
      <c r="AB21" s="2171"/>
      <c r="AC21" s="2171"/>
      <c r="AD21" s="2171"/>
      <c r="AE21" s="2171"/>
      <c r="AF21" s="2171"/>
      <c r="AG21" s="2171"/>
      <c r="AH21" s="2171"/>
      <c r="AI21" s="2175"/>
      <c r="AJ21" s="2175"/>
    </row>
    <row r="22" spans="1:36" ht="15.75" x14ac:dyDescent="0.25">
      <c r="A22" s="1343"/>
      <c r="B22" s="2165" t="s">
        <v>136</v>
      </c>
      <c r="C22" s="2166" t="s">
        <v>83</v>
      </c>
      <c r="D22" s="2191">
        <f>160*0.9</f>
        <v>144</v>
      </c>
      <c r="E22" s="165" t="s">
        <v>1124</v>
      </c>
      <c r="F22" s="165">
        <v>14</v>
      </c>
      <c r="G22" s="165">
        <v>15</v>
      </c>
      <c r="H22" s="165">
        <v>10</v>
      </c>
      <c r="I22" s="165">
        <v>11</v>
      </c>
      <c r="J22" s="165">
        <v>11</v>
      </c>
      <c r="K22" s="165">
        <v>8</v>
      </c>
      <c r="L22" s="165">
        <v>27</v>
      </c>
      <c r="M22" s="165">
        <v>23</v>
      </c>
      <c r="N22" s="165">
        <v>25</v>
      </c>
      <c r="O22" s="165">
        <v>67</v>
      </c>
      <c r="P22" s="165">
        <v>34</v>
      </c>
      <c r="Q22" s="165">
        <v>34</v>
      </c>
      <c r="R22" s="166">
        <v>403</v>
      </c>
      <c r="S22" s="166">
        <v>403</v>
      </c>
      <c r="T22" s="166">
        <v>403</v>
      </c>
      <c r="U22" s="166">
        <v>403</v>
      </c>
      <c r="V22" s="167">
        <f t="shared" si="0"/>
        <v>13</v>
      </c>
      <c r="W22" s="167">
        <f t="shared" si="1"/>
        <v>10</v>
      </c>
      <c r="X22" s="167">
        <f t="shared" si="2"/>
        <v>25</v>
      </c>
      <c r="Y22" s="168">
        <f t="shared" si="3"/>
        <v>45</v>
      </c>
      <c r="Z22" s="2168"/>
      <c r="AA22" s="2170"/>
      <c r="AB22" s="2170"/>
      <c r="AC22" s="2170"/>
      <c r="AD22" s="2170"/>
      <c r="AE22" s="2170"/>
      <c r="AF22" s="2170"/>
      <c r="AG22" s="2170"/>
      <c r="AH22" s="2170"/>
      <c r="AI22" s="2174"/>
      <c r="AJ22" s="2174"/>
    </row>
    <row r="23" spans="1:36" ht="15.75" x14ac:dyDescent="0.25">
      <c r="A23" s="1343"/>
      <c r="B23" s="2166"/>
      <c r="C23" s="2166"/>
      <c r="D23" s="2191"/>
      <c r="E23" s="143" t="s">
        <v>1125</v>
      </c>
      <c r="F23" s="143">
        <v>25</v>
      </c>
      <c r="G23" s="143">
        <v>35</v>
      </c>
      <c r="H23" s="143">
        <v>33</v>
      </c>
      <c r="I23" s="143">
        <v>24</v>
      </c>
      <c r="J23" s="143">
        <v>30</v>
      </c>
      <c r="K23" s="143">
        <v>28</v>
      </c>
      <c r="L23" s="143">
        <v>111</v>
      </c>
      <c r="M23" s="143">
        <v>33</v>
      </c>
      <c r="N23" s="143">
        <v>44</v>
      </c>
      <c r="O23" s="143">
        <v>72</v>
      </c>
      <c r="P23" s="143">
        <v>60</v>
      </c>
      <c r="Q23" s="143">
        <v>76</v>
      </c>
      <c r="R23" s="169">
        <v>403</v>
      </c>
      <c r="S23" s="169">
        <v>403</v>
      </c>
      <c r="T23" s="169">
        <v>403</v>
      </c>
      <c r="U23" s="169">
        <v>403</v>
      </c>
      <c r="V23" s="167">
        <f t="shared" si="0"/>
        <v>31</v>
      </c>
      <c r="W23" s="167">
        <f t="shared" si="1"/>
        <v>27.333333333333332</v>
      </c>
      <c r="X23" s="167">
        <f t="shared" si="2"/>
        <v>62.666666666666664</v>
      </c>
      <c r="Y23" s="168">
        <f t="shared" si="3"/>
        <v>69.333333333333329</v>
      </c>
      <c r="Z23" s="2168"/>
      <c r="AA23" s="2170"/>
      <c r="AB23" s="2170"/>
      <c r="AC23" s="2170"/>
      <c r="AD23" s="2170"/>
      <c r="AE23" s="2170"/>
      <c r="AF23" s="2170"/>
      <c r="AG23" s="2170"/>
      <c r="AH23" s="2170"/>
      <c r="AI23" s="2174"/>
      <c r="AJ23" s="2174"/>
    </row>
    <row r="24" spans="1:36" ht="15.75" x14ac:dyDescent="0.25">
      <c r="A24" s="1343"/>
      <c r="B24" s="2166"/>
      <c r="C24" s="2166"/>
      <c r="D24" s="2191"/>
      <c r="E24" s="165" t="s">
        <v>1126</v>
      </c>
      <c r="F24" s="165">
        <v>3</v>
      </c>
      <c r="G24" s="165">
        <v>9</v>
      </c>
      <c r="H24" s="165">
        <v>3</v>
      </c>
      <c r="I24" s="165">
        <v>2</v>
      </c>
      <c r="J24" s="165">
        <v>3</v>
      </c>
      <c r="K24" s="165">
        <v>3</v>
      </c>
      <c r="L24" s="165"/>
      <c r="M24" s="165"/>
      <c r="N24" s="165"/>
      <c r="O24" s="165"/>
      <c r="P24" s="165"/>
      <c r="Q24" s="165"/>
      <c r="R24" s="166"/>
      <c r="S24" s="166"/>
      <c r="T24" s="166"/>
      <c r="U24" s="166"/>
      <c r="V24" s="167">
        <f t="shared" si="0"/>
        <v>5</v>
      </c>
      <c r="W24" s="167">
        <f t="shared" si="1"/>
        <v>2.6666666666666665</v>
      </c>
      <c r="X24" s="167">
        <f t="shared" si="2"/>
        <v>0</v>
      </c>
      <c r="Y24" s="168">
        <f t="shared" si="3"/>
        <v>0</v>
      </c>
      <c r="Z24" s="2168"/>
      <c r="AA24" s="2170"/>
      <c r="AB24" s="2170"/>
      <c r="AC24" s="2170"/>
      <c r="AD24" s="2170"/>
      <c r="AE24" s="2170"/>
      <c r="AF24" s="2170"/>
      <c r="AG24" s="2170"/>
      <c r="AH24" s="2170"/>
      <c r="AI24" s="2174"/>
      <c r="AJ24" s="2174"/>
    </row>
    <row r="25" spans="1:36" ht="16.5" thickBot="1" x14ac:dyDescent="0.3">
      <c r="A25" s="1344"/>
      <c r="B25" s="2179"/>
      <c r="C25" s="2179"/>
      <c r="D25" s="2192"/>
      <c r="E25" s="170"/>
      <c r="F25" s="170"/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Q25" s="170"/>
      <c r="R25" s="171"/>
      <c r="S25" s="171"/>
      <c r="T25" s="171"/>
      <c r="U25" s="171"/>
      <c r="V25" s="172">
        <f t="shared" si="0"/>
        <v>0</v>
      </c>
      <c r="W25" s="172">
        <f t="shared" si="1"/>
        <v>0</v>
      </c>
      <c r="X25" s="172">
        <f t="shared" si="2"/>
        <v>0</v>
      </c>
      <c r="Y25" s="173">
        <f t="shared" si="3"/>
        <v>0</v>
      </c>
      <c r="Z25" s="2169"/>
      <c r="AA25" s="2171"/>
      <c r="AB25" s="2171"/>
      <c r="AC25" s="2171"/>
      <c r="AD25" s="2171"/>
      <c r="AE25" s="2171"/>
      <c r="AF25" s="2171"/>
      <c r="AG25" s="2171"/>
      <c r="AH25" s="2171"/>
      <c r="AI25" s="2175"/>
      <c r="AJ25" s="2175"/>
    </row>
    <row r="26" spans="1:36" ht="15.75" x14ac:dyDescent="0.25">
      <c r="A26" s="1343"/>
      <c r="B26" s="2193" t="s">
        <v>70</v>
      </c>
      <c r="C26" s="2193" t="s">
        <v>99</v>
      </c>
      <c r="D26" s="2196">
        <f>250*0.9</f>
        <v>225</v>
      </c>
      <c r="E26" s="143" t="s">
        <v>1127</v>
      </c>
      <c r="F26" s="143">
        <v>16</v>
      </c>
      <c r="G26" s="143">
        <v>5</v>
      </c>
      <c r="H26" s="143">
        <v>15</v>
      </c>
      <c r="I26" s="143">
        <v>10</v>
      </c>
      <c r="J26" s="143">
        <v>8</v>
      </c>
      <c r="K26" s="143">
        <v>12</v>
      </c>
      <c r="L26" s="143">
        <v>24</v>
      </c>
      <c r="M26" s="143">
        <v>12</v>
      </c>
      <c r="N26" s="143">
        <v>13</v>
      </c>
      <c r="O26" s="143">
        <v>22</v>
      </c>
      <c r="P26" s="143">
        <v>46</v>
      </c>
      <c r="Q26" s="143">
        <v>20</v>
      </c>
      <c r="R26" s="169">
        <v>403</v>
      </c>
      <c r="S26" s="169">
        <v>403</v>
      </c>
      <c r="T26" s="169">
        <v>403</v>
      </c>
      <c r="U26" s="169">
        <v>403</v>
      </c>
      <c r="V26" s="167">
        <f t="shared" si="0"/>
        <v>12</v>
      </c>
      <c r="W26" s="167">
        <f t="shared" si="1"/>
        <v>10</v>
      </c>
      <c r="X26" s="167">
        <f t="shared" si="2"/>
        <v>16.333333333333332</v>
      </c>
      <c r="Y26" s="168">
        <f t="shared" si="3"/>
        <v>29.333333333333332</v>
      </c>
      <c r="Z26" s="2168"/>
      <c r="AA26" s="2170"/>
      <c r="AB26" s="2170"/>
      <c r="AC26" s="2170"/>
      <c r="AD26" s="2170"/>
      <c r="AE26" s="2170"/>
      <c r="AF26" s="2170"/>
      <c r="AG26" s="2170"/>
      <c r="AH26" s="2170"/>
      <c r="AI26" s="2174"/>
      <c r="AJ26" s="2174"/>
    </row>
    <row r="27" spans="1:36" ht="15.75" x14ac:dyDescent="0.25">
      <c r="A27" s="1343"/>
      <c r="B27" s="2194"/>
      <c r="C27" s="2194"/>
      <c r="D27" s="2191"/>
      <c r="E27" s="165" t="s">
        <v>1128</v>
      </c>
      <c r="F27" s="165">
        <v>2</v>
      </c>
      <c r="G27" s="165">
        <v>1</v>
      </c>
      <c r="H27" s="165">
        <v>1</v>
      </c>
      <c r="I27" s="165">
        <v>1</v>
      </c>
      <c r="J27" s="165">
        <v>2</v>
      </c>
      <c r="K27" s="165">
        <v>2</v>
      </c>
      <c r="L27" s="165">
        <v>2</v>
      </c>
      <c r="M27" s="165">
        <v>18</v>
      </c>
      <c r="N27" s="165">
        <v>6</v>
      </c>
      <c r="O27" s="165">
        <v>2</v>
      </c>
      <c r="P27" s="165">
        <v>3</v>
      </c>
      <c r="Q27" s="165">
        <v>2</v>
      </c>
      <c r="R27" s="165"/>
      <c r="S27" s="165"/>
      <c r="T27" s="165"/>
      <c r="U27" s="165"/>
      <c r="V27" s="167">
        <f t="shared" si="0"/>
        <v>1.3333333333333333</v>
      </c>
      <c r="W27" s="167">
        <f t="shared" si="1"/>
        <v>1.6666666666666667</v>
      </c>
      <c r="X27" s="167">
        <f t="shared" si="2"/>
        <v>8.6666666666666661</v>
      </c>
      <c r="Y27" s="168">
        <f t="shared" si="3"/>
        <v>2.3333333333333335</v>
      </c>
      <c r="Z27" s="2168"/>
      <c r="AA27" s="2170"/>
      <c r="AB27" s="2170"/>
      <c r="AC27" s="2170"/>
      <c r="AD27" s="2170"/>
      <c r="AE27" s="2170"/>
      <c r="AF27" s="2170"/>
      <c r="AG27" s="2170"/>
      <c r="AH27" s="2170"/>
      <c r="AI27" s="2174"/>
      <c r="AJ27" s="2174"/>
    </row>
    <row r="28" spans="1:36" ht="31.5" x14ac:dyDescent="0.25">
      <c r="A28" s="1343"/>
      <c r="B28" s="2194"/>
      <c r="C28" s="2194"/>
      <c r="D28" s="2191"/>
      <c r="E28" s="143" t="s">
        <v>1129</v>
      </c>
      <c r="F28" s="143"/>
      <c r="G28" s="143"/>
      <c r="H28" s="143"/>
      <c r="I28" s="143"/>
      <c r="J28" s="143"/>
      <c r="K28" s="143"/>
      <c r="L28" s="143"/>
      <c r="M28" s="143"/>
      <c r="N28" s="143"/>
      <c r="O28" s="143"/>
      <c r="P28" s="143"/>
      <c r="Q28" s="143"/>
      <c r="R28" s="169">
        <v>403</v>
      </c>
      <c r="S28" s="169">
        <v>403</v>
      </c>
      <c r="T28" s="169">
        <v>403</v>
      </c>
      <c r="U28" s="169">
        <v>403</v>
      </c>
      <c r="V28" s="167">
        <f t="shared" si="0"/>
        <v>0</v>
      </c>
      <c r="W28" s="167">
        <f t="shared" si="1"/>
        <v>0</v>
      </c>
      <c r="X28" s="167">
        <f t="shared" si="2"/>
        <v>0</v>
      </c>
      <c r="Y28" s="168">
        <f t="shared" si="3"/>
        <v>0</v>
      </c>
      <c r="Z28" s="2168"/>
      <c r="AA28" s="2170"/>
      <c r="AB28" s="2170"/>
      <c r="AC28" s="2170"/>
      <c r="AD28" s="2170"/>
      <c r="AE28" s="2170"/>
      <c r="AF28" s="2170"/>
      <c r="AG28" s="2170"/>
      <c r="AH28" s="2170"/>
      <c r="AI28" s="2174"/>
      <c r="AJ28" s="2174"/>
    </row>
    <row r="29" spans="1:36" ht="47.25" x14ac:dyDescent="0.25">
      <c r="A29" s="1343"/>
      <c r="B29" s="2194"/>
      <c r="C29" s="2194"/>
      <c r="D29" s="2191"/>
      <c r="E29" s="143" t="s">
        <v>1130</v>
      </c>
      <c r="F29" s="143">
        <v>5</v>
      </c>
      <c r="G29" s="143">
        <v>10</v>
      </c>
      <c r="H29" s="143">
        <v>5</v>
      </c>
      <c r="I29" s="143">
        <v>4</v>
      </c>
      <c r="J29" s="143">
        <v>4</v>
      </c>
      <c r="K29" s="143">
        <v>3</v>
      </c>
      <c r="L29" s="143">
        <v>4</v>
      </c>
      <c r="M29" s="143">
        <v>29</v>
      </c>
      <c r="N29" s="143">
        <v>7</v>
      </c>
      <c r="O29" s="143">
        <v>8</v>
      </c>
      <c r="P29" s="143">
        <v>16</v>
      </c>
      <c r="Q29" s="143">
        <v>10</v>
      </c>
      <c r="R29" s="169"/>
      <c r="S29" s="169"/>
      <c r="T29" s="169"/>
      <c r="U29" s="169"/>
      <c r="V29" s="167">
        <f t="shared" si="0"/>
        <v>6.666666666666667</v>
      </c>
      <c r="W29" s="167">
        <f t="shared" si="1"/>
        <v>3.6666666666666665</v>
      </c>
      <c r="X29" s="167">
        <f t="shared" si="2"/>
        <v>13.333333333333334</v>
      </c>
      <c r="Y29" s="168">
        <f t="shared" si="3"/>
        <v>11.333333333333334</v>
      </c>
      <c r="Z29" s="2168"/>
      <c r="AA29" s="2170"/>
      <c r="AB29" s="2170"/>
      <c r="AC29" s="2170"/>
      <c r="AD29" s="2170"/>
      <c r="AE29" s="2170"/>
      <c r="AF29" s="2170"/>
      <c r="AG29" s="2170"/>
      <c r="AH29" s="2170"/>
      <c r="AI29" s="2174"/>
      <c r="AJ29" s="2174"/>
    </row>
    <row r="30" spans="1:36" ht="19.5" customHeight="1" x14ac:dyDescent="0.25">
      <c r="A30" s="1343"/>
      <c r="B30" s="2194"/>
      <c r="C30" s="2194"/>
      <c r="D30" s="2191"/>
      <c r="E30" s="165" t="s">
        <v>1131</v>
      </c>
      <c r="F30" s="165">
        <v>4</v>
      </c>
      <c r="G30" s="165">
        <v>29</v>
      </c>
      <c r="H30" s="165">
        <v>5</v>
      </c>
      <c r="I30" s="165">
        <v>8</v>
      </c>
      <c r="J30" s="165">
        <v>24</v>
      </c>
      <c r="K30" s="165">
        <v>8</v>
      </c>
      <c r="L30" s="165">
        <v>24</v>
      </c>
      <c r="M30" s="165">
        <v>13</v>
      </c>
      <c r="N30" s="165">
        <v>25</v>
      </c>
      <c r="O30" s="165">
        <v>30</v>
      </c>
      <c r="P30" s="165">
        <v>37</v>
      </c>
      <c r="Q30" s="165">
        <v>32</v>
      </c>
      <c r="R30" s="166">
        <v>403</v>
      </c>
      <c r="S30" s="166">
        <v>403</v>
      </c>
      <c r="T30" s="166">
        <v>403</v>
      </c>
      <c r="U30" s="166">
        <v>403</v>
      </c>
      <c r="V30" s="167">
        <f t="shared" si="0"/>
        <v>12.666666666666666</v>
      </c>
      <c r="W30" s="167">
        <f t="shared" si="1"/>
        <v>13.333333333333334</v>
      </c>
      <c r="X30" s="167">
        <f t="shared" si="2"/>
        <v>20.666666666666668</v>
      </c>
      <c r="Y30" s="168">
        <f t="shared" si="3"/>
        <v>33</v>
      </c>
      <c r="Z30" s="2168"/>
      <c r="AA30" s="2170"/>
      <c r="AB30" s="2170"/>
      <c r="AC30" s="2170"/>
      <c r="AD30" s="2170"/>
      <c r="AE30" s="2170"/>
      <c r="AF30" s="2170"/>
      <c r="AG30" s="2170"/>
      <c r="AH30" s="2170"/>
      <c r="AI30" s="2174"/>
      <c r="AJ30" s="2174"/>
    </row>
    <row r="31" spans="1:36" ht="19.5" customHeight="1" x14ac:dyDescent="0.25">
      <c r="A31" s="2206"/>
      <c r="B31" s="2194"/>
      <c r="C31" s="2194"/>
      <c r="D31" s="2191"/>
      <c r="E31" s="592" t="s">
        <v>1132</v>
      </c>
      <c r="F31" s="592">
        <v>31</v>
      </c>
      <c r="G31" s="592">
        <v>7</v>
      </c>
      <c r="H31" s="592">
        <v>17</v>
      </c>
      <c r="I31" s="592">
        <v>24</v>
      </c>
      <c r="J31" s="592">
        <v>9</v>
      </c>
      <c r="K31" s="592">
        <v>16</v>
      </c>
      <c r="L31" s="592">
        <v>22</v>
      </c>
      <c r="M31" s="592">
        <v>32</v>
      </c>
      <c r="N31" s="592">
        <v>17</v>
      </c>
      <c r="O31" s="592">
        <v>43</v>
      </c>
      <c r="P31" s="592">
        <v>41</v>
      </c>
      <c r="Q31" s="592">
        <v>20</v>
      </c>
      <c r="R31" s="593"/>
      <c r="S31" s="593"/>
      <c r="T31" s="593"/>
      <c r="U31" s="593"/>
      <c r="V31" s="180"/>
      <c r="W31" s="180"/>
      <c r="X31" s="180"/>
      <c r="Y31" s="576"/>
      <c r="Z31" s="2197"/>
      <c r="AA31" s="2198"/>
      <c r="AB31" s="2198"/>
      <c r="AC31" s="2198"/>
      <c r="AD31" s="2198"/>
      <c r="AE31" s="2198"/>
      <c r="AF31" s="2198"/>
      <c r="AG31" s="2198"/>
      <c r="AH31" s="2198"/>
      <c r="AI31" s="2199"/>
      <c r="AJ31" s="2199"/>
    </row>
    <row r="32" spans="1:36" ht="16.5" thickBot="1" x14ac:dyDescent="0.3">
      <c r="A32" s="2206"/>
      <c r="B32" s="2194"/>
      <c r="C32" s="2194"/>
      <c r="D32" s="2191"/>
      <c r="E32" s="170" t="s">
        <v>1133</v>
      </c>
      <c r="F32" s="170">
        <v>5</v>
      </c>
      <c r="G32" s="170">
        <v>10</v>
      </c>
      <c r="H32" s="170">
        <v>5</v>
      </c>
      <c r="I32" s="170">
        <v>1</v>
      </c>
      <c r="J32" s="170">
        <v>2</v>
      </c>
      <c r="K32" s="170">
        <v>2</v>
      </c>
      <c r="L32" s="170">
        <v>5</v>
      </c>
      <c r="M32" s="170">
        <v>5</v>
      </c>
      <c r="N32" s="170">
        <v>1</v>
      </c>
      <c r="O32" s="170">
        <v>3</v>
      </c>
      <c r="P32" s="170">
        <v>4</v>
      </c>
      <c r="Q32" s="170">
        <v>3</v>
      </c>
      <c r="R32" s="171">
        <v>403</v>
      </c>
      <c r="S32" s="171">
        <v>403</v>
      </c>
      <c r="T32" s="171">
        <v>403</v>
      </c>
      <c r="U32" s="171">
        <v>403</v>
      </c>
      <c r="V32" s="716">
        <f t="shared" ref="V32" si="7">IF(AND(F32=0,G32=0,H32=0),0,IF(AND(F32=0,G32=0),H32,IF(AND(F32=0,H32=0),G32,IF(AND(G32=0,H32=0),F32,IF(F32=0,(G32+H32)/2,IF(G32=0,(F32+H32)/2,IF(H32=0,(F32+G32)/2,(F32+G32+H32)/3)))))))</f>
        <v>6.666666666666667</v>
      </c>
      <c r="W32" s="716">
        <f t="shared" ref="W32" si="8">IF(AND(I32=0,J32=0,K32=0),0,IF(AND(I32=0,J32=0),K32,IF(AND(I32=0,K32=0),J32,IF(AND(J32=0,K32=0),I32,IF(I32=0,(J32+K32)/2,IF(J32=0,(I32+K32)/2,IF(K32=0,(I32+J32)/2,(I32+J32+K32)/3)))))))</f>
        <v>1.6666666666666667</v>
      </c>
      <c r="X32" s="716">
        <f t="shared" ref="X32" si="9">IF(AND(L32=0,M32=0,N32=0),0,IF(AND(L32=0,M32=0),N32,IF(AND(L32=0,N32=0),M32,IF(AND(M32=0,N32=0),L32,IF(L32=0,(M32+N32)/2,IF(M32=0,(L32+N32)/2,IF(N32=0,(L32+M32)/2,(L32+M32+N32)/3)))))))</f>
        <v>3.6666666666666665</v>
      </c>
      <c r="Y32" s="717">
        <f t="shared" ref="Y32" si="10">IF(AND(O32=0,P32=0,Q32=0),0,IF(AND(O32=0,P32=0),Q32,IF(AND(O32=0,Q32=0),P32,IF(AND(P32=0,Q32=0),O32,IF(O32=0,(P32+Q32)/2,IF(P32=0,(O32+Q32)/2,IF(Q32=0,(O32+P32)/2,(O32+P32+Q32)/3)))))))</f>
        <v>3.3333333333333335</v>
      </c>
      <c r="Z32" s="2197"/>
      <c r="AA32" s="2198"/>
      <c r="AB32" s="2198"/>
      <c r="AC32" s="2198"/>
      <c r="AD32" s="2198"/>
      <c r="AE32" s="2198"/>
      <c r="AF32" s="2198"/>
      <c r="AG32" s="2198"/>
      <c r="AH32" s="2198"/>
      <c r="AI32" s="2199"/>
      <c r="AJ32" s="2199"/>
    </row>
    <row r="33" spans="1:36" ht="16.5" thickBot="1" x14ac:dyDescent="0.3">
      <c r="A33" s="1344"/>
      <c r="B33" s="2195"/>
      <c r="C33" s="2195"/>
      <c r="D33" s="2192"/>
      <c r="E33" s="170" t="s">
        <v>1134</v>
      </c>
      <c r="F33" s="170">
        <v>5</v>
      </c>
      <c r="G33" s="170">
        <v>5</v>
      </c>
      <c r="H33" s="170">
        <v>5</v>
      </c>
      <c r="I33" s="170">
        <v>5</v>
      </c>
      <c r="J33" s="170">
        <v>4</v>
      </c>
      <c r="K33" s="170">
        <v>4</v>
      </c>
      <c r="L33" s="170">
        <v>11</v>
      </c>
      <c r="M33" s="170">
        <v>10</v>
      </c>
      <c r="N33" s="170">
        <v>4</v>
      </c>
      <c r="O33" s="170">
        <v>10</v>
      </c>
      <c r="P33" s="170">
        <v>9</v>
      </c>
      <c r="Q33" s="170">
        <v>8</v>
      </c>
      <c r="R33" s="171">
        <v>403</v>
      </c>
      <c r="S33" s="171">
        <v>403</v>
      </c>
      <c r="T33" s="171">
        <v>403</v>
      </c>
      <c r="U33" s="171">
        <v>403</v>
      </c>
      <c r="V33" s="172">
        <f t="shared" si="0"/>
        <v>5</v>
      </c>
      <c r="W33" s="172">
        <f t="shared" si="1"/>
        <v>4.333333333333333</v>
      </c>
      <c r="X33" s="172">
        <f t="shared" si="2"/>
        <v>8.3333333333333339</v>
      </c>
      <c r="Y33" s="173">
        <f t="shared" si="3"/>
        <v>9</v>
      </c>
      <c r="Z33" s="2169"/>
      <c r="AA33" s="2171"/>
      <c r="AB33" s="2171"/>
      <c r="AC33" s="2171"/>
      <c r="AD33" s="2171"/>
      <c r="AE33" s="2171"/>
      <c r="AF33" s="2171"/>
      <c r="AG33" s="2171"/>
      <c r="AH33" s="2171"/>
      <c r="AI33" s="2175"/>
      <c r="AJ33" s="2175"/>
    </row>
    <row r="34" spans="1:36" ht="15.75" x14ac:dyDescent="0.25">
      <c r="A34" s="1343"/>
      <c r="B34" s="2200" t="s">
        <v>145</v>
      </c>
      <c r="C34" s="2202" t="s">
        <v>99</v>
      </c>
      <c r="D34" s="2204">
        <v>225</v>
      </c>
      <c r="E34" s="143" t="s">
        <v>387</v>
      </c>
      <c r="F34" s="143">
        <v>34</v>
      </c>
      <c r="G34" s="143">
        <v>20</v>
      </c>
      <c r="H34" s="143">
        <v>28</v>
      </c>
      <c r="I34" s="143">
        <v>26</v>
      </c>
      <c r="J34" s="143">
        <v>18</v>
      </c>
      <c r="K34" s="143">
        <v>20</v>
      </c>
      <c r="L34" s="143">
        <v>7</v>
      </c>
      <c r="M34" s="143">
        <v>28</v>
      </c>
      <c r="N34" s="143">
        <v>22</v>
      </c>
      <c r="O34" s="143">
        <v>40</v>
      </c>
      <c r="P34" s="143">
        <v>32</v>
      </c>
      <c r="Q34" s="143">
        <v>30</v>
      </c>
      <c r="R34" s="169">
        <v>403</v>
      </c>
      <c r="S34" s="169">
        <v>403</v>
      </c>
      <c r="T34" s="169">
        <v>403</v>
      </c>
      <c r="U34" s="169">
        <v>403</v>
      </c>
      <c r="V34" s="167">
        <f t="shared" si="0"/>
        <v>27.333333333333332</v>
      </c>
      <c r="W34" s="167">
        <f t="shared" si="1"/>
        <v>21.333333333333332</v>
      </c>
      <c r="X34" s="167">
        <f t="shared" si="2"/>
        <v>19</v>
      </c>
      <c r="Y34" s="168">
        <f t="shared" si="3"/>
        <v>34</v>
      </c>
      <c r="Z34" s="2168"/>
      <c r="AA34" s="2170"/>
      <c r="AB34" s="2170"/>
      <c r="AC34" s="2170"/>
      <c r="AD34" s="2170"/>
      <c r="AE34" s="2170"/>
      <c r="AF34" s="2170"/>
      <c r="AG34" s="2170"/>
      <c r="AH34" s="2170"/>
      <c r="AI34" s="2174"/>
      <c r="AJ34" s="2174"/>
    </row>
    <row r="35" spans="1:36" ht="15.75" x14ac:dyDescent="0.25">
      <c r="A35" s="1343"/>
      <c r="B35" s="2200"/>
      <c r="C35" s="2202"/>
      <c r="D35" s="2204"/>
      <c r="E35" s="165" t="s">
        <v>373</v>
      </c>
      <c r="F35" s="165">
        <v>10</v>
      </c>
      <c r="G35" s="165">
        <v>5</v>
      </c>
      <c r="H35" s="165">
        <v>5</v>
      </c>
      <c r="I35" s="165">
        <v>2</v>
      </c>
      <c r="J35" s="165">
        <v>2</v>
      </c>
      <c r="K35" s="165">
        <v>2</v>
      </c>
      <c r="L35" s="165">
        <v>3</v>
      </c>
      <c r="M35" s="165">
        <v>3</v>
      </c>
      <c r="N35" s="165">
        <v>3</v>
      </c>
      <c r="O35" s="165">
        <v>2</v>
      </c>
      <c r="P35" s="165">
        <v>1</v>
      </c>
      <c r="Q35" s="165">
        <v>1</v>
      </c>
      <c r="R35" s="166">
        <v>403</v>
      </c>
      <c r="S35" s="166">
        <v>403</v>
      </c>
      <c r="T35" s="166">
        <v>403</v>
      </c>
      <c r="U35" s="166">
        <v>403</v>
      </c>
      <c r="V35" s="167">
        <f t="shared" si="0"/>
        <v>6.666666666666667</v>
      </c>
      <c r="W35" s="167">
        <f t="shared" si="1"/>
        <v>2</v>
      </c>
      <c r="X35" s="167">
        <f t="shared" si="2"/>
        <v>3</v>
      </c>
      <c r="Y35" s="168">
        <f t="shared" si="3"/>
        <v>1.3333333333333333</v>
      </c>
      <c r="Z35" s="2168"/>
      <c r="AA35" s="2170"/>
      <c r="AB35" s="2170"/>
      <c r="AC35" s="2170"/>
      <c r="AD35" s="2170"/>
      <c r="AE35" s="2170"/>
      <c r="AF35" s="2170"/>
      <c r="AG35" s="2170"/>
      <c r="AH35" s="2170"/>
      <c r="AI35" s="2174"/>
      <c r="AJ35" s="2174"/>
    </row>
    <row r="36" spans="1:36" ht="15.75" x14ac:dyDescent="0.25">
      <c r="A36" s="1343"/>
      <c r="B36" s="2200"/>
      <c r="C36" s="2202"/>
      <c r="D36" s="2204"/>
      <c r="E36" s="143" t="s">
        <v>718</v>
      </c>
      <c r="F36" s="143">
        <v>28</v>
      </c>
      <c r="G36" s="143">
        <v>11</v>
      </c>
      <c r="H36" s="143">
        <v>13</v>
      </c>
      <c r="I36" s="143">
        <v>22</v>
      </c>
      <c r="J36" s="143">
        <v>12</v>
      </c>
      <c r="K36" s="143">
        <v>10</v>
      </c>
      <c r="L36" s="143">
        <v>36</v>
      </c>
      <c r="M36" s="143">
        <v>19</v>
      </c>
      <c r="N36" s="143">
        <v>20</v>
      </c>
      <c r="O36" s="143">
        <v>40</v>
      </c>
      <c r="P36" s="143">
        <v>42</v>
      </c>
      <c r="Q36" s="143">
        <v>42</v>
      </c>
      <c r="R36" s="169"/>
      <c r="S36" s="169"/>
      <c r="T36" s="169"/>
      <c r="U36" s="169"/>
      <c r="V36" s="167">
        <f t="shared" si="0"/>
        <v>17.333333333333332</v>
      </c>
      <c r="W36" s="167">
        <f t="shared" si="1"/>
        <v>14.666666666666666</v>
      </c>
      <c r="X36" s="167">
        <f t="shared" si="2"/>
        <v>25</v>
      </c>
      <c r="Y36" s="168">
        <f t="shared" si="3"/>
        <v>41.333333333333336</v>
      </c>
      <c r="Z36" s="2168"/>
      <c r="AA36" s="2170"/>
      <c r="AB36" s="2170"/>
      <c r="AC36" s="2170"/>
      <c r="AD36" s="2170"/>
      <c r="AE36" s="2170"/>
      <c r="AF36" s="2170"/>
      <c r="AG36" s="2170"/>
      <c r="AH36" s="2170"/>
      <c r="AI36" s="2174"/>
      <c r="AJ36" s="2174"/>
    </row>
    <row r="37" spans="1:36" ht="15.75" x14ac:dyDescent="0.25">
      <c r="A37" s="1343"/>
      <c r="B37" s="2200"/>
      <c r="C37" s="2202"/>
      <c r="D37" s="2204"/>
      <c r="E37" s="165" t="s">
        <v>953</v>
      </c>
      <c r="F37" s="165">
        <v>7</v>
      </c>
      <c r="G37" s="165">
        <v>26</v>
      </c>
      <c r="H37" s="165">
        <v>15</v>
      </c>
      <c r="I37" s="165">
        <v>7</v>
      </c>
      <c r="J37" s="165">
        <v>23</v>
      </c>
      <c r="K37" s="165">
        <v>14</v>
      </c>
      <c r="L37" s="165">
        <v>30</v>
      </c>
      <c r="M37" s="165">
        <v>7</v>
      </c>
      <c r="N37" s="165">
        <v>20</v>
      </c>
      <c r="O37" s="165">
        <v>21</v>
      </c>
      <c r="P37" s="165">
        <v>5</v>
      </c>
      <c r="Q37" s="165">
        <v>12</v>
      </c>
      <c r="R37" s="166"/>
      <c r="S37" s="166"/>
      <c r="T37" s="166"/>
      <c r="U37" s="166"/>
      <c r="V37" s="167">
        <f t="shared" si="0"/>
        <v>16</v>
      </c>
      <c r="W37" s="167">
        <f t="shared" si="1"/>
        <v>14.666666666666666</v>
      </c>
      <c r="X37" s="167">
        <f t="shared" si="2"/>
        <v>19</v>
      </c>
      <c r="Y37" s="168">
        <f t="shared" si="3"/>
        <v>12.666666666666666</v>
      </c>
      <c r="Z37" s="2168"/>
      <c r="AA37" s="2170"/>
      <c r="AB37" s="2170"/>
      <c r="AC37" s="2170"/>
      <c r="AD37" s="2170"/>
      <c r="AE37" s="2170"/>
      <c r="AF37" s="2170"/>
      <c r="AG37" s="2170"/>
      <c r="AH37" s="2170"/>
      <c r="AI37" s="2174"/>
      <c r="AJ37" s="2174"/>
    </row>
    <row r="38" spans="1:36" ht="15.75" x14ac:dyDescent="0.25">
      <c r="A38" s="1343"/>
      <c r="B38" s="2200"/>
      <c r="C38" s="2202"/>
      <c r="D38" s="2204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69"/>
      <c r="S38" s="169"/>
      <c r="T38" s="169"/>
      <c r="U38" s="169"/>
      <c r="V38" s="167">
        <f t="shared" si="0"/>
        <v>0</v>
      </c>
      <c r="W38" s="167">
        <f t="shared" si="1"/>
        <v>0</v>
      </c>
      <c r="X38" s="167">
        <f t="shared" si="2"/>
        <v>0</v>
      </c>
      <c r="Y38" s="168">
        <f t="shared" si="3"/>
        <v>0</v>
      </c>
      <c r="Z38" s="2168"/>
      <c r="AA38" s="2170"/>
      <c r="AB38" s="2170"/>
      <c r="AC38" s="2170"/>
      <c r="AD38" s="2170"/>
      <c r="AE38" s="2170"/>
      <c r="AF38" s="2170"/>
      <c r="AG38" s="2170"/>
      <c r="AH38" s="2170"/>
      <c r="AI38" s="2174"/>
      <c r="AJ38" s="2174"/>
    </row>
    <row r="39" spans="1:36" ht="15.75" x14ac:dyDescent="0.25">
      <c r="A39" s="1343"/>
      <c r="B39" s="2200"/>
      <c r="C39" s="2202"/>
      <c r="D39" s="2204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166"/>
      <c r="S39" s="166"/>
      <c r="T39" s="166"/>
      <c r="U39" s="166"/>
      <c r="V39" s="167">
        <f t="shared" si="0"/>
        <v>0</v>
      </c>
      <c r="W39" s="167">
        <f t="shared" si="1"/>
        <v>0</v>
      </c>
      <c r="X39" s="167">
        <f t="shared" si="2"/>
        <v>0</v>
      </c>
      <c r="Y39" s="168">
        <f t="shared" si="3"/>
        <v>0</v>
      </c>
      <c r="Z39" s="2168"/>
      <c r="AA39" s="2170"/>
      <c r="AB39" s="2170"/>
      <c r="AC39" s="2170"/>
      <c r="AD39" s="2170"/>
      <c r="AE39" s="2170"/>
      <c r="AF39" s="2170"/>
      <c r="AG39" s="2170"/>
      <c r="AH39" s="2170"/>
      <c r="AI39" s="2174"/>
      <c r="AJ39" s="2174"/>
    </row>
    <row r="40" spans="1:36" ht="16.5" thickBot="1" x14ac:dyDescent="0.3">
      <c r="A40" s="1344"/>
      <c r="B40" s="2201"/>
      <c r="C40" s="2203"/>
      <c r="D40" s="2205"/>
      <c r="E40" s="170"/>
      <c r="F40" s="170"/>
      <c r="G40" s="170"/>
      <c r="H40" s="170"/>
      <c r="I40" s="170"/>
      <c r="J40" s="170"/>
      <c r="K40" s="170"/>
      <c r="L40" s="170"/>
      <c r="M40" s="170"/>
      <c r="N40" s="170"/>
      <c r="O40" s="170"/>
      <c r="P40" s="170"/>
      <c r="Q40" s="170"/>
      <c r="R40" s="171"/>
      <c r="S40" s="171"/>
      <c r="T40" s="171"/>
      <c r="U40" s="171"/>
      <c r="V40" s="172">
        <f t="shared" si="0"/>
        <v>0</v>
      </c>
      <c r="W40" s="172">
        <f t="shared" si="1"/>
        <v>0</v>
      </c>
      <c r="X40" s="172">
        <f t="shared" si="2"/>
        <v>0</v>
      </c>
      <c r="Y40" s="173">
        <f t="shared" si="3"/>
        <v>0</v>
      </c>
      <c r="Z40" s="2169"/>
      <c r="AA40" s="2171"/>
      <c r="AB40" s="2171"/>
      <c r="AC40" s="2171"/>
      <c r="AD40" s="2171"/>
      <c r="AE40" s="2171"/>
      <c r="AF40" s="2171"/>
      <c r="AG40" s="2171"/>
      <c r="AH40" s="2171"/>
      <c r="AI40" s="2175"/>
      <c r="AJ40" s="2175"/>
    </row>
    <row r="41" spans="1:36" ht="31.5" x14ac:dyDescent="0.25">
      <c r="A41" s="2164">
        <v>6</v>
      </c>
      <c r="B41" s="2207" t="s">
        <v>82</v>
      </c>
      <c r="C41" s="2207" t="s">
        <v>83</v>
      </c>
      <c r="D41" s="2210">
        <f>160*0.9</f>
        <v>144</v>
      </c>
      <c r="E41" s="138" t="s">
        <v>1135</v>
      </c>
      <c r="F41" s="138">
        <v>28</v>
      </c>
      <c r="G41" s="138">
        <v>17</v>
      </c>
      <c r="H41" s="138">
        <v>38</v>
      </c>
      <c r="I41" s="138">
        <v>30</v>
      </c>
      <c r="J41" s="138">
        <v>26</v>
      </c>
      <c r="K41" s="138">
        <v>40</v>
      </c>
      <c r="L41" s="138">
        <v>31</v>
      </c>
      <c r="M41" s="138">
        <v>59</v>
      </c>
      <c r="N41" s="138">
        <v>40</v>
      </c>
      <c r="O41" s="138">
        <v>37</v>
      </c>
      <c r="P41" s="138">
        <v>66</v>
      </c>
      <c r="Q41" s="138">
        <v>45</v>
      </c>
      <c r="R41" s="138">
        <v>405</v>
      </c>
      <c r="S41" s="138">
        <v>405</v>
      </c>
      <c r="T41" s="138">
        <v>405</v>
      </c>
      <c r="U41" s="138">
        <v>405</v>
      </c>
      <c r="V41" s="174">
        <f t="shared" si="0"/>
        <v>27.666666666666668</v>
      </c>
      <c r="W41" s="174">
        <f t="shared" si="1"/>
        <v>32</v>
      </c>
      <c r="X41" s="174">
        <f t="shared" si="2"/>
        <v>43.333333333333336</v>
      </c>
      <c r="Y41" s="175">
        <f t="shared" si="3"/>
        <v>49.333333333333336</v>
      </c>
      <c r="Z41" s="2189">
        <f>SUM(V41:V48)</f>
        <v>36.666666666666671</v>
      </c>
      <c r="AA41" s="2172">
        <f>SUM(W41:W48)</f>
        <v>43</v>
      </c>
      <c r="AB41" s="2172">
        <f>SUM(X41:X48)</f>
        <v>50.333333333333336</v>
      </c>
      <c r="AC41" s="2172">
        <f>SUM(Y41:Y48)</f>
        <v>65.333333333333329</v>
      </c>
      <c r="AD41" s="2172">
        <f t="shared" ref="AD41" si="11">Z41*0.38*0.9*SQRT(3)</f>
        <v>21.719917126913725</v>
      </c>
      <c r="AE41" s="2172">
        <f t="shared" ref="AE41:AG49" si="12">AA41*0.38*0.9*SQRT(3)</f>
        <v>25.471539176107907</v>
      </c>
      <c r="AF41" s="2172">
        <f t="shared" si="12"/>
        <v>29.815522601490656</v>
      </c>
      <c r="AG41" s="2172">
        <f t="shared" si="12"/>
        <v>38.700943244318985</v>
      </c>
      <c r="AH41" s="2172">
        <f>MAX(Z41:AC48)</f>
        <v>65.333333333333329</v>
      </c>
      <c r="AI41" s="2173">
        <f t="shared" ref="AI41" si="13">AH41*0.38*0.9*SQRT(3)</f>
        <v>38.700943244318985</v>
      </c>
      <c r="AJ41" s="2173">
        <f>D41-AI41</f>
        <v>105.29905675568102</v>
      </c>
    </row>
    <row r="42" spans="1:36" ht="15.75" x14ac:dyDescent="0.25">
      <c r="A42" s="1343"/>
      <c r="B42" s="2202"/>
      <c r="C42" s="2202"/>
      <c r="D42" s="2204"/>
      <c r="E42" s="143" t="s">
        <v>375</v>
      </c>
      <c r="F42" s="143">
        <v>8</v>
      </c>
      <c r="G42" s="143">
        <v>11</v>
      </c>
      <c r="H42" s="143">
        <v>5</v>
      </c>
      <c r="I42" s="143">
        <v>10</v>
      </c>
      <c r="J42" s="143">
        <v>12</v>
      </c>
      <c r="K42" s="143">
        <v>8</v>
      </c>
      <c r="L42" s="143">
        <v>9</v>
      </c>
      <c r="M42" s="143">
        <v>3</v>
      </c>
      <c r="N42" s="143">
        <v>2</v>
      </c>
      <c r="O42" s="143">
        <v>16</v>
      </c>
      <c r="P42" s="143">
        <v>16</v>
      </c>
      <c r="Q42" s="143">
        <v>9</v>
      </c>
      <c r="R42" s="169">
        <v>405</v>
      </c>
      <c r="S42" s="169">
        <v>405</v>
      </c>
      <c r="T42" s="169">
        <v>405</v>
      </c>
      <c r="U42" s="169">
        <v>405</v>
      </c>
      <c r="V42" s="167">
        <f t="shared" si="0"/>
        <v>8</v>
      </c>
      <c r="W42" s="167">
        <f t="shared" si="1"/>
        <v>10</v>
      </c>
      <c r="X42" s="167">
        <f t="shared" si="2"/>
        <v>4.666666666666667</v>
      </c>
      <c r="Y42" s="168">
        <f t="shared" si="3"/>
        <v>13.666666666666666</v>
      </c>
      <c r="Z42" s="2168"/>
      <c r="AA42" s="2170"/>
      <c r="AB42" s="2170"/>
      <c r="AC42" s="2170"/>
      <c r="AD42" s="2170"/>
      <c r="AE42" s="2170"/>
      <c r="AF42" s="2170"/>
      <c r="AG42" s="2170"/>
      <c r="AH42" s="2170"/>
      <c r="AI42" s="2174"/>
      <c r="AJ42" s="2174"/>
    </row>
    <row r="43" spans="1:36" ht="15.75" x14ac:dyDescent="0.25">
      <c r="A43" s="1343"/>
      <c r="B43" s="2202"/>
      <c r="C43" s="2202"/>
      <c r="D43" s="2204"/>
      <c r="E43" s="165" t="s">
        <v>1136</v>
      </c>
      <c r="F43" s="165">
        <v>1</v>
      </c>
      <c r="G43" s="165">
        <v>1</v>
      </c>
      <c r="H43" s="165">
        <v>1</v>
      </c>
      <c r="I43" s="165">
        <v>1</v>
      </c>
      <c r="J43" s="165">
        <v>1</v>
      </c>
      <c r="K43" s="165">
        <v>1</v>
      </c>
      <c r="L43" s="165">
        <v>2</v>
      </c>
      <c r="M43" s="165">
        <v>3</v>
      </c>
      <c r="N43" s="165">
        <v>2</v>
      </c>
      <c r="O43" s="165">
        <v>2</v>
      </c>
      <c r="P43" s="165">
        <v>3</v>
      </c>
      <c r="Q43" s="165">
        <v>2</v>
      </c>
      <c r="R43" s="166">
        <v>405</v>
      </c>
      <c r="S43" s="166">
        <v>405</v>
      </c>
      <c r="T43" s="166">
        <v>405</v>
      </c>
      <c r="U43" s="166">
        <v>405</v>
      </c>
      <c r="V43" s="167">
        <f t="shared" si="0"/>
        <v>1</v>
      </c>
      <c r="W43" s="167">
        <f t="shared" si="1"/>
        <v>1</v>
      </c>
      <c r="X43" s="167">
        <f t="shared" si="2"/>
        <v>2.3333333333333335</v>
      </c>
      <c r="Y43" s="168">
        <f t="shared" si="3"/>
        <v>2.3333333333333335</v>
      </c>
      <c r="Z43" s="2168"/>
      <c r="AA43" s="2170"/>
      <c r="AB43" s="2170"/>
      <c r="AC43" s="2170"/>
      <c r="AD43" s="2170"/>
      <c r="AE43" s="2170"/>
      <c r="AF43" s="2170"/>
      <c r="AG43" s="2170"/>
      <c r="AH43" s="2170"/>
      <c r="AI43" s="2174"/>
      <c r="AJ43" s="2174"/>
    </row>
    <row r="44" spans="1:36" ht="15.75" x14ac:dyDescent="0.25">
      <c r="A44" s="1343"/>
      <c r="B44" s="2202"/>
      <c r="C44" s="2202"/>
      <c r="D44" s="2204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69"/>
      <c r="S44" s="169"/>
      <c r="T44" s="169"/>
      <c r="U44" s="169"/>
      <c r="V44" s="167">
        <f t="shared" si="0"/>
        <v>0</v>
      </c>
      <c r="W44" s="167">
        <f t="shared" si="1"/>
        <v>0</v>
      </c>
      <c r="X44" s="167">
        <f t="shared" si="2"/>
        <v>0</v>
      </c>
      <c r="Y44" s="168">
        <f t="shared" si="3"/>
        <v>0</v>
      </c>
      <c r="Z44" s="2168"/>
      <c r="AA44" s="2170"/>
      <c r="AB44" s="2170"/>
      <c r="AC44" s="2170"/>
      <c r="AD44" s="2170"/>
      <c r="AE44" s="2170"/>
      <c r="AF44" s="2170"/>
      <c r="AG44" s="2170"/>
      <c r="AH44" s="2170"/>
      <c r="AI44" s="2174"/>
      <c r="AJ44" s="2174"/>
    </row>
    <row r="45" spans="1:36" ht="15.75" x14ac:dyDescent="0.25">
      <c r="A45" s="1343"/>
      <c r="B45" s="2202"/>
      <c r="C45" s="2202"/>
      <c r="D45" s="2204"/>
      <c r="E45" s="165"/>
      <c r="F45" s="165"/>
      <c r="G45" s="165"/>
      <c r="H45" s="165"/>
      <c r="I45" s="165"/>
      <c r="J45" s="165"/>
      <c r="K45" s="165"/>
      <c r="L45" s="165"/>
      <c r="M45" s="165"/>
      <c r="N45" s="165"/>
      <c r="O45" s="165"/>
      <c r="P45" s="165"/>
      <c r="Q45" s="165"/>
      <c r="R45" s="166"/>
      <c r="S45" s="166"/>
      <c r="T45" s="166"/>
      <c r="U45" s="166"/>
      <c r="V45" s="167">
        <f t="shared" si="0"/>
        <v>0</v>
      </c>
      <c r="W45" s="167">
        <f t="shared" si="1"/>
        <v>0</v>
      </c>
      <c r="X45" s="167">
        <f t="shared" si="2"/>
        <v>0</v>
      </c>
      <c r="Y45" s="168">
        <f t="shared" si="3"/>
        <v>0</v>
      </c>
      <c r="Z45" s="2168"/>
      <c r="AA45" s="2170"/>
      <c r="AB45" s="2170"/>
      <c r="AC45" s="2170"/>
      <c r="AD45" s="2170"/>
      <c r="AE45" s="2170"/>
      <c r="AF45" s="2170"/>
      <c r="AG45" s="2170"/>
      <c r="AH45" s="2170"/>
      <c r="AI45" s="2174"/>
      <c r="AJ45" s="2174"/>
    </row>
    <row r="46" spans="1:36" ht="15.75" x14ac:dyDescent="0.25">
      <c r="A46" s="1343"/>
      <c r="B46" s="2202"/>
      <c r="C46" s="2202"/>
      <c r="D46" s="2204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69"/>
      <c r="S46" s="169"/>
      <c r="T46" s="169"/>
      <c r="U46" s="169"/>
      <c r="V46" s="167">
        <f t="shared" si="0"/>
        <v>0</v>
      </c>
      <c r="W46" s="167">
        <f t="shared" si="1"/>
        <v>0</v>
      </c>
      <c r="X46" s="167">
        <f t="shared" si="2"/>
        <v>0</v>
      </c>
      <c r="Y46" s="168">
        <f t="shared" si="3"/>
        <v>0</v>
      </c>
      <c r="Z46" s="2168"/>
      <c r="AA46" s="2170"/>
      <c r="AB46" s="2170"/>
      <c r="AC46" s="2170"/>
      <c r="AD46" s="2170"/>
      <c r="AE46" s="2170"/>
      <c r="AF46" s="2170"/>
      <c r="AG46" s="2170"/>
      <c r="AH46" s="2170"/>
      <c r="AI46" s="2174"/>
      <c r="AJ46" s="2174"/>
    </row>
    <row r="47" spans="1:36" ht="15.75" x14ac:dyDescent="0.25">
      <c r="A47" s="1343"/>
      <c r="B47" s="2202"/>
      <c r="C47" s="2202"/>
      <c r="D47" s="2204"/>
      <c r="E47" s="165"/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6"/>
      <c r="S47" s="166"/>
      <c r="T47" s="166"/>
      <c r="U47" s="166"/>
      <c r="V47" s="167">
        <f t="shared" si="0"/>
        <v>0</v>
      </c>
      <c r="W47" s="167">
        <f t="shared" si="1"/>
        <v>0</v>
      </c>
      <c r="X47" s="167">
        <f t="shared" si="2"/>
        <v>0</v>
      </c>
      <c r="Y47" s="168">
        <f t="shared" si="3"/>
        <v>0</v>
      </c>
      <c r="Z47" s="2168"/>
      <c r="AA47" s="2170"/>
      <c r="AB47" s="2170"/>
      <c r="AC47" s="2170"/>
      <c r="AD47" s="2170"/>
      <c r="AE47" s="2170"/>
      <c r="AF47" s="2170"/>
      <c r="AG47" s="2170"/>
      <c r="AH47" s="2170"/>
      <c r="AI47" s="2174"/>
      <c r="AJ47" s="2174"/>
    </row>
    <row r="48" spans="1:36" ht="16.5" thickBot="1" x14ac:dyDescent="0.3">
      <c r="A48" s="1344"/>
      <c r="B48" s="2203"/>
      <c r="C48" s="2203"/>
      <c r="D48" s="2205"/>
      <c r="E48" s="170"/>
      <c r="F48" s="170"/>
      <c r="G48" s="170"/>
      <c r="H48" s="170"/>
      <c r="I48" s="170"/>
      <c r="J48" s="170"/>
      <c r="K48" s="170"/>
      <c r="L48" s="170"/>
      <c r="M48" s="170"/>
      <c r="N48" s="170"/>
      <c r="O48" s="170"/>
      <c r="P48" s="170"/>
      <c r="Q48" s="170"/>
      <c r="R48" s="171"/>
      <c r="S48" s="171"/>
      <c r="T48" s="171"/>
      <c r="U48" s="171"/>
      <c r="V48" s="172">
        <f t="shared" si="0"/>
        <v>0</v>
      </c>
      <c r="W48" s="172">
        <f t="shared" si="1"/>
        <v>0</v>
      </c>
      <c r="X48" s="172">
        <f t="shared" si="2"/>
        <v>0</v>
      </c>
      <c r="Y48" s="173">
        <f t="shared" si="3"/>
        <v>0</v>
      </c>
      <c r="Z48" s="2169"/>
      <c r="AA48" s="2171"/>
      <c r="AB48" s="2171"/>
      <c r="AC48" s="2171"/>
      <c r="AD48" s="2171"/>
      <c r="AE48" s="2171"/>
      <c r="AF48" s="2171"/>
      <c r="AG48" s="2171"/>
      <c r="AH48" s="2171"/>
      <c r="AI48" s="2175"/>
      <c r="AJ48" s="2175"/>
    </row>
    <row r="49" spans="1:36" ht="15.75" x14ac:dyDescent="0.25">
      <c r="A49" s="2164">
        <v>7</v>
      </c>
      <c r="B49" s="2207" t="s">
        <v>87</v>
      </c>
      <c r="C49" s="2165" t="s">
        <v>99</v>
      </c>
      <c r="D49" s="2196">
        <f>250*0.9</f>
        <v>225</v>
      </c>
      <c r="E49" s="138" t="s">
        <v>1137</v>
      </c>
      <c r="F49" s="138">
        <v>12</v>
      </c>
      <c r="G49" s="138">
        <v>4</v>
      </c>
      <c r="H49" s="138">
        <v>14</v>
      </c>
      <c r="I49" s="138">
        <v>12</v>
      </c>
      <c r="J49" s="138">
        <v>8</v>
      </c>
      <c r="K49" s="138">
        <v>16</v>
      </c>
      <c r="L49" s="138"/>
      <c r="M49" s="138"/>
      <c r="N49" s="138"/>
      <c r="O49" s="138"/>
      <c r="P49" s="138"/>
      <c r="Q49" s="138"/>
      <c r="R49" s="138">
        <v>405</v>
      </c>
      <c r="S49" s="138">
        <v>405</v>
      </c>
      <c r="T49" s="138">
        <v>380</v>
      </c>
      <c r="U49" s="138">
        <v>380</v>
      </c>
      <c r="V49" s="174">
        <f t="shared" si="0"/>
        <v>10</v>
      </c>
      <c r="W49" s="174">
        <f t="shared" si="1"/>
        <v>12</v>
      </c>
      <c r="X49" s="174">
        <f t="shared" si="2"/>
        <v>0</v>
      </c>
      <c r="Y49" s="175">
        <f t="shared" si="3"/>
        <v>0</v>
      </c>
      <c r="Z49" s="2189">
        <f>SUM(V49:V52)</f>
        <v>34</v>
      </c>
      <c r="AA49" s="2172">
        <f>SUM(W49:W52)</f>
        <v>43.666666666666664</v>
      </c>
      <c r="AB49" s="2172">
        <f>SUM(X49:X52)</f>
        <v>0</v>
      </c>
      <c r="AC49" s="2172">
        <f>SUM(Y49:Y52)</f>
        <v>0</v>
      </c>
      <c r="AD49" s="2172">
        <f t="shared" ref="AD49" si="14">Z49*0.38*0.9*SQRT(3)</f>
        <v>20.140286790410904</v>
      </c>
      <c r="AE49" s="2172">
        <f t="shared" si="12"/>
        <v>25.866446760233615</v>
      </c>
      <c r="AF49" s="2172">
        <f t="shared" si="12"/>
        <v>0</v>
      </c>
      <c r="AG49" s="2172">
        <f t="shared" si="12"/>
        <v>0</v>
      </c>
      <c r="AH49" s="2172">
        <f>MAX(Z49:AC52)</f>
        <v>43.666666666666664</v>
      </c>
      <c r="AI49" s="2173">
        <f t="shared" ref="AI49" si="15">AH49*0.38*0.9*SQRT(3)</f>
        <v>25.866446760233615</v>
      </c>
      <c r="AJ49" s="2173">
        <f>D49-AI49</f>
        <v>199.1335532397664</v>
      </c>
    </row>
    <row r="50" spans="1:36" ht="15.75" x14ac:dyDescent="0.25">
      <c r="A50" s="1343"/>
      <c r="B50" s="2202"/>
      <c r="C50" s="2166"/>
      <c r="D50" s="2191"/>
      <c r="E50" s="143" t="s">
        <v>376</v>
      </c>
      <c r="F50" s="143">
        <v>12</v>
      </c>
      <c r="G50" s="143">
        <v>19</v>
      </c>
      <c r="H50" s="143">
        <v>8</v>
      </c>
      <c r="I50" s="143">
        <v>14</v>
      </c>
      <c r="J50" s="143">
        <v>17</v>
      </c>
      <c r="K50" s="143">
        <v>10</v>
      </c>
      <c r="L50" s="143"/>
      <c r="M50" s="143"/>
      <c r="N50" s="143"/>
      <c r="O50" s="143"/>
      <c r="P50" s="143"/>
      <c r="Q50" s="143"/>
      <c r="R50" s="169">
        <v>405</v>
      </c>
      <c r="S50" s="169">
        <v>405</v>
      </c>
      <c r="T50" s="169">
        <v>380</v>
      </c>
      <c r="U50" s="169">
        <v>380</v>
      </c>
      <c r="V50" s="167">
        <f t="shared" si="0"/>
        <v>13</v>
      </c>
      <c r="W50" s="167">
        <f t="shared" si="1"/>
        <v>13.666666666666666</v>
      </c>
      <c r="X50" s="167">
        <f t="shared" si="2"/>
        <v>0</v>
      </c>
      <c r="Y50" s="168">
        <f t="shared" si="3"/>
        <v>0</v>
      </c>
      <c r="Z50" s="2168"/>
      <c r="AA50" s="2170"/>
      <c r="AB50" s="2170"/>
      <c r="AC50" s="2170"/>
      <c r="AD50" s="2170"/>
      <c r="AE50" s="2170"/>
      <c r="AF50" s="2170"/>
      <c r="AG50" s="2170"/>
      <c r="AH50" s="2170"/>
      <c r="AI50" s="2174"/>
      <c r="AJ50" s="2174"/>
    </row>
    <row r="51" spans="1:36" ht="16.5" thickBot="1" x14ac:dyDescent="0.3">
      <c r="A51" s="2206"/>
      <c r="B51" s="2208"/>
      <c r="C51" s="2209"/>
      <c r="D51" s="2191"/>
      <c r="E51" s="176" t="s">
        <v>1138</v>
      </c>
      <c r="F51" s="176">
        <v>5</v>
      </c>
      <c r="G51" s="176">
        <v>5</v>
      </c>
      <c r="H51" s="176">
        <v>6</v>
      </c>
      <c r="I51" s="176">
        <v>7</v>
      </c>
      <c r="J51" s="176">
        <v>8</v>
      </c>
      <c r="K51" s="176">
        <v>8</v>
      </c>
      <c r="L51" s="176"/>
      <c r="M51" s="176"/>
      <c r="N51" s="176"/>
      <c r="O51" s="176"/>
      <c r="P51" s="176"/>
      <c r="Q51" s="176"/>
      <c r="R51" s="177">
        <v>405</v>
      </c>
      <c r="S51" s="177">
        <v>405</v>
      </c>
      <c r="T51" s="177">
        <v>380</v>
      </c>
      <c r="U51" s="177">
        <v>380</v>
      </c>
      <c r="V51" s="713">
        <f t="shared" ref="V51" si="16">IF(AND(F51=0,G51=0,H51=0),0,IF(AND(F51=0,G51=0),H51,IF(AND(F51=0,H51=0),G51,IF(AND(G51=0,H51=0),F51,IF(F51=0,(G51+H51)/2,IF(G51=0,(F51+H51)/2,IF(H51=0,(F51+G51)/2,(F51+G51+H51)/3)))))))</f>
        <v>5.333333333333333</v>
      </c>
      <c r="W51" s="713">
        <f t="shared" ref="W51" si="17">IF(AND(I51=0,J51=0,K51=0),0,IF(AND(I51=0,J51=0),K51,IF(AND(I51=0,K51=0),J51,IF(AND(J51=0,K51=0),I51,IF(I51=0,(J51+K51)/2,IF(J51=0,(I51+K51)/2,IF(K51=0,(I51+J51)/2,(I51+J51+K51)/3)))))))</f>
        <v>7.666666666666667</v>
      </c>
      <c r="X51" s="713">
        <f t="shared" ref="X51" si="18">IF(AND(L51=0,M51=0,N51=0),0,IF(AND(L51=0,M51=0),N51,IF(AND(L51=0,N51=0),M51,IF(AND(M51=0,N51=0),L51,IF(L51=0,(M51+N51)/2,IF(M51=0,(L51+N51)/2,IF(N51=0,(L51+M51)/2,(L51+M51+N51)/3)))))))</f>
        <v>0</v>
      </c>
      <c r="Y51" s="712">
        <f t="shared" ref="Y51" si="19">IF(AND(O51=0,P51=0,Q51=0),0,IF(AND(O51=0,P51=0),Q51,IF(AND(O51=0,Q51=0),P51,IF(AND(P51=0,Q51=0),O51,IF(O51=0,(P51+Q51)/2,IF(P51=0,(O51+Q51)/2,IF(Q51=0,(O51+P51)/2,(O51+P51+Q51)/3)))))))</f>
        <v>0</v>
      </c>
      <c r="Z51" s="2197"/>
      <c r="AA51" s="2198"/>
      <c r="AB51" s="2198"/>
      <c r="AC51" s="2198"/>
      <c r="AD51" s="2198"/>
      <c r="AE51" s="2198"/>
      <c r="AF51" s="2198"/>
      <c r="AG51" s="2198"/>
      <c r="AH51" s="2198"/>
      <c r="AI51" s="2199"/>
      <c r="AJ51" s="2199"/>
    </row>
    <row r="52" spans="1:36" ht="16.5" thickBot="1" x14ac:dyDescent="0.3">
      <c r="A52" s="1344"/>
      <c r="B52" s="2203"/>
      <c r="C52" s="2179"/>
      <c r="D52" s="2192"/>
      <c r="E52" s="176" t="s">
        <v>1139</v>
      </c>
      <c r="F52" s="176">
        <v>5</v>
      </c>
      <c r="G52" s="176">
        <v>7</v>
      </c>
      <c r="H52" s="176">
        <v>5</v>
      </c>
      <c r="I52" s="176">
        <v>11</v>
      </c>
      <c r="J52" s="176">
        <v>10</v>
      </c>
      <c r="K52" s="176">
        <v>10</v>
      </c>
      <c r="L52" s="176"/>
      <c r="M52" s="176"/>
      <c r="N52" s="176"/>
      <c r="O52" s="176"/>
      <c r="P52" s="176"/>
      <c r="Q52" s="176"/>
      <c r="R52" s="177">
        <v>405</v>
      </c>
      <c r="S52" s="177">
        <v>405</v>
      </c>
      <c r="T52" s="177">
        <v>380</v>
      </c>
      <c r="U52" s="177">
        <v>380</v>
      </c>
      <c r="V52" s="172">
        <f t="shared" si="0"/>
        <v>5.666666666666667</v>
      </c>
      <c r="W52" s="172">
        <f t="shared" si="1"/>
        <v>10.333333333333334</v>
      </c>
      <c r="X52" s="172">
        <f t="shared" si="2"/>
        <v>0</v>
      </c>
      <c r="Y52" s="173">
        <f t="shared" si="3"/>
        <v>0</v>
      </c>
      <c r="Z52" s="2169"/>
      <c r="AA52" s="2171"/>
      <c r="AB52" s="2171"/>
      <c r="AC52" s="2171"/>
      <c r="AD52" s="2171"/>
      <c r="AE52" s="2171"/>
      <c r="AF52" s="2171"/>
      <c r="AG52" s="2171"/>
      <c r="AH52" s="2171"/>
      <c r="AI52" s="2175"/>
      <c r="AJ52" s="2175"/>
    </row>
    <row r="53" spans="1:36" ht="15.75" x14ac:dyDescent="0.25">
      <c r="A53" s="2164">
        <v>8</v>
      </c>
      <c r="B53" s="2207" t="s">
        <v>92</v>
      </c>
      <c r="C53" s="2211" t="s">
        <v>377</v>
      </c>
      <c r="D53" s="2210">
        <f>160*0.9</f>
        <v>144</v>
      </c>
      <c r="E53" s="138" t="s">
        <v>378</v>
      </c>
      <c r="F53" s="2214"/>
      <c r="G53" s="2215"/>
      <c r="H53" s="2215"/>
      <c r="I53" s="2215"/>
      <c r="J53" s="2215"/>
      <c r="K53" s="2216"/>
      <c r="L53" s="2214"/>
      <c r="M53" s="2215"/>
      <c r="N53" s="2215"/>
      <c r="O53" s="2215"/>
      <c r="P53" s="2215"/>
      <c r="Q53" s="2216"/>
      <c r="R53" s="138">
        <v>380</v>
      </c>
      <c r="S53" s="138">
        <v>380</v>
      </c>
      <c r="T53" s="138">
        <v>380</v>
      </c>
      <c r="U53" s="138">
        <v>380</v>
      </c>
      <c r="V53" s="174">
        <f t="shared" si="0"/>
        <v>0</v>
      </c>
      <c r="W53" s="174">
        <f t="shared" si="1"/>
        <v>0</v>
      </c>
      <c r="X53" s="174">
        <f t="shared" si="2"/>
        <v>0</v>
      </c>
      <c r="Y53" s="175">
        <f t="shared" si="3"/>
        <v>0</v>
      </c>
      <c r="Z53" s="2189">
        <f>SUM(V53:V55)</f>
        <v>0</v>
      </c>
      <c r="AA53" s="2172">
        <f>SUM(W53:W55)</f>
        <v>0</v>
      </c>
      <c r="AB53" s="2172">
        <f>SUM(X53:X55)</f>
        <v>0</v>
      </c>
      <c r="AC53" s="2172">
        <f>SUM(Y53:Y55)</f>
        <v>0</v>
      </c>
      <c r="AD53" s="2172">
        <f t="shared" ref="AD53:AG53" si="20">Z53*0.38*0.9*SQRT(3)</f>
        <v>0</v>
      </c>
      <c r="AE53" s="2172">
        <f t="shared" si="20"/>
        <v>0</v>
      </c>
      <c r="AF53" s="2172">
        <f t="shared" si="20"/>
        <v>0</v>
      </c>
      <c r="AG53" s="2172">
        <f t="shared" si="20"/>
        <v>0</v>
      </c>
      <c r="AH53" s="2172">
        <f>MAX(Z53:AC55)</f>
        <v>0</v>
      </c>
      <c r="AI53" s="2173">
        <f t="shared" ref="AI53" si="21">AH53*0.38*0.9*SQRT(3)</f>
        <v>0</v>
      </c>
      <c r="AJ53" s="2173">
        <f>D53-AI53</f>
        <v>144</v>
      </c>
    </row>
    <row r="54" spans="1:36" ht="15.75" x14ac:dyDescent="0.25">
      <c r="A54" s="1343"/>
      <c r="B54" s="2202"/>
      <c r="C54" s="2212"/>
      <c r="D54" s="2204"/>
      <c r="E54" s="143" t="s">
        <v>379</v>
      </c>
      <c r="F54" s="2217"/>
      <c r="G54" s="2218"/>
      <c r="H54" s="2218"/>
      <c r="I54" s="2218"/>
      <c r="J54" s="2218"/>
      <c r="K54" s="2219"/>
      <c r="L54" s="2217"/>
      <c r="M54" s="2218"/>
      <c r="N54" s="2218"/>
      <c r="O54" s="2218"/>
      <c r="P54" s="2218"/>
      <c r="Q54" s="2219"/>
      <c r="R54" s="169">
        <v>380</v>
      </c>
      <c r="S54" s="169">
        <v>380</v>
      </c>
      <c r="T54" s="169">
        <v>380</v>
      </c>
      <c r="U54" s="169">
        <v>380</v>
      </c>
      <c r="V54" s="167">
        <f t="shared" si="0"/>
        <v>0</v>
      </c>
      <c r="W54" s="167">
        <f t="shared" si="1"/>
        <v>0</v>
      </c>
      <c r="X54" s="167">
        <f t="shared" si="2"/>
        <v>0</v>
      </c>
      <c r="Y54" s="168">
        <f t="shared" si="3"/>
        <v>0</v>
      </c>
      <c r="Z54" s="2168"/>
      <c r="AA54" s="2170"/>
      <c r="AB54" s="2170"/>
      <c r="AC54" s="2170"/>
      <c r="AD54" s="2170"/>
      <c r="AE54" s="2170"/>
      <c r="AF54" s="2170"/>
      <c r="AG54" s="2170"/>
      <c r="AH54" s="2170"/>
      <c r="AI54" s="2174"/>
      <c r="AJ54" s="2174"/>
    </row>
    <row r="55" spans="1:36" ht="16.5" thickBot="1" x14ac:dyDescent="0.3">
      <c r="A55" s="1344"/>
      <c r="B55" s="2203"/>
      <c r="C55" s="2213"/>
      <c r="D55" s="2205"/>
      <c r="E55" s="176" t="s">
        <v>380</v>
      </c>
      <c r="F55" s="2220"/>
      <c r="G55" s="2221"/>
      <c r="H55" s="2221"/>
      <c r="I55" s="2221"/>
      <c r="J55" s="2221"/>
      <c r="K55" s="2222"/>
      <c r="L55" s="2220"/>
      <c r="M55" s="2221"/>
      <c r="N55" s="2221"/>
      <c r="O55" s="2221"/>
      <c r="P55" s="2221"/>
      <c r="Q55" s="2222"/>
      <c r="R55" s="177">
        <v>380</v>
      </c>
      <c r="S55" s="177">
        <v>380</v>
      </c>
      <c r="T55" s="177">
        <v>380</v>
      </c>
      <c r="U55" s="177">
        <v>380</v>
      </c>
      <c r="V55" s="172">
        <f t="shared" si="0"/>
        <v>0</v>
      </c>
      <c r="W55" s="172">
        <f t="shared" si="1"/>
        <v>0</v>
      </c>
      <c r="X55" s="172">
        <f t="shared" si="2"/>
        <v>0</v>
      </c>
      <c r="Y55" s="173">
        <f t="shared" si="3"/>
        <v>0</v>
      </c>
      <c r="Z55" s="2169"/>
      <c r="AA55" s="2171"/>
      <c r="AB55" s="2171"/>
      <c r="AC55" s="2171"/>
      <c r="AD55" s="2171"/>
      <c r="AE55" s="2171"/>
      <c r="AF55" s="2171"/>
      <c r="AG55" s="2171"/>
      <c r="AH55" s="2171"/>
      <c r="AI55" s="2175"/>
      <c r="AJ55" s="2175"/>
    </row>
    <row r="56" spans="1:36" ht="15.75" x14ac:dyDescent="0.25">
      <c r="A56" s="2164">
        <v>9</v>
      </c>
      <c r="B56" s="2227" t="s">
        <v>381</v>
      </c>
      <c r="C56" s="2235" t="s">
        <v>382</v>
      </c>
      <c r="D56" s="2183">
        <f>63*0.9</f>
        <v>56.7</v>
      </c>
      <c r="E56" s="138">
        <v>1</v>
      </c>
      <c r="F56" s="138"/>
      <c r="G56" s="138"/>
      <c r="H56" s="138"/>
      <c r="I56" s="138"/>
      <c r="J56" s="138"/>
      <c r="K56" s="138"/>
      <c r="L56" s="138"/>
      <c r="M56" s="138"/>
      <c r="N56" s="138"/>
      <c r="O56" s="138"/>
      <c r="P56" s="138"/>
      <c r="Q56" s="138"/>
      <c r="R56" s="138">
        <v>380</v>
      </c>
      <c r="S56" s="138">
        <v>380</v>
      </c>
      <c r="T56" s="138">
        <v>380</v>
      </c>
      <c r="U56" s="138">
        <v>380</v>
      </c>
      <c r="V56" s="174">
        <f t="shared" si="0"/>
        <v>0</v>
      </c>
      <c r="W56" s="174">
        <f t="shared" si="1"/>
        <v>0</v>
      </c>
      <c r="X56" s="174">
        <f t="shared" si="2"/>
        <v>0</v>
      </c>
      <c r="Y56" s="175">
        <f t="shared" si="3"/>
        <v>0</v>
      </c>
      <c r="Z56" s="2189">
        <f>SUM(V56:V57)</f>
        <v>0</v>
      </c>
      <c r="AA56" s="2172">
        <f>SUM(W56:W57)</f>
        <v>0</v>
      </c>
      <c r="AB56" s="2172">
        <f>SUM(X56:X57)</f>
        <v>0</v>
      </c>
      <c r="AC56" s="2172">
        <f>SUM(Y56:Y57)</f>
        <v>0</v>
      </c>
      <c r="AD56" s="2172">
        <f t="shared" ref="AD56:AG56" si="22">Z56*0.38*0.9*SQRT(3)</f>
        <v>0</v>
      </c>
      <c r="AE56" s="2172">
        <f t="shared" si="22"/>
        <v>0</v>
      </c>
      <c r="AF56" s="2172">
        <f t="shared" si="22"/>
        <v>0</v>
      </c>
      <c r="AG56" s="2172">
        <f t="shared" si="22"/>
        <v>0</v>
      </c>
      <c r="AH56" s="2172">
        <f>MAX(Z56:AC57)</f>
        <v>0</v>
      </c>
      <c r="AI56" s="2173">
        <f t="shared" ref="AI56" si="23">AH56*0.38*0.9*SQRT(3)</f>
        <v>0</v>
      </c>
      <c r="AJ56" s="2173">
        <f>D56-AI56</f>
        <v>56.7</v>
      </c>
    </row>
    <row r="57" spans="1:36" ht="16.5" thickBot="1" x14ac:dyDescent="0.3">
      <c r="A57" s="1344"/>
      <c r="B57" s="2234"/>
      <c r="C57" s="2236"/>
      <c r="D57" s="2185"/>
      <c r="E57" s="178"/>
      <c r="F57" s="178"/>
      <c r="G57" s="178"/>
      <c r="H57" s="178"/>
      <c r="I57" s="178"/>
      <c r="J57" s="178"/>
      <c r="K57" s="178"/>
      <c r="L57" s="178"/>
      <c r="M57" s="178"/>
      <c r="N57" s="178"/>
      <c r="O57" s="178"/>
      <c r="P57" s="178"/>
      <c r="Q57" s="178"/>
      <c r="R57" s="179"/>
      <c r="S57" s="179"/>
      <c r="T57" s="179"/>
      <c r="U57" s="179"/>
      <c r="V57" s="180">
        <f t="shared" si="0"/>
        <v>0</v>
      </c>
      <c r="W57" s="180">
        <f t="shared" si="1"/>
        <v>0</v>
      </c>
      <c r="X57" s="180">
        <f t="shared" si="2"/>
        <v>0</v>
      </c>
      <c r="Y57" s="181">
        <f t="shared" si="3"/>
        <v>0</v>
      </c>
      <c r="Z57" s="2169"/>
      <c r="AA57" s="2171"/>
      <c r="AB57" s="2171"/>
      <c r="AC57" s="2171"/>
      <c r="AD57" s="2171"/>
      <c r="AE57" s="2171"/>
      <c r="AF57" s="2171"/>
      <c r="AG57" s="2171"/>
      <c r="AH57" s="2171"/>
      <c r="AI57" s="2175"/>
      <c r="AJ57" s="2175"/>
    </row>
    <row r="58" spans="1:36" s="184" customFormat="1" ht="15.75" x14ac:dyDescent="0.25">
      <c r="A58" s="2164">
        <v>10</v>
      </c>
      <c r="B58" s="2227" t="s">
        <v>383</v>
      </c>
      <c r="C58" s="2207" t="s">
        <v>384</v>
      </c>
      <c r="D58" s="2230">
        <v>450</v>
      </c>
      <c r="E58" s="138">
        <v>1</v>
      </c>
      <c r="F58" s="138"/>
      <c r="G58" s="138"/>
      <c r="H58" s="138"/>
      <c r="I58" s="138"/>
      <c r="J58" s="138"/>
      <c r="K58" s="138"/>
      <c r="L58" s="138"/>
      <c r="M58" s="138"/>
      <c r="N58" s="138"/>
      <c r="O58" s="138"/>
      <c r="P58" s="138"/>
      <c r="Q58" s="138"/>
      <c r="R58" s="138"/>
      <c r="S58" s="138"/>
      <c r="T58" s="138"/>
      <c r="U58" s="138"/>
      <c r="V58" s="174">
        <v>42.666666666666664</v>
      </c>
      <c r="W58" s="174">
        <v>34.666666666666664</v>
      </c>
      <c r="X58" s="174">
        <v>0</v>
      </c>
      <c r="Y58" s="175">
        <v>0</v>
      </c>
      <c r="Z58" s="175">
        <v>42.666666666666664</v>
      </c>
      <c r="AA58" s="182">
        <v>34.666666666666664</v>
      </c>
      <c r="AB58" s="182">
        <v>0</v>
      </c>
      <c r="AC58" s="182">
        <v>0</v>
      </c>
      <c r="AD58" s="182">
        <v>25.274085384045055</v>
      </c>
      <c r="AE58" s="182">
        <v>20.535194374536609</v>
      </c>
      <c r="AF58" s="182">
        <v>0</v>
      </c>
      <c r="AG58" s="182">
        <v>0</v>
      </c>
      <c r="AH58" s="182">
        <v>42.666666666666664</v>
      </c>
      <c r="AI58" s="183">
        <v>25.274085384045055</v>
      </c>
      <c r="AJ58" s="183">
        <v>424.72591461595493</v>
      </c>
    </row>
    <row r="59" spans="1:36" s="187" customFormat="1" ht="15.75" x14ac:dyDescent="0.25">
      <c r="A59" s="1343"/>
      <c r="B59" s="2228"/>
      <c r="C59" s="2202"/>
      <c r="D59" s="2231"/>
      <c r="E59" s="165" t="s">
        <v>385</v>
      </c>
      <c r="F59" s="165">
        <v>19</v>
      </c>
      <c r="G59" s="165">
        <v>10</v>
      </c>
      <c r="H59" s="165">
        <v>6</v>
      </c>
      <c r="I59" s="165">
        <v>10</v>
      </c>
      <c r="J59" s="165">
        <v>8</v>
      </c>
      <c r="K59" s="165">
        <v>4</v>
      </c>
      <c r="L59" s="165">
        <v>32</v>
      </c>
      <c r="M59" s="165">
        <v>20</v>
      </c>
      <c r="N59" s="165">
        <v>27</v>
      </c>
      <c r="O59" s="165">
        <v>11</v>
      </c>
      <c r="P59" s="165">
        <v>10</v>
      </c>
      <c r="Q59" s="165">
        <v>6</v>
      </c>
      <c r="R59" s="165">
        <v>402</v>
      </c>
      <c r="S59" s="165">
        <v>402</v>
      </c>
      <c r="T59" s="165">
        <v>402</v>
      </c>
      <c r="U59" s="165">
        <v>402</v>
      </c>
      <c r="V59" s="167">
        <v>42.666666666666664</v>
      </c>
      <c r="W59" s="167">
        <v>34.666666666666664</v>
      </c>
      <c r="X59" s="167">
        <v>0</v>
      </c>
      <c r="Y59" s="168">
        <v>0</v>
      </c>
      <c r="Z59" s="168">
        <v>42.666666666666664</v>
      </c>
      <c r="AA59" s="185">
        <v>34.666666666666664</v>
      </c>
      <c r="AB59" s="185">
        <v>0</v>
      </c>
      <c r="AC59" s="185">
        <v>0</v>
      </c>
      <c r="AD59" s="185">
        <v>25.274085384045055</v>
      </c>
      <c r="AE59" s="185">
        <v>20.535194374536609</v>
      </c>
      <c r="AF59" s="185">
        <v>0</v>
      </c>
      <c r="AG59" s="185">
        <v>0</v>
      </c>
      <c r="AH59" s="185">
        <v>42.666666666666664</v>
      </c>
      <c r="AI59" s="186">
        <v>25.274085384045055</v>
      </c>
      <c r="AJ59" s="186">
        <v>424.72591461595493</v>
      </c>
    </row>
    <row r="60" spans="1:36" s="187" customFormat="1" ht="15.75" x14ac:dyDescent="0.25">
      <c r="A60" s="1343"/>
      <c r="B60" s="2228"/>
      <c r="C60" s="2202"/>
      <c r="D60" s="2231"/>
      <c r="E60" s="165" t="s">
        <v>1140</v>
      </c>
      <c r="F60" s="165">
        <v>5</v>
      </c>
      <c r="G60" s="165">
        <v>5</v>
      </c>
      <c r="H60" s="165">
        <v>5</v>
      </c>
      <c r="I60" s="165">
        <v>6</v>
      </c>
      <c r="J60" s="165">
        <v>9</v>
      </c>
      <c r="K60" s="165">
        <v>8</v>
      </c>
      <c r="L60" s="165">
        <v>11</v>
      </c>
      <c r="M60" s="165">
        <v>1</v>
      </c>
      <c r="N60" s="165">
        <v>6</v>
      </c>
      <c r="O60" s="165">
        <v>14</v>
      </c>
      <c r="P60" s="165">
        <v>16</v>
      </c>
      <c r="Q60" s="165">
        <v>12</v>
      </c>
      <c r="R60" s="165">
        <v>402</v>
      </c>
      <c r="S60" s="165">
        <v>402</v>
      </c>
      <c r="T60" s="165">
        <v>402</v>
      </c>
      <c r="U60" s="165">
        <v>402</v>
      </c>
      <c r="V60" s="167"/>
      <c r="W60" s="167"/>
      <c r="X60" s="167"/>
      <c r="Y60" s="168"/>
      <c r="Z60" s="168"/>
      <c r="AA60" s="185"/>
      <c r="AB60" s="185"/>
      <c r="AC60" s="185"/>
      <c r="AD60" s="185"/>
      <c r="AE60" s="185"/>
      <c r="AF60" s="185"/>
      <c r="AG60" s="185"/>
      <c r="AH60" s="185"/>
      <c r="AI60" s="186"/>
      <c r="AJ60" s="186"/>
    </row>
    <row r="61" spans="1:36" s="187" customFormat="1" ht="15.75" x14ac:dyDescent="0.25">
      <c r="A61" s="1343"/>
      <c r="B61" s="2228"/>
      <c r="C61" s="2202"/>
      <c r="D61" s="2231"/>
      <c r="E61" s="165" t="s">
        <v>386</v>
      </c>
      <c r="F61" s="165">
        <v>14</v>
      </c>
      <c r="G61" s="165">
        <v>13</v>
      </c>
      <c r="H61" s="165">
        <v>54</v>
      </c>
      <c r="I61" s="165">
        <v>14</v>
      </c>
      <c r="J61" s="165">
        <v>16</v>
      </c>
      <c r="K61" s="165">
        <v>40</v>
      </c>
      <c r="L61" s="165">
        <v>38</v>
      </c>
      <c r="M61" s="165">
        <v>32</v>
      </c>
      <c r="N61" s="165">
        <v>35</v>
      </c>
      <c r="O61" s="165">
        <v>56</v>
      </c>
      <c r="P61" s="165">
        <v>40</v>
      </c>
      <c r="Q61" s="165">
        <v>44</v>
      </c>
      <c r="R61" s="165">
        <v>402</v>
      </c>
      <c r="S61" s="165">
        <v>402</v>
      </c>
      <c r="T61" s="165">
        <v>402</v>
      </c>
      <c r="U61" s="165">
        <v>402</v>
      </c>
      <c r="V61" s="167">
        <v>42.666666666666664</v>
      </c>
      <c r="W61" s="167">
        <v>34.666666666666664</v>
      </c>
      <c r="X61" s="167">
        <v>0</v>
      </c>
      <c r="Y61" s="168">
        <v>0</v>
      </c>
      <c r="Z61" s="168">
        <v>42.666666666666664</v>
      </c>
      <c r="AA61" s="185">
        <v>34.666666666666664</v>
      </c>
      <c r="AB61" s="185">
        <v>0</v>
      </c>
      <c r="AC61" s="185">
        <v>0</v>
      </c>
      <c r="AD61" s="185">
        <v>25.274085384045055</v>
      </c>
      <c r="AE61" s="185">
        <v>20.535194374536609</v>
      </c>
      <c r="AF61" s="185">
        <v>0</v>
      </c>
      <c r="AG61" s="185">
        <v>0</v>
      </c>
      <c r="AH61" s="185">
        <v>42.666666666666664</v>
      </c>
      <c r="AI61" s="186">
        <v>25.274085384045055</v>
      </c>
      <c r="AJ61" s="186">
        <v>424.72591461595493</v>
      </c>
    </row>
    <row r="62" spans="1:36" s="190" customFormat="1" ht="16.5" thickBot="1" x14ac:dyDescent="0.3">
      <c r="A62" s="2206"/>
      <c r="B62" s="2229"/>
      <c r="C62" s="2208"/>
      <c r="D62" s="2232"/>
      <c r="E62" s="176" t="s">
        <v>1141</v>
      </c>
      <c r="F62" s="176">
        <v>69</v>
      </c>
      <c r="G62" s="176">
        <v>69</v>
      </c>
      <c r="H62" s="176">
        <v>77</v>
      </c>
      <c r="I62" s="176">
        <v>59</v>
      </c>
      <c r="J62" s="176">
        <v>54</v>
      </c>
      <c r="K62" s="176">
        <v>63</v>
      </c>
      <c r="L62" s="176">
        <v>57</v>
      </c>
      <c r="M62" s="176">
        <v>49</v>
      </c>
      <c r="N62" s="176">
        <v>37</v>
      </c>
      <c r="O62" s="176">
        <v>78</v>
      </c>
      <c r="P62" s="176">
        <v>57</v>
      </c>
      <c r="Q62" s="176">
        <v>58</v>
      </c>
      <c r="R62" s="176">
        <v>402</v>
      </c>
      <c r="S62" s="176">
        <v>402</v>
      </c>
      <c r="T62" s="176">
        <v>402</v>
      </c>
      <c r="U62" s="176">
        <v>402</v>
      </c>
      <c r="V62" s="451">
        <v>42.666666666666664</v>
      </c>
      <c r="W62" s="451">
        <v>34.666666666666664</v>
      </c>
      <c r="X62" s="451">
        <v>0</v>
      </c>
      <c r="Y62" s="453">
        <v>0</v>
      </c>
      <c r="Z62" s="453">
        <v>42.666666666666664</v>
      </c>
      <c r="AA62" s="452">
        <v>34.666666666666664</v>
      </c>
      <c r="AB62" s="452">
        <v>0</v>
      </c>
      <c r="AC62" s="452">
        <v>0</v>
      </c>
      <c r="AD62" s="452">
        <v>25.274085384045055</v>
      </c>
      <c r="AE62" s="452">
        <v>20.535194374536609</v>
      </c>
      <c r="AF62" s="452">
        <v>0</v>
      </c>
      <c r="AG62" s="452">
        <v>0</v>
      </c>
      <c r="AH62" s="452">
        <v>42.666666666666664</v>
      </c>
      <c r="AI62" s="189">
        <v>25.274085384045055</v>
      </c>
      <c r="AJ62" s="189">
        <v>424.72591461595493</v>
      </c>
    </row>
    <row r="63" spans="1:36" s="190" customFormat="1" ht="16.5" thickBot="1" x14ac:dyDescent="0.3">
      <c r="A63" s="1344"/>
      <c r="B63" s="2229"/>
      <c r="C63" s="2203"/>
      <c r="D63" s="2233"/>
      <c r="E63" s="176" t="s">
        <v>1142</v>
      </c>
      <c r="F63" s="176">
        <v>5</v>
      </c>
      <c r="G63" s="176">
        <v>5</v>
      </c>
      <c r="H63" s="176">
        <v>5</v>
      </c>
      <c r="I63" s="176">
        <v>3</v>
      </c>
      <c r="J63" s="176">
        <v>2</v>
      </c>
      <c r="K63" s="176">
        <v>1</v>
      </c>
      <c r="L63" s="176">
        <v>21</v>
      </c>
      <c r="M63" s="176">
        <v>11</v>
      </c>
      <c r="N63" s="176">
        <v>13</v>
      </c>
      <c r="O63" s="176">
        <v>21</v>
      </c>
      <c r="P63" s="176">
        <v>22</v>
      </c>
      <c r="Q63" s="176">
        <v>20</v>
      </c>
      <c r="R63" s="176">
        <v>402</v>
      </c>
      <c r="S63" s="176">
        <v>402</v>
      </c>
      <c r="T63" s="176">
        <v>402</v>
      </c>
      <c r="U63" s="176">
        <v>402</v>
      </c>
      <c r="V63" s="172">
        <v>42.666666666666664</v>
      </c>
      <c r="W63" s="172">
        <v>34.666666666666664</v>
      </c>
      <c r="X63" s="172">
        <v>0</v>
      </c>
      <c r="Y63" s="173">
        <v>0</v>
      </c>
      <c r="Z63" s="173">
        <v>42.666666666666664</v>
      </c>
      <c r="AA63" s="188">
        <v>34.666666666666664</v>
      </c>
      <c r="AB63" s="188">
        <v>0</v>
      </c>
      <c r="AC63" s="188">
        <v>0</v>
      </c>
      <c r="AD63" s="188">
        <v>25.274085384045055</v>
      </c>
      <c r="AE63" s="188">
        <v>20.535194374536609</v>
      </c>
      <c r="AF63" s="188">
        <v>0</v>
      </c>
      <c r="AG63" s="188">
        <v>0</v>
      </c>
      <c r="AH63" s="188">
        <v>42.666666666666664</v>
      </c>
      <c r="AI63" s="189">
        <v>25.274085384045055</v>
      </c>
      <c r="AJ63" s="189">
        <v>424.72591461595493</v>
      </c>
    </row>
    <row r="64" spans="1:36" s="193" customFormat="1" ht="15.75" x14ac:dyDescent="0.25">
      <c r="A64" s="2223">
        <v>11</v>
      </c>
      <c r="B64" s="2166" t="s">
        <v>954</v>
      </c>
      <c r="C64" s="2225" t="s">
        <v>83</v>
      </c>
      <c r="D64" s="2210">
        <f>160*0.9</f>
        <v>144</v>
      </c>
      <c r="E64" s="150" t="s">
        <v>388</v>
      </c>
      <c r="F64" s="150">
        <v>22</v>
      </c>
      <c r="G64" s="150">
        <v>13</v>
      </c>
      <c r="H64" s="150">
        <v>25</v>
      </c>
      <c r="I64" s="150">
        <v>20</v>
      </c>
      <c r="J64" s="150">
        <v>14</v>
      </c>
      <c r="K64" s="150">
        <v>22</v>
      </c>
      <c r="L64" s="150">
        <v>16</v>
      </c>
      <c r="M64" s="150">
        <v>30</v>
      </c>
      <c r="N64" s="150">
        <v>40</v>
      </c>
      <c r="O64" s="150">
        <v>26</v>
      </c>
      <c r="P64" s="150">
        <v>36</v>
      </c>
      <c r="Q64" s="150">
        <v>38</v>
      </c>
      <c r="R64" s="150">
        <v>402</v>
      </c>
      <c r="S64" s="150">
        <v>402</v>
      </c>
      <c r="T64" s="150">
        <v>402</v>
      </c>
      <c r="U64" s="150">
        <v>402</v>
      </c>
      <c r="V64" s="191">
        <f t="shared" ref="V64:V73" si="24">IF(AND(F64=0,G64=0,H64=0),0,IF(AND(F64=0,G64=0),H64,IF(AND(F64=0,H64=0),G64,IF(AND(G64=0,H64=0),F64,IF(F64=0,(G64+H64)/2,IF(G64=0,(F64+H64)/2,IF(H64=0,(F64+G64)/2,(F64+G64+H64)/3)))))))</f>
        <v>20</v>
      </c>
      <c r="W64" s="191">
        <f t="shared" ref="W64:W73" si="25">IF(AND(I64=0,J64=0,K64=0),0,IF(AND(I64=0,J64=0),K64,IF(AND(I64=0,K64=0),J64,IF(AND(J64=0,K64=0),I64,IF(I64=0,(J64+K64)/2,IF(J64=0,(I64+K64)/2,IF(K64=0,(I64+J64)/2,(I64+J64+K64)/3)))))))</f>
        <v>18.666666666666668</v>
      </c>
      <c r="X64" s="191">
        <f t="shared" ref="X64:X73" si="26">IF(AND(L64=0,M64=0,N64=0),0,IF(AND(L64=0,M64=0),N64,IF(AND(L64=0,N64=0),M64,IF(AND(M64=0,N64=0),L64,IF(L64=0,(M64+N64)/2,IF(M64=0,(L64+N64)/2,IF(N64=0,(L64+M64)/2,(L64+M64+N64)/3)))))))</f>
        <v>28.666666666666668</v>
      </c>
      <c r="Y64" s="192">
        <f t="shared" ref="Y64:Y73" si="27">IF(AND(O64=0,P64=0,Q64=0),0,IF(AND(O64=0,P64=0),Q64,IF(AND(O64=0,Q64=0),P64,IF(AND(P64=0,Q64=0),O64,IF(O64=0,(P64+Q64)/2,IF(P64=0,(O64+Q64)/2,IF(Q64=0,(O64+P64)/2,(O64+P64+Q64)/3)))))))</f>
        <v>33.333333333333336</v>
      </c>
      <c r="Z64" s="2189">
        <f>SUM(V64:V69)</f>
        <v>32</v>
      </c>
      <c r="AA64" s="2172">
        <f>SUM(W64:W69)</f>
        <v>34.333333333333336</v>
      </c>
      <c r="AB64" s="2172">
        <f>SUM(X64:X69)</f>
        <v>69</v>
      </c>
      <c r="AC64" s="2172">
        <f>SUM(Y64:Y69)</f>
        <v>87.666666666666671</v>
      </c>
      <c r="AD64" s="2172">
        <f t="shared" ref="AD64:AG64" si="28">Z64*0.38*0.9*SQRT(3)</f>
        <v>18.955564038033792</v>
      </c>
      <c r="AE64" s="2172">
        <f t="shared" si="28"/>
        <v>20.337740582473756</v>
      </c>
      <c r="AF64" s="2172">
        <f t="shared" si="28"/>
        <v>40.872934957010365</v>
      </c>
      <c r="AG64" s="2172">
        <f t="shared" si="28"/>
        <v>51.930347312530074</v>
      </c>
      <c r="AH64" s="2172">
        <f>MAX(Z64:AC69)</f>
        <v>87.666666666666671</v>
      </c>
      <c r="AI64" s="2237">
        <f t="shared" ref="AI64" si="29">AH64*0.38*0.9*SQRT(3)</f>
        <v>51.930347312530074</v>
      </c>
      <c r="AJ64" s="2237">
        <f>D64-AI64</f>
        <v>92.069652687469926</v>
      </c>
    </row>
    <row r="65" spans="1:36" s="187" customFormat="1" ht="15.75" x14ac:dyDescent="0.25">
      <c r="A65" s="2224"/>
      <c r="B65" s="2166"/>
      <c r="C65" s="2226"/>
      <c r="D65" s="2204"/>
      <c r="E65" s="143" t="s">
        <v>389</v>
      </c>
      <c r="F65" s="143">
        <v>1</v>
      </c>
      <c r="G65" s="143">
        <v>2</v>
      </c>
      <c r="H65" s="143">
        <v>1</v>
      </c>
      <c r="I65" s="143">
        <v>1</v>
      </c>
      <c r="J65" s="143">
        <v>1</v>
      </c>
      <c r="K65" s="143">
        <v>2</v>
      </c>
      <c r="L65" s="143">
        <v>1</v>
      </c>
      <c r="M65" s="143">
        <v>7</v>
      </c>
      <c r="N65" s="143">
        <v>4</v>
      </c>
      <c r="O65" s="143">
        <v>4</v>
      </c>
      <c r="P65" s="143">
        <v>4</v>
      </c>
      <c r="Q65" s="143">
        <v>4</v>
      </c>
      <c r="R65" s="169">
        <v>402</v>
      </c>
      <c r="S65" s="169">
        <v>402</v>
      </c>
      <c r="T65" s="169">
        <v>402</v>
      </c>
      <c r="U65" s="169">
        <v>402</v>
      </c>
      <c r="V65" s="167">
        <f t="shared" si="24"/>
        <v>1.3333333333333333</v>
      </c>
      <c r="W65" s="167">
        <f t="shared" si="25"/>
        <v>1.3333333333333333</v>
      </c>
      <c r="X65" s="167">
        <f t="shared" si="26"/>
        <v>4</v>
      </c>
      <c r="Y65" s="168">
        <f t="shared" si="27"/>
        <v>4</v>
      </c>
      <c r="Z65" s="2168"/>
      <c r="AA65" s="2170"/>
      <c r="AB65" s="2170"/>
      <c r="AC65" s="2170"/>
      <c r="AD65" s="2170"/>
      <c r="AE65" s="2170"/>
      <c r="AF65" s="2170"/>
      <c r="AG65" s="2170"/>
      <c r="AH65" s="2170"/>
      <c r="AI65" s="2238"/>
      <c r="AJ65" s="2238"/>
    </row>
    <row r="66" spans="1:36" s="187" customFormat="1" ht="15.75" x14ac:dyDescent="0.25">
      <c r="A66" s="2224"/>
      <c r="B66" s="2166"/>
      <c r="C66" s="2226"/>
      <c r="D66" s="2204"/>
      <c r="E66" s="165" t="s">
        <v>1144</v>
      </c>
      <c r="F66" s="165">
        <v>11</v>
      </c>
      <c r="G66" s="165">
        <v>2</v>
      </c>
      <c r="H66" s="165">
        <v>1</v>
      </c>
      <c r="I66" s="165">
        <v>9</v>
      </c>
      <c r="J66" s="165">
        <v>4</v>
      </c>
      <c r="K66" s="165">
        <v>5</v>
      </c>
      <c r="L66" s="165">
        <v>29</v>
      </c>
      <c r="M66" s="165">
        <v>35</v>
      </c>
      <c r="N66" s="165">
        <v>30</v>
      </c>
      <c r="O66" s="165">
        <v>40</v>
      </c>
      <c r="P66" s="165">
        <v>42</v>
      </c>
      <c r="Q66" s="165">
        <v>42</v>
      </c>
      <c r="R66" s="166">
        <v>402</v>
      </c>
      <c r="S66" s="166">
        <v>402</v>
      </c>
      <c r="T66" s="166">
        <v>402</v>
      </c>
      <c r="U66" s="166">
        <v>402</v>
      </c>
      <c r="V66" s="167">
        <f t="shared" si="24"/>
        <v>4.666666666666667</v>
      </c>
      <c r="W66" s="167">
        <f t="shared" si="25"/>
        <v>6</v>
      </c>
      <c r="X66" s="167">
        <f t="shared" si="26"/>
        <v>31.333333333333332</v>
      </c>
      <c r="Y66" s="168">
        <f t="shared" si="27"/>
        <v>41.333333333333336</v>
      </c>
      <c r="Z66" s="2168"/>
      <c r="AA66" s="2170"/>
      <c r="AB66" s="2170"/>
      <c r="AC66" s="2170"/>
      <c r="AD66" s="2170"/>
      <c r="AE66" s="2170"/>
      <c r="AF66" s="2170"/>
      <c r="AG66" s="2170"/>
      <c r="AH66" s="2170"/>
      <c r="AI66" s="2238"/>
      <c r="AJ66" s="2238"/>
    </row>
    <row r="67" spans="1:36" s="187" customFormat="1" ht="15.75" x14ac:dyDescent="0.25">
      <c r="A67" s="2224"/>
      <c r="B67" s="2166"/>
      <c r="C67" s="2226"/>
      <c r="D67" s="2204"/>
      <c r="E67" s="160" t="s">
        <v>390</v>
      </c>
      <c r="F67" s="165">
        <v>16</v>
      </c>
      <c r="G67" s="165">
        <v>11</v>
      </c>
      <c r="H67" s="165">
        <v>6</v>
      </c>
      <c r="I67" s="165">
        <v>14</v>
      </c>
      <c r="J67" s="165">
        <v>12</v>
      </c>
      <c r="K67" s="165">
        <v>5</v>
      </c>
      <c r="L67" s="165">
        <v>21</v>
      </c>
      <c r="M67" s="165">
        <v>30</v>
      </c>
      <c r="N67" s="165">
        <v>28</v>
      </c>
      <c r="O67" s="165">
        <v>30</v>
      </c>
      <c r="P67" s="165">
        <v>36</v>
      </c>
      <c r="Q67" s="165">
        <v>31</v>
      </c>
      <c r="R67" s="166">
        <v>402</v>
      </c>
      <c r="S67" s="166">
        <v>402</v>
      </c>
      <c r="T67" s="166"/>
      <c r="U67" s="166"/>
      <c r="V67" s="167"/>
      <c r="W67" s="167"/>
      <c r="X67" s="167"/>
      <c r="Y67" s="168"/>
      <c r="Z67" s="2168"/>
      <c r="AA67" s="2170"/>
      <c r="AB67" s="2170"/>
      <c r="AC67" s="2170"/>
      <c r="AD67" s="2170"/>
      <c r="AE67" s="2170"/>
      <c r="AF67" s="2170"/>
      <c r="AG67" s="2170"/>
      <c r="AH67" s="2170"/>
      <c r="AI67" s="2238"/>
      <c r="AJ67" s="2238"/>
    </row>
    <row r="68" spans="1:36" s="187" customFormat="1" ht="15.75" x14ac:dyDescent="0.25">
      <c r="A68" s="2224"/>
      <c r="B68" s="2166"/>
      <c r="C68" s="2226"/>
      <c r="D68" s="2204"/>
      <c r="E68" s="160" t="s">
        <v>391</v>
      </c>
      <c r="F68" s="143">
        <v>11</v>
      </c>
      <c r="G68" s="143">
        <v>2</v>
      </c>
      <c r="H68" s="143">
        <v>1</v>
      </c>
      <c r="I68" s="143">
        <v>9</v>
      </c>
      <c r="J68" s="143">
        <v>4</v>
      </c>
      <c r="K68" s="143">
        <v>5</v>
      </c>
      <c r="L68" s="143">
        <v>7</v>
      </c>
      <c r="M68" s="143">
        <v>4</v>
      </c>
      <c r="N68" s="143">
        <v>1</v>
      </c>
      <c r="O68" s="143">
        <v>7</v>
      </c>
      <c r="P68" s="143">
        <v>4</v>
      </c>
      <c r="Q68" s="143">
        <v>8</v>
      </c>
      <c r="R68" s="169">
        <v>402</v>
      </c>
      <c r="S68" s="169">
        <v>402</v>
      </c>
      <c r="T68" s="169"/>
      <c r="U68" s="169"/>
      <c r="V68" s="167">
        <f t="shared" ref="V68" si="30">IF(AND(F68=0,G68=0,H68=0),0,IF(AND(F68=0,G68=0),H68,IF(AND(F68=0,H68=0),G68,IF(AND(G68=0,H68=0),F68,IF(F68=0,(G68+H68)/2,IF(G68=0,(F68+H68)/2,IF(H68=0,(F68+G68)/2,(F68+G68+H68)/3)))))))</f>
        <v>4.666666666666667</v>
      </c>
      <c r="W68" s="167">
        <f t="shared" ref="W68" si="31">IF(AND(I68=0,J68=0,K68=0),0,IF(AND(I68=0,J68=0),K68,IF(AND(I68=0,K68=0),J68,IF(AND(J68=0,K68=0),I68,IF(I68=0,(J68+K68)/2,IF(J68=0,(I68+K68)/2,IF(K68=0,(I68+J68)/2,(I68+J68+K68)/3)))))))</f>
        <v>6</v>
      </c>
      <c r="X68" s="167">
        <f t="shared" ref="X68" si="32">IF(AND(L68=0,M68=0,N68=0),0,IF(AND(L68=0,M68=0),N68,IF(AND(L68=0,N68=0),M68,IF(AND(M68=0,N68=0),L68,IF(L68=0,(M68+N68)/2,IF(M68=0,(L68+N68)/2,IF(N68=0,(L68+M68)/2,(L68+M68+N68)/3)))))))</f>
        <v>4</v>
      </c>
      <c r="Y68" s="168">
        <f t="shared" ref="Y68" si="33">IF(AND(O68=0,P68=0,Q68=0),0,IF(AND(O68=0,P68=0),Q68,IF(AND(O68=0,Q68=0),P68,IF(AND(P68=0,Q68=0),O68,IF(O68=0,(P68+Q68)/2,IF(P68=0,(O68+Q68)/2,IF(Q68=0,(O68+P68)/2,(O68+P68+Q68)/3)))))))</f>
        <v>6.333333333333333</v>
      </c>
      <c r="Z68" s="2168"/>
      <c r="AA68" s="2170"/>
      <c r="AB68" s="2170"/>
      <c r="AC68" s="2170"/>
      <c r="AD68" s="2170"/>
      <c r="AE68" s="2170"/>
      <c r="AF68" s="2170"/>
      <c r="AG68" s="2170"/>
      <c r="AH68" s="2170"/>
      <c r="AI68" s="2238"/>
      <c r="AJ68" s="2238"/>
    </row>
    <row r="69" spans="1:36" s="190" customFormat="1" ht="16.5" thickBot="1" x14ac:dyDescent="0.3">
      <c r="A69" s="2224"/>
      <c r="B69" s="2166"/>
      <c r="C69" s="2226"/>
      <c r="D69" s="2204"/>
      <c r="E69" s="194" t="s">
        <v>392</v>
      </c>
      <c r="F69" s="170">
        <v>2</v>
      </c>
      <c r="G69" s="170">
        <v>1</v>
      </c>
      <c r="H69" s="170">
        <v>1</v>
      </c>
      <c r="I69" s="170">
        <v>3</v>
      </c>
      <c r="J69" s="170">
        <v>2</v>
      </c>
      <c r="K69" s="170">
        <v>2</v>
      </c>
      <c r="L69" s="170">
        <v>1</v>
      </c>
      <c r="M69" s="170">
        <v>1</v>
      </c>
      <c r="N69" s="170">
        <v>1</v>
      </c>
      <c r="O69" s="170">
        <v>3</v>
      </c>
      <c r="P69" s="170">
        <v>2</v>
      </c>
      <c r="Q69" s="170">
        <v>3</v>
      </c>
      <c r="R69" s="171">
        <v>402</v>
      </c>
      <c r="S69" s="171">
        <v>402</v>
      </c>
      <c r="T69" s="171"/>
      <c r="U69" s="171"/>
      <c r="V69" s="172">
        <f t="shared" si="24"/>
        <v>1.3333333333333333</v>
      </c>
      <c r="W69" s="172">
        <f t="shared" si="25"/>
        <v>2.3333333333333335</v>
      </c>
      <c r="X69" s="172">
        <f t="shared" si="26"/>
        <v>1</v>
      </c>
      <c r="Y69" s="173">
        <f t="shared" si="27"/>
        <v>2.6666666666666665</v>
      </c>
      <c r="Z69" s="2169"/>
      <c r="AA69" s="2171"/>
      <c r="AB69" s="2171"/>
      <c r="AC69" s="2171"/>
      <c r="AD69" s="2171"/>
      <c r="AE69" s="2171"/>
      <c r="AF69" s="2171"/>
      <c r="AG69" s="2171"/>
      <c r="AH69" s="2171"/>
      <c r="AI69" s="2239"/>
      <c r="AJ69" s="2239"/>
    </row>
    <row r="70" spans="1:36" ht="15.75" x14ac:dyDescent="0.25">
      <c r="A70" s="2224"/>
      <c r="B70" s="2166"/>
      <c r="C70" s="2226"/>
      <c r="D70" s="2204"/>
      <c r="E70" s="150" t="s">
        <v>1191</v>
      </c>
      <c r="F70" s="150"/>
      <c r="G70" s="150"/>
      <c r="H70" s="150"/>
      <c r="I70" s="150"/>
      <c r="J70" s="150"/>
      <c r="K70" s="150"/>
      <c r="L70" s="150">
        <v>54</v>
      </c>
      <c r="M70" s="150">
        <v>54</v>
      </c>
      <c r="N70" s="150">
        <v>64</v>
      </c>
      <c r="O70" s="150">
        <v>62</v>
      </c>
      <c r="P70" s="150">
        <v>60</v>
      </c>
      <c r="Q70" s="150">
        <v>62</v>
      </c>
      <c r="R70" s="150"/>
      <c r="S70" s="150"/>
      <c r="T70" s="150">
        <v>380</v>
      </c>
      <c r="U70" s="150">
        <v>380</v>
      </c>
      <c r="V70" s="191">
        <f>IF(AND(F80=0,G80=0,H80=0),0,IF(AND(F80=0,G80=0),H80,IF(AND(F80=0,H80=0),G80,IF(AND(G80=0,H80=0),F80,IF(F80=0,(G80+H80)/2,IF(G80=0,(F80+H80)/2,IF(H80=0,(F80+G80)/2,(F80+G80+H80)/3)))))))</f>
        <v>6</v>
      </c>
      <c r="W70" s="191">
        <f>IF(AND(I80=0,J80=0,K80=0),0,IF(AND(I80=0,J80=0),K80,IF(AND(I80=0,K80=0),J80,IF(AND(J80=0,K80=0),I80,IF(I80=0,(J80+K80)/2,IF(J80=0,(I80+K80)/2,IF(K80=0,(I80+J80)/2,(I80+J80+K80)/3)))))))</f>
        <v>6</v>
      </c>
      <c r="X70" s="191">
        <f t="shared" si="26"/>
        <v>57.333333333333336</v>
      </c>
      <c r="Y70" s="192">
        <f t="shared" si="27"/>
        <v>61.333333333333336</v>
      </c>
      <c r="Z70" s="2189">
        <f>SUM(V70:V73)</f>
        <v>6</v>
      </c>
      <c r="AA70" s="2172">
        <f>SUM(W70:W73)</f>
        <v>6</v>
      </c>
      <c r="AB70" s="2172">
        <f>SUM(X70:X73)</f>
        <v>57.333333333333336</v>
      </c>
      <c r="AC70" s="2172">
        <f>SUM(Y70:Y73)</f>
        <v>61.333333333333336</v>
      </c>
      <c r="AD70" s="2172">
        <f t="shared" ref="AD70:AG70" si="34">Z70*0.38*0.9*SQRT(3)</f>
        <v>3.5541682571313369</v>
      </c>
      <c r="AE70" s="2172">
        <f t="shared" si="34"/>
        <v>3.5541682571313369</v>
      </c>
      <c r="AF70" s="2172">
        <f t="shared" si="34"/>
        <v>33.96205223481055</v>
      </c>
      <c r="AG70" s="2172">
        <f t="shared" si="34"/>
        <v>36.331497739564774</v>
      </c>
      <c r="AH70" s="2172">
        <f>MAX(Z70:AC73)</f>
        <v>61.333333333333336</v>
      </c>
      <c r="AI70" s="2246">
        <f t="shared" ref="AI70" si="35">AH70*0.38*0.9*SQRT(3)</f>
        <v>36.331497739564774</v>
      </c>
      <c r="AJ70" s="2246">
        <f>D70-AI70</f>
        <v>-36.331497739564774</v>
      </c>
    </row>
    <row r="71" spans="1:36" ht="15.75" x14ac:dyDescent="0.25">
      <c r="A71" s="2224"/>
      <c r="B71" s="2166"/>
      <c r="C71" s="2226"/>
      <c r="D71" s="2204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69"/>
      <c r="S71" s="169"/>
      <c r="T71" s="169">
        <v>380</v>
      </c>
      <c r="U71" s="169">
        <v>380</v>
      </c>
      <c r="V71" s="167">
        <f t="shared" si="24"/>
        <v>0</v>
      </c>
      <c r="W71" s="167">
        <f t="shared" si="25"/>
        <v>0</v>
      </c>
      <c r="X71" s="167">
        <f t="shared" si="26"/>
        <v>0</v>
      </c>
      <c r="Y71" s="168">
        <f t="shared" si="27"/>
        <v>0</v>
      </c>
      <c r="Z71" s="2168"/>
      <c r="AA71" s="2170"/>
      <c r="AB71" s="2170"/>
      <c r="AC71" s="2170"/>
      <c r="AD71" s="2170"/>
      <c r="AE71" s="2170"/>
      <c r="AF71" s="2170"/>
      <c r="AG71" s="2170"/>
      <c r="AH71" s="2170"/>
      <c r="AI71" s="2247"/>
      <c r="AJ71" s="2247"/>
    </row>
    <row r="72" spans="1:36" ht="15.75" x14ac:dyDescent="0.25">
      <c r="A72" s="2224"/>
      <c r="B72" s="2166"/>
      <c r="C72" s="2226"/>
      <c r="D72" s="2204"/>
      <c r="E72" s="165"/>
      <c r="F72" s="165"/>
      <c r="G72" s="165"/>
      <c r="H72" s="165"/>
      <c r="I72" s="165"/>
      <c r="J72" s="165"/>
      <c r="K72" s="165"/>
      <c r="L72" s="165"/>
      <c r="M72" s="165"/>
      <c r="N72" s="165"/>
      <c r="O72" s="165"/>
      <c r="P72" s="165"/>
      <c r="Q72" s="165"/>
      <c r="R72" s="165"/>
      <c r="S72" s="165"/>
      <c r="T72" s="165">
        <v>380</v>
      </c>
      <c r="U72" s="165">
        <v>380</v>
      </c>
      <c r="V72" s="167">
        <f t="shared" si="24"/>
        <v>0</v>
      </c>
      <c r="W72" s="167">
        <f t="shared" si="25"/>
        <v>0</v>
      </c>
      <c r="X72" s="167">
        <f t="shared" si="26"/>
        <v>0</v>
      </c>
      <c r="Y72" s="168">
        <f t="shared" si="27"/>
        <v>0</v>
      </c>
      <c r="Z72" s="2168"/>
      <c r="AA72" s="2170"/>
      <c r="AB72" s="2170"/>
      <c r="AC72" s="2170"/>
      <c r="AD72" s="2170"/>
      <c r="AE72" s="2170"/>
      <c r="AF72" s="2170"/>
      <c r="AG72" s="2170"/>
      <c r="AH72" s="2170"/>
      <c r="AI72" s="2247"/>
      <c r="AJ72" s="2247"/>
    </row>
    <row r="73" spans="1:36" ht="16.5" thickBot="1" x14ac:dyDescent="0.3">
      <c r="A73" s="2224"/>
      <c r="B73" s="2166"/>
      <c r="C73" s="2226"/>
      <c r="D73" s="2204"/>
      <c r="E73" s="178"/>
      <c r="F73" s="178"/>
      <c r="G73" s="178"/>
      <c r="H73" s="178"/>
      <c r="I73" s="178"/>
      <c r="J73" s="178"/>
      <c r="K73" s="178"/>
      <c r="L73" s="178"/>
      <c r="M73" s="178"/>
      <c r="N73" s="178"/>
      <c r="O73" s="178"/>
      <c r="P73" s="178"/>
      <c r="Q73" s="178"/>
      <c r="R73" s="179"/>
      <c r="S73" s="179"/>
      <c r="T73" s="179"/>
      <c r="U73" s="179"/>
      <c r="V73" s="180">
        <f t="shared" si="24"/>
        <v>0</v>
      </c>
      <c r="W73" s="180">
        <f t="shared" si="25"/>
        <v>0</v>
      </c>
      <c r="X73" s="180">
        <f t="shared" si="26"/>
        <v>0</v>
      </c>
      <c r="Y73" s="181">
        <f t="shared" si="27"/>
        <v>0</v>
      </c>
      <c r="Z73" s="2197"/>
      <c r="AA73" s="2198"/>
      <c r="AB73" s="2198"/>
      <c r="AC73" s="2198"/>
      <c r="AD73" s="2198"/>
      <c r="AE73" s="2198"/>
      <c r="AF73" s="2198"/>
      <c r="AG73" s="2198"/>
      <c r="AH73" s="2198"/>
      <c r="AI73" s="2248"/>
      <c r="AJ73" s="2248"/>
    </row>
    <row r="74" spans="1:36" ht="15.75" x14ac:dyDescent="0.25">
      <c r="A74" s="2249"/>
      <c r="B74" s="2252" t="s">
        <v>395</v>
      </c>
      <c r="C74" s="2255"/>
      <c r="D74" s="2258"/>
      <c r="E74" s="327" t="s">
        <v>393</v>
      </c>
      <c r="F74" s="327">
        <v>9</v>
      </c>
      <c r="G74" s="327">
        <v>7</v>
      </c>
      <c r="H74" s="327">
        <v>10</v>
      </c>
      <c r="I74" s="327">
        <v>11</v>
      </c>
      <c r="J74" s="327">
        <v>9</v>
      </c>
      <c r="K74" s="327">
        <v>8</v>
      </c>
      <c r="L74" s="327">
        <v>12</v>
      </c>
      <c r="M74" s="327">
        <v>14</v>
      </c>
      <c r="N74" s="327">
        <v>10</v>
      </c>
      <c r="O74" s="327">
        <v>28</v>
      </c>
      <c r="P74" s="327">
        <v>22</v>
      </c>
      <c r="Q74" s="327">
        <v>22</v>
      </c>
      <c r="R74" s="327">
        <v>400</v>
      </c>
      <c r="S74" s="327">
        <v>400</v>
      </c>
      <c r="T74" s="138">
        <v>400</v>
      </c>
      <c r="U74" s="138">
        <v>400</v>
      </c>
      <c r="V74" s="174">
        <f t="shared" ref="V74:V80" si="36">IF(AND(F74=0,G74=0,H74=0),0,IF(AND(F74=0,G74=0),H74,IF(AND(F74=0,H74=0),G74,IF(AND(G74=0,H74=0),F74,IF(F74=0,(G74+H74)/2,IF(G74=0,(F74+H74)/2,IF(H74=0,(F74+G74)/2,(F74+G74+H74)/3)))))))</f>
        <v>8.6666666666666661</v>
      </c>
      <c r="W74" s="174">
        <f t="shared" ref="W74:W80" si="37">IF(AND(G74=0,H74=0,I74=0),0,IF(AND(G74=0,H74=0),I74,IF(AND(G74=0,I74=0),H74,IF(AND(H74=0,I74=0),G74,IF(G74=0,(H74+I74)/2,IF(H74=0,(G74+I74)/2,IF(I74=0,(G74+H74)/2,(G74+H74+I74)/3)))))))</f>
        <v>9.3333333333333339</v>
      </c>
      <c r="X74" s="174">
        <f t="shared" ref="X74:X80" si="38">IF(AND(H74=0,I74=0,J74=0),0,IF(AND(H74=0,I74=0),J74,IF(AND(H74=0,J74=0),I74,IF(AND(I74=0,J74=0),H74,IF(H74=0,(I74+J74)/2,IF(I74=0,(H74+J74)/2,IF(J74=0,(H74+I74)/2,(H74+I74+J74)/3)))))))</f>
        <v>10</v>
      </c>
      <c r="Y74" s="174">
        <f t="shared" ref="Y74:Y80" si="39">IF(AND(I74=0,J74=0,K74=0),0,IF(AND(I74=0,J74=0),K74,IF(AND(I74=0,K74=0),J74,IF(AND(J74=0,K74=0),I74,IF(I74=0,(J74+K74)/2,IF(J74=0,(I74+K74)/2,IF(K74=0,(I74+J74)/2,(I74+J74+K74)/3)))))))</f>
        <v>9.3333333333333339</v>
      </c>
      <c r="Z74" s="2240">
        <f>SUM(V74:V79)</f>
        <v>54</v>
      </c>
      <c r="AA74" s="2240">
        <f t="shared" ref="AA74:AC74" si="40">SUM(W74:W79)</f>
        <v>52</v>
      </c>
      <c r="AB74" s="2240">
        <f t="shared" si="40"/>
        <v>51.333333333333329</v>
      </c>
      <c r="AC74" s="2240">
        <f t="shared" si="40"/>
        <v>48.333333333333329</v>
      </c>
      <c r="AD74" s="2240">
        <f t="shared" ref="AD74" si="41">Z74*0.38*0.9*SQRT(3)</f>
        <v>31.987514314182025</v>
      </c>
      <c r="AE74" s="2240">
        <f t="shared" ref="AE74" si="42">AA74*0.38*0.9*SQRT(3)</f>
        <v>30.802791561804916</v>
      </c>
      <c r="AF74" s="2240">
        <f t="shared" ref="AF74" si="43">AB74*0.38*0.9*SQRT(3)</f>
        <v>30.407883977679205</v>
      </c>
      <c r="AG74" s="2240">
        <f t="shared" ref="AG74" si="44">AC74*0.38*0.9*SQRT(3)</f>
        <v>28.630799849113536</v>
      </c>
      <c r="AH74" s="2240">
        <f>MAX(Z74:AC79)</f>
        <v>54</v>
      </c>
      <c r="AI74" s="2240">
        <f t="shared" ref="AI74" si="45">AH74*0.38*0.9*SQRT(3)</f>
        <v>31.987514314182025</v>
      </c>
      <c r="AJ74" s="2243" t="e">
        <f>E74-AI74</f>
        <v>#VALUE!</v>
      </c>
    </row>
    <row r="75" spans="1:36" ht="15.75" x14ac:dyDescent="0.25">
      <c r="A75" s="2250"/>
      <c r="B75" s="2253"/>
      <c r="C75" s="2256"/>
      <c r="D75" s="2259"/>
      <c r="E75" s="326" t="s">
        <v>394</v>
      </c>
      <c r="F75" s="326">
        <v>14</v>
      </c>
      <c r="G75" s="326">
        <v>16</v>
      </c>
      <c r="H75" s="326">
        <v>17</v>
      </c>
      <c r="I75" s="326">
        <v>8</v>
      </c>
      <c r="J75" s="326">
        <v>8</v>
      </c>
      <c r="K75" s="326">
        <v>7</v>
      </c>
      <c r="L75" s="326">
        <v>34</v>
      </c>
      <c r="M75" s="326">
        <v>30</v>
      </c>
      <c r="N75" s="326">
        <v>34</v>
      </c>
      <c r="O75" s="326">
        <v>42</v>
      </c>
      <c r="P75" s="326">
        <v>40</v>
      </c>
      <c r="Q75" s="326">
        <v>36</v>
      </c>
      <c r="R75" s="326">
        <v>400</v>
      </c>
      <c r="S75" s="326">
        <v>400</v>
      </c>
      <c r="T75" s="326">
        <v>400</v>
      </c>
      <c r="U75" s="326">
        <v>400</v>
      </c>
      <c r="V75" s="167">
        <f t="shared" si="36"/>
        <v>15.666666666666666</v>
      </c>
      <c r="W75" s="167">
        <f t="shared" si="37"/>
        <v>13.666666666666666</v>
      </c>
      <c r="X75" s="167">
        <f t="shared" si="38"/>
        <v>11</v>
      </c>
      <c r="Y75" s="167">
        <f t="shared" si="39"/>
        <v>7.666666666666667</v>
      </c>
      <c r="Z75" s="2241"/>
      <c r="AA75" s="2241"/>
      <c r="AB75" s="2241"/>
      <c r="AC75" s="2241"/>
      <c r="AD75" s="2241"/>
      <c r="AE75" s="2241"/>
      <c r="AF75" s="2241"/>
      <c r="AG75" s="2241"/>
      <c r="AH75" s="2241"/>
      <c r="AI75" s="2241"/>
      <c r="AJ75" s="2244"/>
    </row>
    <row r="76" spans="1:36" ht="15.75" x14ac:dyDescent="0.25">
      <c r="A76" s="2250"/>
      <c r="B76" s="2253"/>
      <c r="C76" s="2256"/>
      <c r="D76" s="2259"/>
      <c r="E76" s="326" t="s">
        <v>396</v>
      </c>
      <c r="F76" s="326">
        <v>10</v>
      </c>
      <c r="G76" s="326">
        <v>6</v>
      </c>
      <c r="H76" s="326">
        <v>9</v>
      </c>
      <c r="I76" s="326">
        <v>8</v>
      </c>
      <c r="J76" s="326">
        <v>9</v>
      </c>
      <c r="K76" s="326">
        <v>7</v>
      </c>
      <c r="L76" s="326">
        <v>41</v>
      </c>
      <c r="M76" s="326">
        <v>26</v>
      </c>
      <c r="N76" s="326">
        <v>46</v>
      </c>
      <c r="O76" s="326">
        <v>16</v>
      </c>
      <c r="P76" s="326">
        <v>15</v>
      </c>
      <c r="Q76" s="326">
        <v>16</v>
      </c>
      <c r="R76" s="326">
        <v>400</v>
      </c>
      <c r="S76" s="326">
        <v>400</v>
      </c>
      <c r="T76" s="326">
        <v>400</v>
      </c>
      <c r="U76" s="326">
        <v>400</v>
      </c>
      <c r="V76" s="167">
        <f t="shared" si="36"/>
        <v>8.3333333333333339</v>
      </c>
      <c r="W76" s="167">
        <f t="shared" si="37"/>
        <v>7.666666666666667</v>
      </c>
      <c r="X76" s="167">
        <f t="shared" si="38"/>
        <v>8.6666666666666661</v>
      </c>
      <c r="Y76" s="167">
        <f t="shared" si="39"/>
        <v>8</v>
      </c>
      <c r="Z76" s="2241"/>
      <c r="AA76" s="2241"/>
      <c r="AB76" s="2241"/>
      <c r="AC76" s="2241"/>
      <c r="AD76" s="2241"/>
      <c r="AE76" s="2241"/>
      <c r="AF76" s="2241"/>
      <c r="AG76" s="2241"/>
      <c r="AH76" s="2241"/>
      <c r="AI76" s="2241"/>
      <c r="AJ76" s="2244"/>
    </row>
    <row r="77" spans="1:36" ht="15.75" x14ac:dyDescent="0.25">
      <c r="A77" s="2250"/>
      <c r="B77" s="2253"/>
      <c r="C77" s="2256"/>
      <c r="D77" s="2259"/>
      <c r="E77" s="326" t="s">
        <v>397</v>
      </c>
      <c r="F77" s="326">
        <v>0</v>
      </c>
      <c r="G77" s="326">
        <v>0</v>
      </c>
      <c r="H77" s="326">
        <v>0</v>
      </c>
      <c r="I77" s="326">
        <v>0</v>
      </c>
      <c r="J77" s="326">
        <v>0</v>
      </c>
      <c r="K77" s="326">
        <v>0</v>
      </c>
      <c r="L77" s="326"/>
      <c r="M77" s="326"/>
      <c r="N77" s="326"/>
      <c r="O77" s="326"/>
      <c r="P77" s="326"/>
      <c r="Q77" s="326"/>
      <c r="R77" s="326">
        <v>400</v>
      </c>
      <c r="S77" s="326">
        <v>400</v>
      </c>
      <c r="T77" s="326">
        <v>400</v>
      </c>
      <c r="U77" s="326">
        <v>400</v>
      </c>
      <c r="V77" s="167">
        <f t="shared" si="36"/>
        <v>0</v>
      </c>
      <c r="W77" s="167">
        <f t="shared" si="37"/>
        <v>0</v>
      </c>
      <c r="X77" s="167">
        <f t="shared" si="38"/>
        <v>0</v>
      </c>
      <c r="Y77" s="167">
        <f t="shared" si="39"/>
        <v>0</v>
      </c>
      <c r="Z77" s="2241"/>
      <c r="AA77" s="2241"/>
      <c r="AB77" s="2241"/>
      <c r="AC77" s="2241"/>
      <c r="AD77" s="2241"/>
      <c r="AE77" s="2241"/>
      <c r="AF77" s="2241"/>
      <c r="AG77" s="2241"/>
      <c r="AH77" s="2241"/>
      <c r="AI77" s="2241"/>
      <c r="AJ77" s="2244"/>
    </row>
    <row r="78" spans="1:36" ht="15.75" x14ac:dyDescent="0.25">
      <c r="A78" s="2250"/>
      <c r="B78" s="2253"/>
      <c r="C78" s="2256"/>
      <c r="D78" s="2259"/>
      <c r="E78" s="326" t="s">
        <v>398</v>
      </c>
      <c r="F78" s="326">
        <v>1</v>
      </c>
      <c r="G78" s="326">
        <v>0</v>
      </c>
      <c r="H78" s="326">
        <v>0</v>
      </c>
      <c r="I78" s="326">
        <v>1</v>
      </c>
      <c r="J78" s="326">
        <v>0</v>
      </c>
      <c r="K78" s="326">
        <v>0</v>
      </c>
      <c r="L78" s="326">
        <v>1</v>
      </c>
      <c r="M78" s="326">
        <v>0</v>
      </c>
      <c r="N78" s="326">
        <v>0</v>
      </c>
      <c r="O78" s="326">
        <v>1</v>
      </c>
      <c r="P78" s="326">
        <v>0</v>
      </c>
      <c r="Q78" s="326">
        <v>0</v>
      </c>
      <c r="R78" s="326">
        <v>400</v>
      </c>
      <c r="S78" s="326">
        <v>400</v>
      </c>
      <c r="T78" s="326">
        <v>400</v>
      </c>
      <c r="U78" s="326">
        <v>400</v>
      </c>
      <c r="V78" s="167">
        <f t="shared" si="36"/>
        <v>1</v>
      </c>
      <c r="W78" s="167">
        <f t="shared" si="37"/>
        <v>1</v>
      </c>
      <c r="X78" s="167">
        <f t="shared" si="38"/>
        <v>1</v>
      </c>
      <c r="Y78" s="167">
        <f t="shared" si="39"/>
        <v>1</v>
      </c>
      <c r="Z78" s="2241"/>
      <c r="AA78" s="2241"/>
      <c r="AB78" s="2241"/>
      <c r="AC78" s="2241"/>
      <c r="AD78" s="2241"/>
      <c r="AE78" s="2241"/>
      <c r="AF78" s="2241"/>
      <c r="AG78" s="2241"/>
      <c r="AH78" s="2241"/>
      <c r="AI78" s="2241"/>
      <c r="AJ78" s="2244"/>
    </row>
    <row r="79" spans="1:36" ht="16.5" thickBot="1" x14ac:dyDescent="0.3">
      <c r="A79" s="2251"/>
      <c r="B79" s="2254"/>
      <c r="C79" s="2257"/>
      <c r="D79" s="2260"/>
      <c r="E79" s="328" t="s">
        <v>399</v>
      </c>
      <c r="F79" s="328">
        <v>24</v>
      </c>
      <c r="G79" s="328">
        <v>20</v>
      </c>
      <c r="H79" s="328">
        <v>17</v>
      </c>
      <c r="I79" s="328">
        <v>24</v>
      </c>
      <c r="J79" s="328">
        <v>21</v>
      </c>
      <c r="K79" s="328">
        <v>22</v>
      </c>
      <c r="L79" s="328">
        <v>29</v>
      </c>
      <c r="M79" s="328">
        <v>28</v>
      </c>
      <c r="N79" s="328">
        <v>32</v>
      </c>
      <c r="O79" s="328">
        <v>32</v>
      </c>
      <c r="P79" s="328">
        <v>34</v>
      </c>
      <c r="Q79" s="328">
        <v>35</v>
      </c>
      <c r="R79" s="328">
        <v>400</v>
      </c>
      <c r="S79" s="328">
        <v>400</v>
      </c>
      <c r="T79" s="328">
        <v>400</v>
      </c>
      <c r="U79" s="328">
        <v>400</v>
      </c>
      <c r="V79" s="172">
        <f t="shared" si="36"/>
        <v>20.333333333333332</v>
      </c>
      <c r="W79" s="172">
        <f t="shared" si="37"/>
        <v>20.333333333333332</v>
      </c>
      <c r="X79" s="172">
        <f t="shared" si="38"/>
        <v>20.666666666666668</v>
      </c>
      <c r="Y79" s="172">
        <f t="shared" si="39"/>
        <v>22.333333333333332</v>
      </c>
      <c r="Z79" s="2242"/>
      <c r="AA79" s="2242"/>
      <c r="AB79" s="2242"/>
      <c r="AC79" s="2242"/>
      <c r="AD79" s="2242"/>
      <c r="AE79" s="2242"/>
      <c r="AF79" s="2242"/>
      <c r="AG79" s="2242"/>
      <c r="AH79" s="2242"/>
      <c r="AI79" s="2242"/>
      <c r="AJ79" s="2245"/>
    </row>
    <row r="80" spans="1:36" ht="17.25" customHeight="1" x14ac:dyDescent="0.25">
      <c r="A80" s="2261">
        <v>12</v>
      </c>
      <c r="B80" s="2252" t="s">
        <v>1143</v>
      </c>
      <c r="C80" s="2264" t="s">
        <v>88</v>
      </c>
      <c r="D80" s="2265">
        <f>100*0.9</f>
        <v>90</v>
      </c>
      <c r="E80" s="195" t="s">
        <v>1145</v>
      </c>
      <c r="F80" s="150">
        <v>9</v>
      </c>
      <c r="G80" s="150">
        <v>2</v>
      </c>
      <c r="H80" s="150">
        <v>7</v>
      </c>
      <c r="I80" s="150">
        <v>8</v>
      </c>
      <c r="J80" s="150">
        <v>4</v>
      </c>
      <c r="K80" s="150">
        <v>6</v>
      </c>
      <c r="L80" s="327">
        <v>0</v>
      </c>
      <c r="M80" s="327">
        <v>0</v>
      </c>
      <c r="N80" s="327">
        <v>0</v>
      </c>
      <c r="O80" s="327">
        <v>0</v>
      </c>
      <c r="P80" s="327">
        <v>0</v>
      </c>
      <c r="Q80" s="327">
        <v>0</v>
      </c>
      <c r="R80" s="327">
        <v>400</v>
      </c>
      <c r="S80" s="327">
        <v>400</v>
      </c>
      <c r="T80" s="138">
        <v>400</v>
      </c>
      <c r="U80" s="138">
        <v>400</v>
      </c>
      <c r="V80" s="174">
        <f t="shared" si="36"/>
        <v>6</v>
      </c>
      <c r="W80" s="174">
        <f t="shared" si="37"/>
        <v>5.666666666666667</v>
      </c>
      <c r="X80" s="174">
        <f t="shared" si="38"/>
        <v>6.333333333333333</v>
      </c>
      <c r="Y80" s="174">
        <f t="shared" si="39"/>
        <v>6</v>
      </c>
      <c r="Z80" s="2240">
        <f>SUM(V80:V85)</f>
        <v>6</v>
      </c>
      <c r="AA80" s="2240">
        <f t="shared" ref="AA80" si="46">SUM(W80:W85)</f>
        <v>5.666666666666667</v>
      </c>
      <c r="AB80" s="2240">
        <f t="shared" ref="AB80" si="47">SUM(X80:X85)</f>
        <v>6.333333333333333</v>
      </c>
      <c r="AC80" s="2240">
        <f t="shared" ref="AC80" si="48">SUM(Y80:Y85)</f>
        <v>6</v>
      </c>
      <c r="AD80" s="2240">
        <f t="shared" ref="AD80" si="49">Z80*0.38*0.9*SQRT(3)</f>
        <v>3.5541682571313369</v>
      </c>
      <c r="AE80" s="2240">
        <f t="shared" ref="AE80" si="50">AA80*0.38*0.9*SQRT(3)</f>
        <v>3.3567144650684839</v>
      </c>
      <c r="AF80" s="2240">
        <f t="shared" ref="AF80" si="51">AB80*0.38*0.9*SQRT(3)</f>
        <v>3.7516220491941881</v>
      </c>
      <c r="AG80" s="2240">
        <f t="shared" ref="AG80" si="52">AC80*0.38*0.9*SQRT(3)</f>
        <v>3.5541682571313369</v>
      </c>
      <c r="AH80" s="2240">
        <f>MAX(Z80:AC85)</f>
        <v>6.333333333333333</v>
      </c>
      <c r="AI80" s="2240">
        <f t="shared" ref="AI80" si="53">AH80*0.38*0.9*SQRT(3)</f>
        <v>3.7516220491941881</v>
      </c>
      <c r="AJ80" s="2243" t="e">
        <f>#REF!-AI80</f>
        <v>#REF!</v>
      </c>
    </row>
    <row r="81" spans="1:36" ht="15.75" x14ac:dyDescent="0.25">
      <c r="A81" s="2262"/>
      <c r="B81" s="2253"/>
      <c r="C81" s="2264"/>
      <c r="D81" s="2264"/>
      <c r="E81" s="326"/>
      <c r="F81" s="326"/>
      <c r="G81" s="326"/>
      <c r="H81" s="326"/>
      <c r="I81" s="326"/>
      <c r="J81" s="326"/>
      <c r="K81" s="326"/>
      <c r="L81" s="326"/>
      <c r="M81" s="326"/>
      <c r="N81" s="326"/>
      <c r="O81" s="326"/>
      <c r="P81" s="326"/>
      <c r="Q81" s="326"/>
      <c r="R81" s="326">
        <v>400</v>
      </c>
      <c r="S81" s="326">
        <v>400</v>
      </c>
      <c r="T81" s="326"/>
      <c r="U81" s="326"/>
      <c r="V81" s="167">
        <f t="shared" ref="V81:V85" si="54">IF(AND(F81=0,G81=0,H81=0),0,IF(AND(F81=0,G81=0),H81,IF(AND(F81=0,H81=0),G81,IF(AND(G81=0,H81=0),F81,IF(F81=0,(G81+H81)/2,IF(G81=0,(F81+H81)/2,IF(H81=0,(F81+G81)/2,(F81+G81+H81)/3)))))))</f>
        <v>0</v>
      </c>
      <c r="W81" s="167">
        <f t="shared" ref="W81:W85" si="55">IF(AND(G81=0,H81=0,I81=0),0,IF(AND(G81=0,H81=0),I81,IF(AND(G81=0,I81=0),H81,IF(AND(H81=0,I81=0),G81,IF(G81=0,(H81+I81)/2,IF(H81=0,(G81+I81)/2,IF(I81=0,(G81+H81)/2,(G81+H81+I81)/3)))))))</f>
        <v>0</v>
      </c>
      <c r="X81" s="167">
        <f t="shared" ref="X81:X85" si="56">IF(AND(H81=0,I81=0,J81=0),0,IF(AND(H81=0,I81=0),J81,IF(AND(H81=0,J81=0),I81,IF(AND(I81=0,J81=0),H81,IF(H81=0,(I81+J81)/2,IF(I81=0,(H81+J81)/2,IF(J81=0,(H81+I81)/2,(H81+I81+J81)/3)))))))</f>
        <v>0</v>
      </c>
      <c r="Y81" s="167">
        <f t="shared" ref="Y81:Y85" si="57">IF(AND(I81=0,J81=0,K81=0),0,IF(AND(I81=0,J81=0),K81,IF(AND(I81=0,K81=0),J81,IF(AND(J81=0,K81=0),I81,IF(I81=0,(J81+K81)/2,IF(J81=0,(I81+K81)/2,IF(K81=0,(I81+J81)/2,(I81+J81+K81)/3)))))))</f>
        <v>0</v>
      </c>
      <c r="Z81" s="2241"/>
      <c r="AA81" s="2241"/>
      <c r="AB81" s="2241"/>
      <c r="AC81" s="2241"/>
      <c r="AD81" s="2241"/>
      <c r="AE81" s="2241"/>
      <c r="AF81" s="2241"/>
      <c r="AG81" s="2241"/>
      <c r="AH81" s="2241"/>
      <c r="AI81" s="2241"/>
      <c r="AJ81" s="2244"/>
    </row>
    <row r="82" spans="1:36" ht="15.75" x14ac:dyDescent="0.25">
      <c r="A82" s="2262"/>
      <c r="B82" s="2253"/>
      <c r="C82" s="2264"/>
      <c r="D82" s="2264"/>
      <c r="E82" s="326"/>
      <c r="F82" s="326"/>
      <c r="G82" s="326"/>
      <c r="H82" s="326"/>
      <c r="I82" s="326"/>
      <c r="J82" s="326"/>
      <c r="K82" s="326"/>
      <c r="L82" s="326"/>
      <c r="M82" s="326"/>
      <c r="N82" s="326"/>
      <c r="O82" s="326"/>
      <c r="P82" s="326"/>
      <c r="Q82" s="326"/>
      <c r="R82" s="326">
        <v>400</v>
      </c>
      <c r="S82" s="326">
        <v>400</v>
      </c>
      <c r="T82" s="326"/>
      <c r="U82" s="326"/>
      <c r="V82" s="167">
        <f t="shared" si="54"/>
        <v>0</v>
      </c>
      <c r="W82" s="167">
        <f t="shared" si="55"/>
        <v>0</v>
      </c>
      <c r="X82" s="167">
        <f t="shared" si="56"/>
        <v>0</v>
      </c>
      <c r="Y82" s="167">
        <f t="shared" si="57"/>
        <v>0</v>
      </c>
      <c r="Z82" s="2241"/>
      <c r="AA82" s="2241"/>
      <c r="AB82" s="2241"/>
      <c r="AC82" s="2241"/>
      <c r="AD82" s="2241"/>
      <c r="AE82" s="2241"/>
      <c r="AF82" s="2241"/>
      <c r="AG82" s="2241"/>
      <c r="AH82" s="2241"/>
      <c r="AI82" s="2241"/>
      <c r="AJ82" s="2244"/>
    </row>
    <row r="83" spans="1:36" ht="15.75" x14ac:dyDescent="0.25">
      <c r="A83" s="2262"/>
      <c r="B83" s="2253"/>
      <c r="C83" s="2264"/>
      <c r="D83" s="2264"/>
      <c r="E83" s="326"/>
      <c r="F83" s="326"/>
      <c r="G83" s="326"/>
      <c r="H83" s="326"/>
      <c r="I83" s="326"/>
      <c r="J83" s="326"/>
      <c r="K83" s="326"/>
      <c r="L83" s="326"/>
      <c r="M83" s="326"/>
      <c r="N83" s="326"/>
      <c r="O83" s="326"/>
      <c r="P83" s="326"/>
      <c r="Q83" s="326"/>
      <c r="R83" s="326">
        <v>400</v>
      </c>
      <c r="S83" s="326">
        <v>400</v>
      </c>
      <c r="T83" s="326"/>
      <c r="U83" s="326"/>
      <c r="V83" s="167">
        <f t="shared" si="54"/>
        <v>0</v>
      </c>
      <c r="W83" s="167">
        <f t="shared" si="55"/>
        <v>0</v>
      </c>
      <c r="X83" s="167">
        <f t="shared" si="56"/>
        <v>0</v>
      </c>
      <c r="Y83" s="167">
        <f t="shared" si="57"/>
        <v>0</v>
      </c>
      <c r="Z83" s="2241"/>
      <c r="AA83" s="2241"/>
      <c r="AB83" s="2241"/>
      <c r="AC83" s="2241"/>
      <c r="AD83" s="2241"/>
      <c r="AE83" s="2241"/>
      <c r="AF83" s="2241"/>
      <c r="AG83" s="2241"/>
      <c r="AH83" s="2241"/>
      <c r="AI83" s="2241"/>
      <c r="AJ83" s="2244"/>
    </row>
    <row r="84" spans="1:36" ht="15.75" x14ac:dyDescent="0.25">
      <c r="A84" s="2262"/>
      <c r="B84" s="2253"/>
      <c r="C84" s="2264"/>
      <c r="D84" s="2264"/>
      <c r="E84" s="326"/>
      <c r="F84" s="326"/>
      <c r="G84" s="326"/>
      <c r="H84" s="326"/>
      <c r="I84" s="326"/>
      <c r="J84" s="326"/>
      <c r="K84" s="326"/>
      <c r="L84" s="326"/>
      <c r="M84" s="326"/>
      <c r="N84" s="326"/>
      <c r="O84" s="326"/>
      <c r="P84" s="326"/>
      <c r="Q84" s="326"/>
      <c r="R84" s="326">
        <v>400</v>
      </c>
      <c r="S84" s="326">
        <v>400</v>
      </c>
      <c r="T84" s="326"/>
      <c r="U84" s="326"/>
      <c r="V84" s="167">
        <f t="shared" si="54"/>
        <v>0</v>
      </c>
      <c r="W84" s="167">
        <f t="shared" si="55"/>
        <v>0</v>
      </c>
      <c r="X84" s="167">
        <f t="shared" si="56"/>
        <v>0</v>
      </c>
      <c r="Y84" s="167">
        <f t="shared" si="57"/>
        <v>0</v>
      </c>
      <c r="Z84" s="2241"/>
      <c r="AA84" s="2241"/>
      <c r="AB84" s="2241"/>
      <c r="AC84" s="2241"/>
      <c r="AD84" s="2241"/>
      <c r="AE84" s="2241"/>
      <c r="AF84" s="2241"/>
      <c r="AG84" s="2241"/>
      <c r="AH84" s="2241"/>
      <c r="AI84" s="2241"/>
      <c r="AJ84" s="2244"/>
    </row>
    <row r="85" spans="1:36" ht="16.5" thickBot="1" x14ac:dyDescent="0.3">
      <c r="A85" s="2263"/>
      <c r="B85" s="2254"/>
      <c r="C85" s="2264"/>
      <c r="D85" s="2266"/>
      <c r="E85" s="328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>
        <v>400</v>
      </c>
      <c r="S85" s="328">
        <v>400</v>
      </c>
      <c r="T85" s="328"/>
      <c r="U85" s="328"/>
      <c r="V85" s="172">
        <f t="shared" si="54"/>
        <v>0</v>
      </c>
      <c r="W85" s="172">
        <f t="shared" si="55"/>
        <v>0</v>
      </c>
      <c r="X85" s="172">
        <f t="shared" si="56"/>
        <v>0</v>
      </c>
      <c r="Y85" s="172">
        <f t="shared" si="57"/>
        <v>0</v>
      </c>
      <c r="Z85" s="2242"/>
      <c r="AA85" s="2242"/>
      <c r="AB85" s="2242"/>
      <c r="AC85" s="2242"/>
      <c r="AD85" s="2242"/>
      <c r="AE85" s="2242"/>
      <c r="AF85" s="2242"/>
      <c r="AG85" s="2242"/>
      <c r="AH85" s="2242"/>
      <c r="AI85" s="2242"/>
      <c r="AJ85" s="2245"/>
    </row>
    <row r="86" spans="1:36" x14ac:dyDescent="0.25">
      <c r="AF86" s="128">
        <f>SUM(AF12:AF85)</f>
        <v>167.4408156692985</v>
      </c>
      <c r="AG86" s="196">
        <f>SUM(AG12:AG85)</f>
        <v>197.0588844787263</v>
      </c>
    </row>
    <row r="88" spans="1:36" x14ac:dyDescent="0.25">
      <c r="B88" s="330"/>
      <c r="C88" s="331"/>
      <c r="D88" s="331"/>
    </row>
  </sheetData>
  <sheetProtection formatCells="0" formatColumns="0" formatRows="0" insertRows="0"/>
  <mergeCells count="228">
    <mergeCell ref="AJ80:AJ85"/>
    <mergeCell ref="AA80:AA85"/>
    <mergeCell ref="AB80:AB85"/>
    <mergeCell ref="AC80:AC85"/>
    <mergeCell ref="AD80:AD85"/>
    <mergeCell ref="AE80:AE85"/>
    <mergeCell ref="AF80:AF85"/>
    <mergeCell ref="AG80:AG85"/>
    <mergeCell ref="AH80:AH85"/>
    <mergeCell ref="AI80:AI85"/>
    <mergeCell ref="A74:A79"/>
    <mergeCell ref="B74:B79"/>
    <mergeCell ref="C74:C79"/>
    <mergeCell ref="D74:D79"/>
    <mergeCell ref="A80:A85"/>
    <mergeCell ref="B80:B85"/>
    <mergeCell ref="C80:C85"/>
    <mergeCell ref="D80:D85"/>
    <mergeCell ref="Z80:Z85"/>
    <mergeCell ref="AH74:AH79"/>
    <mergeCell ref="AI74:AI79"/>
    <mergeCell ref="AJ74:AJ79"/>
    <mergeCell ref="AG70:AG73"/>
    <mergeCell ref="AH70:AH73"/>
    <mergeCell ref="AI70:AI73"/>
    <mergeCell ref="AJ70:AJ73"/>
    <mergeCell ref="Z74:Z79"/>
    <mergeCell ref="AA74:AA79"/>
    <mergeCell ref="AB74:AB79"/>
    <mergeCell ref="AC74:AC79"/>
    <mergeCell ref="AD74:AD79"/>
    <mergeCell ref="AE74:AE79"/>
    <mergeCell ref="AF74:AF79"/>
    <mergeCell ref="AG74:AG79"/>
    <mergeCell ref="AH64:AH69"/>
    <mergeCell ref="AI64:AI69"/>
    <mergeCell ref="AJ64:AJ69"/>
    <mergeCell ref="Z70:Z73"/>
    <mergeCell ref="AA70:AA73"/>
    <mergeCell ref="AB70:AB73"/>
    <mergeCell ref="AC70:AC73"/>
    <mergeCell ref="AD70:AD73"/>
    <mergeCell ref="AE70:AE73"/>
    <mergeCell ref="AF70:AF73"/>
    <mergeCell ref="AB64:AB69"/>
    <mergeCell ref="AC64:AC69"/>
    <mergeCell ref="AD64:AD69"/>
    <mergeCell ref="AE64:AE69"/>
    <mergeCell ref="AF64:AF69"/>
    <mergeCell ref="AG64:AG69"/>
    <mergeCell ref="A64:A73"/>
    <mergeCell ref="B64:B73"/>
    <mergeCell ref="C64:C73"/>
    <mergeCell ref="D64:D73"/>
    <mergeCell ref="Z64:Z69"/>
    <mergeCell ref="AA64:AA69"/>
    <mergeCell ref="AI56:AI57"/>
    <mergeCell ref="AJ56:AJ57"/>
    <mergeCell ref="A58:A63"/>
    <mergeCell ref="B58:B63"/>
    <mergeCell ref="C58:C63"/>
    <mergeCell ref="D58:D63"/>
    <mergeCell ref="AC56:AC57"/>
    <mergeCell ref="AD56:AD57"/>
    <mergeCell ref="AE56:AE57"/>
    <mergeCell ref="AF56:AF57"/>
    <mergeCell ref="AG56:AG57"/>
    <mergeCell ref="AH56:AH57"/>
    <mergeCell ref="A56:A57"/>
    <mergeCell ref="B56:B57"/>
    <mergeCell ref="C56:C57"/>
    <mergeCell ref="D56:D57"/>
    <mergeCell ref="Z56:Z57"/>
    <mergeCell ref="AA56:AA57"/>
    <mergeCell ref="AB56:AB57"/>
    <mergeCell ref="AC53:AC55"/>
    <mergeCell ref="AD53:AD55"/>
    <mergeCell ref="AE53:AE55"/>
    <mergeCell ref="AF53:AF55"/>
    <mergeCell ref="AG53:AG55"/>
    <mergeCell ref="AH53:AH55"/>
    <mergeCell ref="AI49:AI52"/>
    <mergeCell ref="AJ49:AJ52"/>
    <mergeCell ref="AD49:AD52"/>
    <mergeCell ref="AE49:AE52"/>
    <mergeCell ref="AF49:AF52"/>
    <mergeCell ref="AG49:AG52"/>
    <mergeCell ref="AH49:AH52"/>
    <mergeCell ref="AI53:AI55"/>
    <mergeCell ref="AJ53:AJ55"/>
    <mergeCell ref="A53:A55"/>
    <mergeCell ref="B53:B55"/>
    <mergeCell ref="C53:C55"/>
    <mergeCell ref="D53:D55"/>
    <mergeCell ref="L53:Q55"/>
    <mergeCell ref="Z53:Z55"/>
    <mergeCell ref="AA53:AA55"/>
    <mergeCell ref="AB53:AB55"/>
    <mergeCell ref="AC49:AC52"/>
    <mergeCell ref="F53:K55"/>
    <mergeCell ref="AH41:AH48"/>
    <mergeCell ref="AI41:AI48"/>
    <mergeCell ref="AJ41:AJ48"/>
    <mergeCell ref="A49:A52"/>
    <mergeCell ref="B49:B52"/>
    <mergeCell ref="C49:C52"/>
    <mergeCell ref="D49:D52"/>
    <mergeCell ref="Z49:Z52"/>
    <mergeCell ref="AA49:AA52"/>
    <mergeCell ref="AB49:AB52"/>
    <mergeCell ref="AB41:AB48"/>
    <mergeCell ref="AC41:AC48"/>
    <mergeCell ref="AD41:AD48"/>
    <mergeCell ref="AE41:AE48"/>
    <mergeCell ref="AF41:AF48"/>
    <mergeCell ref="AG41:AG48"/>
    <mergeCell ref="A41:A48"/>
    <mergeCell ref="B41:B48"/>
    <mergeCell ref="C41:C48"/>
    <mergeCell ref="D41:D48"/>
    <mergeCell ref="Z41:Z48"/>
    <mergeCell ref="AA41:AA48"/>
    <mergeCell ref="AE34:AE40"/>
    <mergeCell ref="AF34:AF40"/>
    <mergeCell ref="AG34:AG40"/>
    <mergeCell ref="AH34:AH40"/>
    <mergeCell ref="AI34:AI40"/>
    <mergeCell ref="AJ34:AJ40"/>
    <mergeCell ref="AJ26:AJ33"/>
    <mergeCell ref="A34:A40"/>
    <mergeCell ref="B34:B40"/>
    <mergeCell ref="C34:C40"/>
    <mergeCell ref="D34:D40"/>
    <mergeCell ref="Z34:Z40"/>
    <mergeCell ref="AA34:AA40"/>
    <mergeCell ref="AB34:AB40"/>
    <mergeCell ref="AC34:AC40"/>
    <mergeCell ref="AD34:AD40"/>
    <mergeCell ref="AD26:AD33"/>
    <mergeCell ref="AE26:AE33"/>
    <mergeCell ref="AF26:AF33"/>
    <mergeCell ref="AG26:AG33"/>
    <mergeCell ref="AH26:AH33"/>
    <mergeCell ref="AI26:AI33"/>
    <mergeCell ref="A26:A33"/>
    <mergeCell ref="B26:B33"/>
    <mergeCell ref="C26:C33"/>
    <mergeCell ref="D26:D33"/>
    <mergeCell ref="Z26:Z33"/>
    <mergeCell ref="AA26:AA33"/>
    <mergeCell ref="AB26:AB33"/>
    <mergeCell ref="AC26:AC33"/>
    <mergeCell ref="AC22:AC25"/>
    <mergeCell ref="AJ18:AJ21"/>
    <mergeCell ref="A22:A25"/>
    <mergeCell ref="B22:B25"/>
    <mergeCell ref="C22:C25"/>
    <mergeCell ref="D22:D25"/>
    <mergeCell ref="Z22:Z25"/>
    <mergeCell ref="AA22:AA25"/>
    <mergeCell ref="AB22:AB25"/>
    <mergeCell ref="AB18:AB21"/>
    <mergeCell ref="AC18:AC21"/>
    <mergeCell ref="AD18:AD21"/>
    <mergeCell ref="AE18:AE21"/>
    <mergeCell ref="AF18:AF21"/>
    <mergeCell ref="AG18:AG21"/>
    <mergeCell ref="AI22:AI25"/>
    <mergeCell ref="AJ22:AJ25"/>
    <mergeCell ref="AD22:AD25"/>
    <mergeCell ref="AE22:AE25"/>
    <mergeCell ref="AF22:AF25"/>
    <mergeCell ref="AG22:AG25"/>
    <mergeCell ref="AH22:AH25"/>
    <mergeCell ref="AH12:AH17"/>
    <mergeCell ref="AI12:AI17"/>
    <mergeCell ref="AJ12:AJ17"/>
    <mergeCell ref="A18:A21"/>
    <mergeCell ref="B18:B21"/>
    <mergeCell ref="C18:C21"/>
    <mergeCell ref="D18:D21"/>
    <mergeCell ref="L18:Q18"/>
    <mergeCell ref="Z18:Z21"/>
    <mergeCell ref="AA18:AA21"/>
    <mergeCell ref="AB12:AB17"/>
    <mergeCell ref="AC12:AC17"/>
    <mergeCell ref="AD12:AD17"/>
    <mergeCell ref="AE12:AE17"/>
    <mergeCell ref="AF12:AF17"/>
    <mergeCell ref="AG12:AG17"/>
    <mergeCell ref="A12:A17"/>
    <mergeCell ref="B12:B17"/>
    <mergeCell ref="C12:C17"/>
    <mergeCell ref="D12:D17"/>
    <mergeCell ref="Z12:Z17"/>
    <mergeCell ref="AA12:AA17"/>
    <mergeCell ref="AH18:AH21"/>
    <mergeCell ref="AI18:AI21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AH8:AH11"/>
    <mergeCell ref="Z8:AC9"/>
    <mergeCell ref="A8:A11"/>
    <mergeCell ref="B8:B11"/>
    <mergeCell ref="C8:C11"/>
    <mergeCell ref="D8:D11"/>
    <mergeCell ref="E8:E11"/>
    <mergeCell ref="F8:Q8"/>
    <mergeCell ref="R8:U9"/>
    <mergeCell ref="AD8:AG9"/>
  </mergeCells>
  <pageMargins left="0.7" right="0.7" top="0.75" bottom="0.75" header="0.3" footer="0.3"/>
  <pageSetup paperSize="9" scale="95" orientation="portrait" r:id="rId1"/>
  <rowBreaks count="1" manualBreakCount="1">
    <brk id="40" max="16383" man="1"/>
  </rowBreaks>
  <colBreaks count="1" manualBreakCount="1">
    <brk id="11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47"/>
  <sheetViews>
    <sheetView view="pageBreakPreview" topLeftCell="A7" zoomScale="90" zoomScaleNormal="80" zoomScaleSheetLayoutView="90" workbookViewId="0">
      <selection activeCell="Q34" sqref="Q34"/>
    </sheetView>
  </sheetViews>
  <sheetFormatPr defaultColWidth="9.140625" defaultRowHeight="15" x14ac:dyDescent="0.25"/>
  <cols>
    <col min="1" max="1" width="8" style="128" customWidth="1"/>
    <col min="2" max="2" width="20.42578125" style="128" customWidth="1"/>
    <col min="3" max="3" width="22.5703125" style="128" customWidth="1"/>
    <col min="4" max="4" width="22.5703125" style="128" hidden="1" customWidth="1"/>
    <col min="5" max="5" width="25.140625" style="128" customWidth="1"/>
    <col min="6" max="17" width="9.140625" style="128"/>
    <col min="18" max="35" width="10.7109375" style="128" customWidth="1"/>
    <col min="36" max="36" width="10" style="128" bestFit="1" customWidth="1"/>
    <col min="37" max="16384" width="9.140625" style="128"/>
  </cols>
  <sheetData>
    <row r="1" spans="1:36" x14ac:dyDescent="0.25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7"/>
      <c r="V1" s="127"/>
    </row>
    <row r="2" spans="1:36" x14ac:dyDescent="0.25">
      <c r="A2" s="126"/>
      <c r="B2" s="1304" t="s">
        <v>400</v>
      </c>
      <c r="C2" s="1305"/>
      <c r="D2" s="1305"/>
      <c r="E2" s="1305"/>
      <c r="F2" s="1305"/>
      <c r="G2" s="1305"/>
      <c r="H2" s="1305"/>
      <c r="I2" s="1305"/>
      <c r="J2" s="1305"/>
      <c r="K2" s="1305"/>
      <c r="L2" s="1305"/>
      <c r="M2" s="1305"/>
      <c r="N2" s="1305"/>
      <c r="O2" s="1305"/>
      <c r="P2" s="1305"/>
      <c r="Q2" s="1306"/>
      <c r="R2" s="126"/>
      <c r="S2" s="126"/>
      <c r="T2" s="126"/>
      <c r="U2" s="127"/>
      <c r="V2" s="127"/>
    </row>
    <row r="3" spans="1:36" x14ac:dyDescent="0.25">
      <c r="A3" s="126"/>
      <c r="B3" s="1307"/>
      <c r="C3" s="1308"/>
      <c r="D3" s="1308"/>
      <c r="E3" s="1308"/>
      <c r="F3" s="1308"/>
      <c r="G3" s="1308"/>
      <c r="H3" s="1308"/>
      <c r="I3" s="1308"/>
      <c r="J3" s="1308"/>
      <c r="K3" s="1308"/>
      <c r="L3" s="1308"/>
      <c r="M3" s="1308"/>
      <c r="N3" s="1308"/>
      <c r="O3" s="1308"/>
      <c r="P3" s="1308"/>
      <c r="Q3" s="1309"/>
      <c r="R3" s="126"/>
      <c r="S3" s="126"/>
      <c r="T3" s="126"/>
      <c r="U3" s="127"/>
      <c r="V3" s="127"/>
    </row>
    <row r="4" spans="1:36" ht="20.25" x14ac:dyDescent="0.25">
      <c r="A4" s="126"/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6"/>
      <c r="S4" s="126"/>
      <c r="T4" s="126"/>
      <c r="U4" s="127"/>
      <c r="V4" s="127"/>
    </row>
    <row r="5" spans="1:36" ht="20.25" x14ac:dyDescent="0.25">
      <c r="A5" s="126"/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6"/>
      <c r="S5" s="126"/>
      <c r="T5" s="126"/>
      <c r="U5" s="127"/>
      <c r="V5" s="127"/>
    </row>
    <row r="6" spans="1:36" ht="20.25" x14ac:dyDescent="0.25">
      <c r="A6" s="126"/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6"/>
      <c r="S6" s="126"/>
      <c r="T6" s="126"/>
      <c r="U6" s="127"/>
      <c r="V6" s="127"/>
      <c r="X6" s="2177" t="s">
        <v>1</v>
      </c>
      <c r="Y6" s="2177"/>
      <c r="Z6" s="2177"/>
      <c r="AA6" s="2177"/>
      <c r="AB6" s="2177"/>
      <c r="AC6" s="2177"/>
      <c r="AD6" s="2177"/>
      <c r="AE6" s="2177"/>
      <c r="AF6" s="2177"/>
      <c r="AG6" s="2177"/>
      <c r="AH6" s="2177"/>
      <c r="AI6" s="2177"/>
      <c r="AJ6" s="2177"/>
    </row>
    <row r="7" spans="1:36" ht="15.75" thickBot="1" x14ac:dyDescent="0.3">
      <c r="A7" s="126"/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7"/>
      <c r="V7" s="127"/>
      <c r="X7" s="2177"/>
      <c r="Y7" s="2177"/>
      <c r="Z7" s="2177"/>
      <c r="AA7" s="2177"/>
      <c r="AB7" s="2177"/>
      <c r="AC7" s="2177"/>
      <c r="AD7" s="2177"/>
      <c r="AE7" s="2177"/>
      <c r="AF7" s="2177"/>
      <c r="AG7" s="2177"/>
      <c r="AH7" s="2177"/>
      <c r="AI7" s="2177"/>
      <c r="AJ7" s="2177"/>
    </row>
    <row r="8" spans="1:36" ht="31.5" customHeight="1" x14ac:dyDescent="0.25">
      <c r="A8" s="2202" t="s">
        <v>2</v>
      </c>
      <c r="B8" s="2166" t="s">
        <v>3</v>
      </c>
      <c r="C8" s="2209" t="s">
        <v>4</v>
      </c>
      <c r="D8" s="1271" t="s">
        <v>5</v>
      </c>
      <c r="E8" s="2166" t="s">
        <v>6</v>
      </c>
      <c r="F8" s="2166" t="s">
        <v>7</v>
      </c>
      <c r="G8" s="1329"/>
      <c r="H8" s="1329"/>
      <c r="I8" s="1329"/>
      <c r="J8" s="1329"/>
      <c r="K8" s="1329"/>
      <c r="L8" s="1329"/>
      <c r="M8" s="1329"/>
      <c r="N8" s="1329"/>
      <c r="O8" s="1329"/>
      <c r="P8" s="1329"/>
      <c r="Q8" s="1329"/>
      <c r="R8" s="2166" t="s">
        <v>8</v>
      </c>
      <c r="S8" s="2166"/>
      <c r="T8" s="2166"/>
      <c r="U8" s="2166"/>
      <c r="V8" s="2269" t="s">
        <v>9</v>
      </c>
      <c r="W8" s="2269"/>
      <c r="X8" s="2269"/>
      <c r="Y8" s="2270"/>
      <c r="Z8" s="2273" t="s">
        <v>10</v>
      </c>
      <c r="AA8" s="2274"/>
      <c r="AB8" s="2274"/>
      <c r="AC8" s="2275"/>
      <c r="AD8" s="2276" t="s">
        <v>11</v>
      </c>
      <c r="AE8" s="2277"/>
      <c r="AF8" s="2277"/>
      <c r="AG8" s="2278"/>
      <c r="AH8" s="2282" t="s">
        <v>12</v>
      </c>
      <c r="AI8" s="2267" t="s">
        <v>13</v>
      </c>
      <c r="AJ8" s="2267" t="s">
        <v>14</v>
      </c>
    </row>
    <row r="9" spans="1:36" ht="33" customHeight="1" x14ac:dyDescent="0.25">
      <c r="A9" s="2202"/>
      <c r="B9" s="2166"/>
      <c r="C9" s="2194"/>
      <c r="D9" s="1272"/>
      <c r="E9" s="2166"/>
      <c r="F9" s="2166" t="s">
        <v>15</v>
      </c>
      <c r="G9" s="2166"/>
      <c r="H9" s="2166"/>
      <c r="I9" s="2166"/>
      <c r="J9" s="2166"/>
      <c r="K9" s="2166"/>
      <c r="L9" s="2166" t="s">
        <v>16</v>
      </c>
      <c r="M9" s="2166"/>
      <c r="N9" s="2166"/>
      <c r="O9" s="2166"/>
      <c r="P9" s="2166"/>
      <c r="Q9" s="2166"/>
      <c r="R9" s="2166"/>
      <c r="S9" s="2166"/>
      <c r="T9" s="2166"/>
      <c r="U9" s="2166"/>
      <c r="V9" s="2269"/>
      <c r="W9" s="2269"/>
      <c r="X9" s="2269"/>
      <c r="Y9" s="2270"/>
      <c r="Z9" s="2272"/>
      <c r="AA9" s="2269"/>
      <c r="AB9" s="2269"/>
      <c r="AC9" s="2271"/>
      <c r="AD9" s="2279"/>
      <c r="AE9" s="2280"/>
      <c r="AF9" s="2280"/>
      <c r="AG9" s="2281"/>
      <c r="AH9" s="2282"/>
      <c r="AI9" s="2268"/>
      <c r="AJ9" s="2268"/>
    </row>
    <row r="10" spans="1:36" ht="15.75" x14ac:dyDescent="0.25">
      <c r="A10" s="2202"/>
      <c r="B10" s="2166"/>
      <c r="C10" s="2194"/>
      <c r="D10" s="1272"/>
      <c r="E10" s="2166"/>
      <c r="F10" s="2178">
        <v>1000.4166666666666</v>
      </c>
      <c r="G10" s="2178"/>
      <c r="H10" s="2178"/>
      <c r="I10" s="2178">
        <v>1000.7916666666666</v>
      </c>
      <c r="J10" s="2178"/>
      <c r="K10" s="2178"/>
      <c r="L10" s="2178">
        <v>1000.4166666666666</v>
      </c>
      <c r="M10" s="2178"/>
      <c r="N10" s="2178"/>
      <c r="O10" s="2178">
        <v>1000.7916666666666</v>
      </c>
      <c r="P10" s="2178"/>
      <c r="Q10" s="2178"/>
      <c r="R10" s="2166" t="s">
        <v>15</v>
      </c>
      <c r="S10" s="2166"/>
      <c r="T10" s="2166" t="s">
        <v>16</v>
      </c>
      <c r="U10" s="2166"/>
      <c r="V10" s="2269" t="s">
        <v>15</v>
      </c>
      <c r="W10" s="2269"/>
      <c r="X10" s="2269" t="s">
        <v>16</v>
      </c>
      <c r="Y10" s="2270"/>
      <c r="Z10" s="2272" t="s">
        <v>15</v>
      </c>
      <c r="AA10" s="2269"/>
      <c r="AB10" s="2269" t="s">
        <v>16</v>
      </c>
      <c r="AC10" s="2271"/>
      <c r="AD10" s="2272" t="s">
        <v>15</v>
      </c>
      <c r="AE10" s="2269"/>
      <c r="AF10" s="2269" t="s">
        <v>16</v>
      </c>
      <c r="AG10" s="2271"/>
      <c r="AH10" s="2282"/>
      <c r="AI10" s="2268"/>
      <c r="AJ10" s="2268"/>
    </row>
    <row r="11" spans="1:36" ht="16.5" thickBot="1" x14ac:dyDescent="0.3">
      <c r="A11" s="2208"/>
      <c r="B11" s="2209"/>
      <c r="C11" s="2194"/>
      <c r="D11" s="1273"/>
      <c r="E11" s="2209"/>
      <c r="F11" s="197" t="s">
        <v>17</v>
      </c>
      <c r="G11" s="198" t="s">
        <v>18</v>
      </c>
      <c r="H11" s="199" t="s">
        <v>19</v>
      </c>
      <c r="I11" s="197" t="s">
        <v>17</v>
      </c>
      <c r="J11" s="198" t="s">
        <v>18</v>
      </c>
      <c r="K11" s="199" t="s">
        <v>19</v>
      </c>
      <c r="L11" s="197" t="s">
        <v>17</v>
      </c>
      <c r="M11" s="198" t="s">
        <v>18</v>
      </c>
      <c r="N11" s="199" t="s">
        <v>19</v>
      </c>
      <c r="O11" s="197" t="s">
        <v>17</v>
      </c>
      <c r="P11" s="198" t="s">
        <v>18</v>
      </c>
      <c r="Q11" s="199" t="s">
        <v>19</v>
      </c>
      <c r="R11" s="200">
        <v>1000.4166666666666</v>
      </c>
      <c r="S11" s="200">
        <v>1000.7916666666666</v>
      </c>
      <c r="T11" s="200">
        <v>1000.4166666666666</v>
      </c>
      <c r="U11" s="200">
        <v>1000.7916666666666</v>
      </c>
      <c r="V11" s="201">
        <v>1000.4166666666666</v>
      </c>
      <c r="W11" s="201">
        <v>1000.7916666666666</v>
      </c>
      <c r="X11" s="201">
        <v>1000.4166666666666</v>
      </c>
      <c r="Y11" s="202">
        <v>1000.7916666666666</v>
      </c>
      <c r="Z11" s="203">
        <v>1000.4166666666666</v>
      </c>
      <c r="AA11" s="201">
        <v>1000.7916666666666</v>
      </c>
      <c r="AB11" s="201">
        <v>1000.4166666666666</v>
      </c>
      <c r="AC11" s="204">
        <v>1000.7916666666666</v>
      </c>
      <c r="AD11" s="203">
        <v>1000.4166666666666</v>
      </c>
      <c r="AE11" s="201">
        <v>1000.7916666666666</v>
      </c>
      <c r="AF11" s="201">
        <v>1000.4166666666666</v>
      </c>
      <c r="AG11" s="204">
        <v>1000.7916666666666</v>
      </c>
      <c r="AH11" s="2283"/>
      <c r="AI11" s="2268"/>
      <c r="AJ11" s="2268"/>
    </row>
    <row r="12" spans="1:36" ht="18.75" x14ac:dyDescent="0.25">
      <c r="A12" s="2287">
        <v>1</v>
      </c>
      <c r="B12" s="2193" t="s">
        <v>24</v>
      </c>
      <c r="C12" s="2209">
        <v>400</v>
      </c>
      <c r="D12" s="2194">
        <f>400*0.9</f>
        <v>360</v>
      </c>
      <c r="E12" s="138" t="s">
        <v>401</v>
      </c>
      <c r="F12" s="138">
        <v>32</v>
      </c>
      <c r="G12" s="138">
        <v>54</v>
      </c>
      <c r="H12" s="138">
        <v>48</v>
      </c>
      <c r="I12" s="138">
        <v>33</v>
      </c>
      <c r="J12" s="138">
        <v>46</v>
      </c>
      <c r="K12" s="138">
        <v>54</v>
      </c>
      <c r="L12" s="138">
        <v>50</v>
      </c>
      <c r="M12" s="138">
        <v>80</v>
      </c>
      <c r="N12" s="138">
        <v>70</v>
      </c>
      <c r="O12" s="138">
        <v>70</v>
      </c>
      <c r="P12" s="138">
        <v>90</v>
      </c>
      <c r="Q12" s="138">
        <v>60</v>
      </c>
      <c r="R12" s="205">
        <v>380</v>
      </c>
      <c r="S12" s="205">
        <v>380</v>
      </c>
      <c r="T12" s="205">
        <v>380</v>
      </c>
      <c r="U12" s="206">
        <v>380</v>
      </c>
      <c r="V12" s="207">
        <f t="shared" ref="V12:V33" si="0">IF(AND(F12=0,G12=0,H12=0),0,IF(AND(F12=0,G12=0),H12,IF(AND(F12=0,H12=0),G12,IF(AND(G12=0,H12=0),F12,IF(F12=0,(G12+H12)/2,IF(G12=0,(F12+H12)/2,IF(H12=0,(F12+G12)/2,(F12+G12+H12)/3)))))))</f>
        <v>44.666666666666664</v>
      </c>
      <c r="W12" s="208">
        <f t="shared" ref="W12:W33" si="1">IF(AND(I12=0,J12=0,K12=0),0,IF(AND(I12=0,J12=0),K12,IF(AND(I12=0,K12=0),J12,IF(AND(J12=0,K12=0),I12,IF(I12=0,(J12+K12)/2,IF(J12=0,(I12+K12)/2,IF(K12=0,(I12+J12)/2,(I12+J12+K12)/3)))))))</f>
        <v>44.333333333333336</v>
      </c>
      <c r="X12" s="208">
        <f t="shared" ref="X12:X33" si="2">IF(AND(L12=0,M12=0,N12=0),0,IF(AND(L12=0,M12=0),N12,IF(AND(L12=0,N12=0),M12,IF(AND(M12=0,N12=0),L12,IF(L12=0,(M12+N12)/2,IF(M12=0,(L12+N12)/2,IF(N12=0,(L12+M12)/2,(L12+M12+N12)/3)))))))</f>
        <v>66.666666666666671</v>
      </c>
      <c r="Y12" s="209">
        <f t="shared" ref="Y12:Y33" si="3">IF(AND(O12=0,P12=0,Q12=0),0,IF(AND(O12=0,P12=0),Q12,IF(AND(O12=0,Q12=0),P12,IF(AND(P12=0,Q12=0),O12,IF(O12=0,(P12+Q12)/2,IF(P12=0,(O12+Q12)/2,IF(Q12=0,(O12+P12)/2,(O12+P12+Q12)/3)))))))</f>
        <v>73.333333333333329</v>
      </c>
      <c r="Z12" s="2290">
        <f>SUM(V12:V17)</f>
        <v>202.66666666666666</v>
      </c>
      <c r="AA12" s="2293">
        <f>SUM(W12:W17)</f>
        <v>182.33333333333334</v>
      </c>
      <c r="AB12" s="2293">
        <f>SUM(X12:X17)</f>
        <v>219.66666666666669</v>
      </c>
      <c r="AC12" s="2284">
        <f>SUM(Y12:Y17)</f>
        <v>219.33333333333331</v>
      </c>
      <c r="AD12" s="2296">
        <f>Z12*0.38*0.9*SQRT(3)</f>
        <v>120.05190557421402</v>
      </c>
      <c r="AE12" s="2293">
        <f>AA12*0.38*0.9*SQRT(3)</f>
        <v>108.00722425838006</v>
      </c>
      <c r="AF12" s="2293">
        <f>AB12*0.38*0.9*SQRT(3)</f>
        <v>130.12204896941947</v>
      </c>
      <c r="AG12" s="2284">
        <f>AC12*0.38*0.9*SQRT(3)</f>
        <v>129.92459517735662</v>
      </c>
      <c r="AH12" s="2296">
        <f>MAX(Z12:AC17)</f>
        <v>219.66666666666669</v>
      </c>
      <c r="AI12" s="2284">
        <f>AH12*0.38*0.9*SQRT(3)</f>
        <v>130.12204896941947</v>
      </c>
      <c r="AJ12" s="2284">
        <f>D12-AI12</f>
        <v>229.87795103058053</v>
      </c>
    </row>
    <row r="13" spans="1:36" ht="18.75" x14ac:dyDescent="0.25">
      <c r="A13" s="2288"/>
      <c r="B13" s="2194"/>
      <c r="C13" s="2194"/>
      <c r="D13" s="2194"/>
      <c r="E13" s="143" t="s">
        <v>29</v>
      </c>
      <c r="F13" s="143">
        <v>4</v>
      </c>
      <c r="G13" s="143">
        <v>20</v>
      </c>
      <c r="H13" s="143">
        <v>13</v>
      </c>
      <c r="I13" s="143">
        <v>3</v>
      </c>
      <c r="J13" s="143">
        <v>23</v>
      </c>
      <c r="K13" s="143">
        <v>7</v>
      </c>
      <c r="L13" s="143">
        <v>1</v>
      </c>
      <c r="M13" s="143">
        <v>20</v>
      </c>
      <c r="N13" s="143">
        <v>10</v>
      </c>
      <c r="O13" s="143">
        <v>2</v>
      </c>
      <c r="P13" s="143">
        <v>10</v>
      </c>
      <c r="Q13" s="143">
        <v>10</v>
      </c>
      <c r="R13" s="210">
        <v>380</v>
      </c>
      <c r="S13" s="210">
        <v>380</v>
      </c>
      <c r="T13" s="210">
        <v>380</v>
      </c>
      <c r="U13" s="211">
        <v>380</v>
      </c>
      <c r="V13" s="212">
        <f t="shared" si="0"/>
        <v>12.333333333333334</v>
      </c>
      <c r="W13" s="213">
        <f t="shared" si="1"/>
        <v>11</v>
      </c>
      <c r="X13" s="213">
        <f t="shared" si="2"/>
        <v>10.333333333333334</v>
      </c>
      <c r="Y13" s="214">
        <f t="shared" si="3"/>
        <v>7.333333333333333</v>
      </c>
      <c r="Z13" s="2291"/>
      <c r="AA13" s="2294"/>
      <c r="AB13" s="2294"/>
      <c r="AC13" s="2285"/>
      <c r="AD13" s="2297"/>
      <c r="AE13" s="2294"/>
      <c r="AF13" s="2294"/>
      <c r="AG13" s="2285"/>
      <c r="AH13" s="2297"/>
      <c r="AI13" s="2285"/>
      <c r="AJ13" s="2285"/>
    </row>
    <row r="14" spans="1:36" ht="18.75" x14ac:dyDescent="0.25">
      <c r="A14" s="2288"/>
      <c r="B14" s="2194"/>
      <c r="C14" s="2194"/>
      <c r="D14" s="2194"/>
      <c r="E14" s="165" t="s">
        <v>185</v>
      </c>
      <c r="F14" s="165">
        <v>33</v>
      </c>
      <c r="G14" s="165">
        <v>32</v>
      </c>
      <c r="H14" s="165">
        <v>25</v>
      </c>
      <c r="I14" s="165">
        <v>29</v>
      </c>
      <c r="J14" s="165">
        <v>34</v>
      </c>
      <c r="K14" s="165">
        <v>13</v>
      </c>
      <c r="L14" s="165">
        <v>2</v>
      </c>
      <c r="M14" s="165">
        <v>20</v>
      </c>
      <c r="N14" s="165">
        <v>10</v>
      </c>
      <c r="O14" s="165">
        <v>5</v>
      </c>
      <c r="P14" s="165">
        <v>15</v>
      </c>
      <c r="Q14" s="165">
        <v>10</v>
      </c>
      <c r="R14" s="215">
        <v>380</v>
      </c>
      <c r="S14" s="215">
        <v>380</v>
      </c>
      <c r="T14" s="215">
        <v>380</v>
      </c>
      <c r="U14" s="216">
        <v>380</v>
      </c>
      <c r="V14" s="217">
        <f t="shared" si="0"/>
        <v>30</v>
      </c>
      <c r="W14" s="213">
        <f t="shared" si="1"/>
        <v>25.333333333333332</v>
      </c>
      <c r="X14" s="213">
        <f t="shared" si="2"/>
        <v>10.666666666666666</v>
      </c>
      <c r="Y14" s="214">
        <f t="shared" si="3"/>
        <v>10</v>
      </c>
      <c r="Z14" s="2291"/>
      <c r="AA14" s="2294"/>
      <c r="AB14" s="2294"/>
      <c r="AC14" s="2285"/>
      <c r="AD14" s="2297"/>
      <c r="AE14" s="2294"/>
      <c r="AF14" s="2294"/>
      <c r="AG14" s="2285"/>
      <c r="AH14" s="2297"/>
      <c r="AI14" s="2285"/>
      <c r="AJ14" s="2285"/>
    </row>
    <row r="15" spans="1:36" ht="18.75" x14ac:dyDescent="0.25">
      <c r="A15" s="2288"/>
      <c r="B15" s="2194"/>
      <c r="C15" s="2194"/>
      <c r="D15" s="2194"/>
      <c r="E15" s="143" t="s">
        <v>402</v>
      </c>
      <c r="F15" s="143">
        <v>30</v>
      </c>
      <c r="G15" s="143">
        <v>16</v>
      </c>
      <c r="H15" s="143">
        <v>15</v>
      </c>
      <c r="I15" s="143">
        <v>13</v>
      </c>
      <c r="J15" s="143">
        <v>22</v>
      </c>
      <c r="K15" s="143">
        <v>8</v>
      </c>
      <c r="L15" s="143">
        <v>30</v>
      </c>
      <c r="M15" s="143">
        <v>30</v>
      </c>
      <c r="N15" s="143">
        <v>30</v>
      </c>
      <c r="O15" s="143">
        <v>30</v>
      </c>
      <c r="P15" s="143">
        <v>30</v>
      </c>
      <c r="Q15" s="143">
        <v>30</v>
      </c>
      <c r="R15" s="210">
        <v>380</v>
      </c>
      <c r="S15" s="210">
        <v>380</v>
      </c>
      <c r="T15" s="210">
        <v>380</v>
      </c>
      <c r="U15" s="211">
        <v>380</v>
      </c>
      <c r="V15" s="217">
        <f t="shared" si="0"/>
        <v>20.333333333333332</v>
      </c>
      <c r="W15" s="213">
        <f t="shared" si="1"/>
        <v>14.333333333333334</v>
      </c>
      <c r="X15" s="213">
        <f t="shared" si="2"/>
        <v>30</v>
      </c>
      <c r="Y15" s="214">
        <f t="shared" si="3"/>
        <v>30</v>
      </c>
      <c r="Z15" s="2291"/>
      <c r="AA15" s="2294"/>
      <c r="AB15" s="2294"/>
      <c r="AC15" s="2285"/>
      <c r="AD15" s="2297"/>
      <c r="AE15" s="2294"/>
      <c r="AF15" s="2294"/>
      <c r="AG15" s="2285"/>
      <c r="AH15" s="2297"/>
      <c r="AI15" s="2285"/>
      <c r="AJ15" s="2285"/>
    </row>
    <row r="16" spans="1:36" ht="18.75" x14ac:dyDescent="0.25">
      <c r="A16" s="2288"/>
      <c r="B16" s="2194"/>
      <c r="C16" s="2194"/>
      <c r="D16" s="2194"/>
      <c r="E16" s="165" t="s">
        <v>403</v>
      </c>
      <c r="F16" s="165">
        <v>91</v>
      </c>
      <c r="G16" s="165">
        <v>86</v>
      </c>
      <c r="H16" s="165">
        <v>85</v>
      </c>
      <c r="I16" s="165">
        <v>80</v>
      </c>
      <c r="J16" s="165">
        <v>82</v>
      </c>
      <c r="K16" s="165">
        <v>83</v>
      </c>
      <c r="L16" s="165">
        <v>100</v>
      </c>
      <c r="M16" s="165">
        <v>90</v>
      </c>
      <c r="N16" s="165">
        <v>110</v>
      </c>
      <c r="O16" s="165">
        <v>90</v>
      </c>
      <c r="P16" s="165">
        <v>100</v>
      </c>
      <c r="Q16" s="165">
        <v>100</v>
      </c>
      <c r="R16" s="215">
        <v>380</v>
      </c>
      <c r="S16" s="215">
        <v>380</v>
      </c>
      <c r="T16" s="215">
        <v>380</v>
      </c>
      <c r="U16" s="216">
        <v>380</v>
      </c>
      <c r="V16" s="217">
        <f t="shared" si="0"/>
        <v>87.333333333333329</v>
      </c>
      <c r="W16" s="213">
        <f t="shared" si="1"/>
        <v>81.666666666666671</v>
      </c>
      <c r="X16" s="213">
        <f t="shared" si="2"/>
        <v>100</v>
      </c>
      <c r="Y16" s="214">
        <f t="shared" si="3"/>
        <v>96.666666666666671</v>
      </c>
      <c r="Z16" s="2291"/>
      <c r="AA16" s="2294"/>
      <c r="AB16" s="2294"/>
      <c r="AC16" s="2285"/>
      <c r="AD16" s="2297"/>
      <c r="AE16" s="2294"/>
      <c r="AF16" s="2294"/>
      <c r="AG16" s="2285"/>
      <c r="AH16" s="2297"/>
      <c r="AI16" s="2285"/>
      <c r="AJ16" s="2285"/>
    </row>
    <row r="17" spans="1:36" ht="19.5" thickBot="1" x14ac:dyDescent="0.3">
      <c r="A17" s="2289"/>
      <c r="B17" s="2195"/>
      <c r="C17" s="2299"/>
      <c r="D17" s="2299"/>
      <c r="E17" s="143" t="s">
        <v>404</v>
      </c>
      <c r="F17" s="143">
        <v>5</v>
      </c>
      <c r="G17" s="143">
        <v>8</v>
      </c>
      <c r="H17" s="143">
        <v>11</v>
      </c>
      <c r="I17" s="143">
        <v>5</v>
      </c>
      <c r="J17" s="143">
        <v>2</v>
      </c>
      <c r="K17" s="143">
        <v>10</v>
      </c>
      <c r="L17" s="143">
        <v>4</v>
      </c>
      <c r="M17" s="143">
        <v>1</v>
      </c>
      <c r="N17" s="143">
        <v>1</v>
      </c>
      <c r="O17" s="143">
        <v>2</v>
      </c>
      <c r="P17" s="143">
        <v>2</v>
      </c>
      <c r="Q17" s="143">
        <v>2</v>
      </c>
      <c r="R17" s="210">
        <v>380</v>
      </c>
      <c r="S17" s="210">
        <v>380</v>
      </c>
      <c r="T17" s="210">
        <v>380</v>
      </c>
      <c r="U17" s="211">
        <v>380</v>
      </c>
      <c r="V17" s="217">
        <f t="shared" si="0"/>
        <v>8</v>
      </c>
      <c r="W17" s="213">
        <f t="shared" si="1"/>
        <v>5.666666666666667</v>
      </c>
      <c r="X17" s="213">
        <f t="shared" si="2"/>
        <v>2</v>
      </c>
      <c r="Y17" s="214">
        <f t="shared" si="3"/>
        <v>2</v>
      </c>
      <c r="Z17" s="2292"/>
      <c r="AA17" s="2295"/>
      <c r="AB17" s="2295"/>
      <c r="AC17" s="2286"/>
      <c r="AD17" s="2298"/>
      <c r="AE17" s="2295"/>
      <c r="AF17" s="2295"/>
      <c r="AG17" s="2286"/>
      <c r="AH17" s="2298"/>
      <c r="AI17" s="2286"/>
      <c r="AJ17" s="2286"/>
    </row>
    <row r="18" spans="1:36" ht="18.75" x14ac:dyDescent="0.25">
      <c r="A18" s="2287">
        <v>2</v>
      </c>
      <c r="B18" s="2193" t="s">
        <v>70</v>
      </c>
      <c r="C18" s="2209">
        <v>800</v>
      </c>
      <c r="D18" s="2209">
        <f>800*0.9</f>
        <v>720</v>
      </c>
      <c r="E18" s="138" t="s">
        <v>405</v>
      </c>
      <c r="F18" s="138">
        <v>5</v>
      </c>
      <c r="G18" s="138">
        <v>5</v>
      </c>
      <c r="H18" s="138">
        <v>5</v>
      </c>
      <c r="I18" s="138">
        <v>1</v>
      </c>
      <c r="J18" s="138">
        <v>10</v>
      </c>
      <c r="K18" s="138">
        <v>8</v>
      </c>
      <c r="L18" s="138">
        <v>30</v>
      </c>
      <c r="M18" s="138">
        <v>50</v>
      </c>
      <c r="N18" s="138">
        <v>50</v>
      </c>
      <c r="O18" s="138">
        <v>20</v>
      </c>
      <c r="P18" s="138">
        <v>20</v>
      </c>
      <c r="Q18" s="138">
        <v>30</v>
      </c>
      <c r="R18" s="205">
        <v>380</v>
      </c>
      <c r="S18" s="205">
        <v>380</v>
      </c>
      <c r="T18" s="205">
        <v>380</v>
      </c>
      <c r="U18" s="206">
        <v>380</v>
      </c>
      <c r="V18" s="207">
        <f t="shared" si="0"/>
        <v>5</v>
      </c>
      <c r="W18" s="218">
        <f t="shared" si="1"/>
        <v>6.333333333333333</v>
      </c>
      <c r="X18" s="218">
        <f t="shared" si="2"/>
        <v>43.333333333333336</v>
      </c>
      <c r="Y18" s="219">
        <f t="shared" si="3"/>
        <v>23.333333333333332</v>
      </c>
      <c r="Z18" s="2290">
        <f>SUM(V18:V21)</f>
        <v>38.333333333333329</v>
      </c>
      <c r="AA18" s="2293">
        <f>SUM(W18:W21)</f>
        <v>47.333333333333336</v>
      </c>
      <c r="AB18" s="2293">
        <f>SUM(X18:X21)</f>
        <v>105.66666666666667</v>
      </c>
      <c r="AC18" s="2284">
        <f>SUM(Y18:Y21)</f>
        <v>93.333333333333343</v>
      </c>
      <c r="AD18" s="2296">
        <f>Z18*0.38*0.9*SQRT(3)</f>
        <v>22.707186087227974</v>
      </c>
      <c r="AE18" s="2293">
        <f t="shared" ref="AE18:AG18" si="4">AA18*0.38*0.9*SQRT(3)</f>
        <v>28.038438472924987</v>
      </c>
      <c r="AF18" s="2293">
        <f t="shared" si="4"/>
        <v>62.592852083924093</v>
      </c>
      <c r="AG18" s="2284">
        <f t="shared" si="4"/>
        <v>55.287061777598566</v>
      </c>
      <c r="AH18" s="2296">
        <f>MAX(Z18:AC21)</f>
        <v>105.66666666666667</v>
      </c>
      <c r="AI18" s="2284">
        <f>AH18*0.38*0.9*SQRT(3)</f>
        <v>62.592852083924093</v>
      </c>
      <c r="AJ18" s="2284">
        <f>D18-AI18</f>
        <v>657.40714791607593</v>
      </c>
    </row>
    <row r="19" spans="1:36" ht="18.75" x14ac:dyDescent="0.25">
      <c r="A19" s="2288"/>
      <c r="B19" s="2194"/>
      <c r="C19" s="2194"/>
      <c r="D19" s="2194"/>
      <c r="E19" s="143" t="s">
        <v>955</v>
      </c>
      <c r="F19" s="143">
        <v>33</v>
      </c>
      <c r="G19" s="143">
        <v>22</v>
      </c>
      <c r="H19" s="143">
        <v>36</v>
      </c>
      <c r="I19" s="143">
        <v>35</v>
      </c>
      <c r="J19" s="143">
        <v>34</v>
      </c>
      <c r="K19" s="143">
        <v>45</v>
      </c>
      <c r="L19" s="143">
        <v>50</v>
      </c>
      <c r="M19" s="143">
        <v>50</v>
      </c>
      <c r="N19" s="143">
        <v>40</v>
      </c>
      <c r="O19" s="143">
        <v>60</v>
      </c>
      <c r="P19" s="143">
        <v>50</v>
      </c>
      <c r="Q19" s="143">
        <v>50</v>
      </c>
      <c r="R19" s="210">
        <v>380</v>
      </c>
      <c r="S19" s="210">
        <v>380</v>
      </c>
      <c r="T19" s="210">
        <v>380</v>
      </c>
      <c r="U19" s="211">
        <v>380</v>
      </c>
      <c r="V19" s="217">
        <f t="shared" si="0"/>
        <v>30.333333333333332</v>
      </c>
      <c r="W19" s="213">
        <f t="shared" si="1"/>
        <v>38</v>
      </c>
      <c r="X19" s="213">
        <f t="shared" si="2"/>
        <v>46.666666666666664</v>
      </c>
      <c r="Y19" s="214">
        <f t="shared" si="3"/>
        <v>53.333333333333336</v>
      </c>
      <c r="Z19" s="2291"/>
      <c r="AA19" s="2294"/>
      <c r="AB19" s="2294"/>
      <c r="AC19" s="2285"/>
      <c r="AD19" s="2297"/>
      <c r="AE19" s="2294"/>
      <c r="AF19" s="2294"/>
      <c r="AG19" s="2285"/>
      <c r="AH19" s="2297"/>
      <c r="AI19" s="2285"/>
      <c r="AJ19" s="2285"/>
    </row>
    <row r="20" spans="1:36" ht="18.75" x14ac:dyDescent="0.25">
      <c r="A20" s="2288"/>
      <c r="B20" s="2194"/>
      <c r="C20" s="2194"/>
      <c r="D20" s="2194"/>
      <c r="E20" s="165" t="s">
        <v>956</v>
      </c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215">
        <v>380</v>
      </c>
      <c r="S20" s="215">
        <v>380</v>
      </c>
      <c r="T20" s="215">
        <v>380</v>
      </c>
      <c r="U20" s="216">
        <v>380</v>
      </c>
      <c r="V20" s="217">
        <f>IF(AND(F20=0,G20=0,H20=0),0,IF(AND(F20=0,G20=0),H20,IF(AND(F20=0,H20=0),G20,IF(AND(G20=0,H20=0),F20,IF(F20=0,(G20+H20)/2,IF(G20=0,(F20+H20)/2,IF(H20=0,(F20+G20)/2,(F20+G20+H20)/3)))))))</f>
        <v>0</v>
      </c>
      <c r="W20" s="213">
        <f>IF(AND(I20=0,J20=0,K20=0),0,IF(AND(I20=0,J20=0),K20,IF(AND(I20=0,K20=0),J20,IF(AND(J20=0,K20=0),I20,IF(I20=0,(J20+K20)/2,IF(J20=0,(I20+K20)/2,IF(K20=0,(I20+J20)/2,(I20+J20+K20)/3)))))))</f>
        <v>0</v>
      </c>
      <c r="X20" s="213">
        <f t="shared" si="2"/>
        <v>0</v>
      </c>
      <c r="Y20" s="214">
        <f t="shared" si="3"/>
        <v>0</v>
      </c>
      <c r="Z20" s="2291"/>
      <c r="AA20" s="2294"/>
      <c r="AB20" s="2294"/>
      <c r="AC20" s="2285"/>
      <c r="AD20" s="2297"/>
      <c r="AE20" s="2294"/>
      <c r="AF20" s="2294"/>
      <c r="AG20" s="2285"/>
      <c r="AH20" s="2297"/>
      <c r="AI20" s="2285"/>
      <c r="AJ20" s="2285"/>
    </row>
    <row r="21" spans="1:36" ht="19.5" thickBot="1" x14ac:dyDescent="0.3">
      <c r="A21" s="2289"/>
      <c r="B21" s="2195"/>
      <c r="C21" s="2195"/>
      <c r="D21" s="2195"/>
      <c r="E21" s="143" t="s">
        <v>406</v>
      </c>
      <c r="F21" s="143">
        <v>4</v>
      </c>
      <c r="G21" s="143">
        <v>2</v>
      </c>
      <c r="H21" s="143">
        <v>3</v>
      </c>
      <c r="I21" s="143">
        <v>3</v>
      </c>
      <c r="J21" s="143">
        <v>3</v>
      </c>
      <c r="K21" s="143">
        <v>3</v>
      </c>
      <c r="L21" s="143">
        <v>25</v>
      </c>
      <c r="M21" s="143">
        <v>2</v>
      </c>
      <c r="N21" s="143">
        <v>20</v>
      </c>
      <c r="O21" s="143">
        <v>20</v>
      </c>
      <c r="P21" s="143">
        <v>10</v>
      </c>
      <c r="Q21" s="143">
        <v>20</v>
      </c>
      <c r="R21" s="210">
        <v>380</v>
      </c>
      <c r="S21" s="210">
        <v>380</v>
      </c>
      <c r="T21" s="210">
        <v>380</v>
      </c>
      <c r="U21" s="211">
        <v>380</v>
      </c>
      <c r="V21" s="217">
        <f t="shared" si="0"/>
        <v>3</v>
      </c>
      <c r="W21" s="213">
        <f t="shared" si="1"/>
        <v>3</v>
      </c>
      <c r="X21" s="213">
        <f t="shared" si="2"/>
        <v>15.666666666666666</v>
      </c>
      <c r="Y21" s="214">
        <f t="shared" si="3"/>
        <v>16.666666666666668</v>
      </c>
      <c r="Z21" s="2292"/>
      <c r="AA21" s="2295"/>
      <c r="AB21" s="2295"/>
      <c r="AC21" s="2286"/>
      <c r="AD21" s="2298"/>
      <c r="AE21" s="2295"/>
      <c r="AF21" s="2295"/>
      <c r="AG21" s="2286"/>
      <c r="AH21" s="2298"/>
      <c r="AI21" s="2286"/>
      <c r="AJ21" s="2286"/>
    </row>
    <row r="22" spans="1:36" ht="18.75" x14ac:dyDescent="0.25">
      <c r="A22" s="457"/>
      <c r="B22" s="458"/>
      <c r="C22" s="458"/>
      <c r="D22" s="458"/>
      <c r="E22" s="165" t="s">
        <v>957</v>
      </c>
      <c r="F22" s="165">
        <v>45</v>
      </c>
      <c r="G22" s="165">
        <v>10</v>
      </c>
      <c r="H22" s="165">
        <v>17</v>
      </c>
      <c r="I22" s="165">
        <v>92</v>
      </c>
      <c r="J22" s="165">
        <v>34</v>
      </c>
      <c r="K22" s="165">
        <v>13</v>
      </c>
      <c r="L22" s="165">
        <v>50</v>
      </c>
      <c r="M22" s="165">
        <v>15</v>
      </c>
      <c r="N22" s="165">
        <v>10</v>
      </c>
      <c r="O22" s="165">
        <v>60</v>
      </c>
      <c r="P22" s="165">
        <v>40</v>
      </c>
      <c r="Q22" s="165">
        <v>30</v>
      </c>
      <c r="R22" s="215">
        <v>380</v>
      </c>
      <c r="S22" s="215">
        <v>380</v>
      </c>
      <c r="T22" s="215">
        <v>380</v>
      </c>
      <c r="U22" s="216">
        <v>380</v>
      </c>
      <c r="V22" s="217">
        <f>IF(AND(F22=0,G22=0,H22=0),0,IF(AND(F22=0,G22=0),H22,IF(AND(F22=0,H22=0),G22,IF(AND(G22=0,H22=0),F22,IF(F22=0,(G22+H22)/2,IF(G22=0,(F22+H22)/2,IF(H22=0,(F22+G22)/2,(F22+G22+H22)/3)))))))</f>
        <v>24</v>
      </c>
      <c r="W22" s="213">
        <f>IF(AND(I22=0,J22=0,K22=0),0,IF(AND(I22=0,J22=0),K22,IF(AND(I22=0,K22=0),J22,IF(AND(J22=0,K22=0),I22,IF(I22=0,(J22+K22)/2,IF(J22=0,(I22+K22)/2,IF(K22=0,(I22+J22)/2,(I22+J22+K22)/3)))))))</f>
        <v>46.333333333333336</v>
      </c>
      <c r="X22" s="213">
        <f t="shared" ref="X22:X24" si="5">IF(AND(L22=0,M22=0,N22=0),0,IF(AND(L22=0,M22=0),N22,IF(AND(L22=0,N22=0),M22,IF(AND(M22=0,N22=0),L22,IF(L22=0,(M22+N22)/2,IF(M22=0,(L22+N22)/2,IF(N22=0,(L22+M22)/2,(L22+M22+N22)/3)))))))</f>
        <v>25</v>
      </c>
      <c r="Y22" s="214">
        <f t="shared" ref="Y22:Y24" si="6">IF(AND(O22=0,P22=0,Q22=0),0,IF(AND(O22=0,P22=0),Q22,IF(AND(O22=0,Q22=0),P22,IF(AND(P22=0,Q22=0),O22,IF(O22=0,(P22+Q22)/2,IF(P22=0,(O22+Q22)/2,IF(Q22=0,(O22+P22)/2,(O22+P22+Q22)/3)))))))</f>
        <v>43.333333333333336</v>
      </c>
      <c r="Z22" s="459"/>
      <c r="AA22" s="454"/>
      <c r="AB22" s="454"/>
      <c r="AC22" s="455"/>
      <c r="AD22" s="456"/>
      <c r="AE22" s="454"/>
      <c r="AF22" s="454"/>
      <c r="AG22" s="455"/>
      <c r="AH22" s="460"/>
      <c r="AI22" s="455"/>
      <c r="AJ22" s="455"/>
    </row>
    <row r="23" spans="1:36" ht="18.75" x14ac:dyDescent="0.25">
      <c r="A23" s="580"/>
      <c r="B23" s="581"/>
      <c r="C23" s="581"/>
      <c r="D23" s="581"/>
      <c r="E23" s="165" t="s">
        <v>1015</v>
      </c>
      <c r="F23" s="165">
        <v>6</v>
      </c>
      <c r="G23" s="165">
        <v>32</v>
      </c>
      <c r="H23" s="165">
        <v>12</v>
      </c>
      <c r="I23" s="165">
        <v>27</v>
      </c>
      <c r="J23" s="165">
        <v>17</v>
      </c>
      <c r="K23" s="165">
        <v>16</v>
      </c>
      <c r="L23" s="165">
        <v>10</v>
      </c>
      <c r="M23" s="165"/>
      <c r="N23" s="165"/>
      <c r="O23" s="165"/>
      <c r="P23" s="165"/>
      <c r="Q23" s="165"/>
      <c r="R23" s="215"/>
      <c r="S23" s="215"/>
      <c r="T23" s="215"/>
      <c r="U23" s="216"/>
      <c r="V23" s="217">
        <f t="shared" ref="V23:V24" si="7">IF(AND(F23=0,G23=0,H23=0),0,IF(AND(F23=0,G23=0),H23,IF(AND(F23=0,H23=0),G23,IF(AND(G23=0,H23=0),F23,IF(F23=0,(G23+H23)/2,IF(G23=0,(F23+H23)/2,IF(H23=0,(F23+G23)/2,(F23+G23+H23)/3)))))))</f>
        <v>16.666666666666668</v>
      </c>
      <c r="W23" s="213">
        <f t="shared" ref="W23:W24" si="8">IF(AND(I23=0,J23=0,K23=0),0,IF(AND(I23=0,J23=0),K23,IF(AND(I23=0,K23=0),J23,IF(AND(J23=0,K23=0),I23,IF(I23=0,(J23+K23)/2,IF(J23=0,(I23+K23)/2,IF(K23=0,(I23+J23)/2,(I23+J23+K23)/3)))))))</f>
        <v>20</v>
      </c>
      <c r="X23" s="213"/>
      <c r="Y23" s="214"/>
      <c r="Z23" s="582"/>
      <c r="AA23" s="577"/>
      <c r="AB23" s="577"/>
      <c r="AC23" s="578"/>
      <c r="AD23" s="579"/>
      <c r="AE23" s="577"/>
      <c r="AF23" s="577"/>
      <c r="AG23" s="578"/>
      <c r="AH23" s="583"/>
      <c r="AI23" s="578"/>
      <c r="AJ23" s="578"/>
    </row>
    <row r="24" spans="1:36" ht="19.5" thickBot="1" x14ac:dyDescent="0.3">
      <c r="A24" s="457"/>
      <c r="B24" s="458"/>
      <c r="C24" s="458"/>
      <c r="D24" s="458"/>
      <c r="E24" s="143" t="s">
        <v>958</v>
      </c>
      <c r="F24" s="143">
        <v>15</v>
      </c>
      <c r="G24" s="143">
        <v>10</v>
      </c>
      <c r="H24" s="143">
        <v>6</v>
      </c>
      <c r="I24" s="143">
        <v>1</v>
      </c>
      <c r="J24" s="143">
        <v>1</v>
      </c>
      <c r="K24" s="143">
        <v>2</v>
      </c>
      <c r="L24" s="143">
        <v>2</v>
      </c>
      <c r="M24" s="143">
        <v>25</v>
      </c>
      <c r="N24" s="143">
        <v>25</v>
      </c>
      <c r="O24" s="143">
        <v>15</v>
      </c>
      <c r="P24" s="143">
        <v>25</v>
      </c>
      <c r="Q24" s="143">
        <v>25</v>
      </c>
      <c r="R24" s="210">
        <v>380</v>
      </c>
      <c r="S24" s="210">
        <v>380</v>
      </c>
      <c r="T24" s="210">
        <v>380</v>
      </c>
      <c r="U24" s="211">
        <v>380</v>
      </c>
      <c r="V24" s="217">
        <f t="shared" si="7"/>
        <v>10.333333333333334</v>
      </c>
      <c r="W24" s="213">
        <f t="shared" si="8"/>
        <v>1.3333333333333333</v>
      </c>
      <c r="X24" s="213">
        <f t="shared" si="5"/>
        <v>17.333333333333332</v>
      </c>
      <c r="Y24" s="214">
        <f t="shared" si="6"/>
        <v>21.666666666666668</v>
      </c>
      <c r="Z24" s="459"/>
      <c r="AA24" s="454"/>
      <c r="AB24" s="454"/>
      <c r="AC24" s="455"/>
      <c r="AD24" s="456"/>
      <c r="AE24" s="454"/>
      <c r="AF24" s="454"/>
      <c r="AG24" s="455"/>
      <c r="AH24" s="460"/>
      <c r="AI24" s="455"/>
      <c r="AJ24" s="455"/>
    </row>
    <row r="25" spans="1:36" ht="31.5" x14ac:dyDescent="0.25">
      <c r="A25" s="1365">
        <v>3</v>
      </c>
      <c r="B25" s="2193" t="s">
        <v>856</v>
      </c>
      <c r="C25" s="2301"/>
      <c r="D25" s="2301"/>
      <c r="E25" s="138" t="s">
        <v>1016</v>
      </c>
      <c r="F25" s="138">
        <v>380</v>
      </c>
      <c r="G25" s="138">
        <v>325</v>
      </c>
      <c r="H25" s="138">
        <v>345</v>
      </c>
      <c r="I25" s="138">
        <v>320</v>
      </c>
      <c r="J25" s="138">
        <v>280</v>
      </c>
      <c r="K25" s="138">
        <v>250</v>
      </c>
      <c r="L25" s="138"/>
      <c r="M25" s="138"/>
      <c r="N25" s="138"/>
      <c r="O25" s="138"/>
      <c r="P25" s="138"/>
      <c r="Q25" s="138"/>
      <c r="R25" s="205">
        <v>380</v>
      </c>
      <c r="S25" s="205">
        <v>380</v>
      </c>
      <c r="T25" s="205">
        <v>380</v>
      </c>
      <c r="U25" s="206">
        <v>380</v>
      </c>
      <c r="V25" s="207">
        <f t="shared" si="0"/>
        <v>350</v>
      </c>
      <c r="W25" s="218">
        <f t="shared" si="1"/>
        <v>283.33333333333331</v>
      </c>
      <c r="X25" s="218">
        <f t="shared" si="2"/>
        <v>0</v>
      </c>
      <c r="Y25" s="219">
        <f t="shared" si="3"/>
        <v>0</v>
      </c>
      <c r="Z25" s="2290">
        <f>SUM(V25:V33)</f>
        <v>658.66666666666663</v>
      </c>
      <c r="AA25" s="2293">
        <f>SUM(W25:W33)</f>
        <v>515</v>
      </c>
      <c r="AB25" s="2293">
        <f>SUM(X25:X33)</f>
        <v>396.33333333333337</v>
      </c>
      <c r="AC25" s="2284">
        <f>SUM(Y25:Y33)</f>
        <v>315</v>
      </c>
      <c r="AD25" s="2296">
        <f>Z25*0.38*0.9*SQRT(3)</f>
        <v>390.16869311619553</v>
      </c>
      <c r="AE25" s="2293">
        <f t="shared" ref="AE25:AG25" si="9">AA25*0.38*0.9*SQRT(3)</f>
        <v>305.06610873710633</v>
      </c>
      <c r="AF25" s="2293">
        <f t="shared" si="9"/>
        <v>234.77255876273105</v>
      </c>
      <c r="AG25" s="2284">
        <f t="shared" si="9"/>
        <v>186.59383349939515</v>
      </c>
      <c r="AH25" s="2304">
        <f>MAX(Z25:AC33)</f>
        <v>658.66666666666663</v>
      </c>
      <c r="AI25" s="2285">
        <f>AH25*0.38*0.9*SQRT(3)</f>
        <v>390.16869311619553</v>
      </c>
      <c r="AJ25" s="2285">
        <f>D25-AI25</f>
        <v>-390.16869311619553</v>
      </c>
    </row>
    <row r="26" spans="1:36" ht="18.75" x14ac:dyDescent="0.25">
      <c r="A26" s="1366"/>
      <c r="B26" s="2194"/>
      <c r="C26" s="2302"/>
      <c r="D26" s="2302"/>
      <c r="E26" s="143" t="s">
        <v>407</v>
      </c>
      <c r="F26" s="143">
        <v>94</v>
      </c>
      <c r="G26" s="143">
        <v>80</v>
      </c>
      <c r="H26" s="143">
        <v>53</v>
      </c>
      <c r="I26" s="143">
        <v>70</v>
      </c>
      <c r="J26" s="143">
        <v>63</v>
      </c>
      <c r="K26" s="143">
        <v>48</v>
      </c>
      <c r="L26" s="143">
        <v>125</v>
      </c>
      <c r="M26" s="143">
        <v>90</v>
      </c>
      <c r="N26" s="143">
        <v>100</v>
      </c>
      <c r="O26" s="143">
        <v>70</v>
      </c>
      <c r="P26" s="143">
        <v>60</v>
      </c>
      <c r="Q26" s="143">
        <v>70</v>
      </c>
      <c r="R26" s="210">
        <v>380</v>
      </c>
      <c r="S26" s="210">
        <v>380</v>
      </c>
      <c r="T26" s="210">
        <v>380</v>
      </c>
      <c r="U26" s="211">
        <v>380</v>
      </c>
      <c r="V26" s="217">
        <f t="shared" si="0"/>
        <v>75.666666666666671</v>
      </c>
      <c r="W26" s="213">
        <f t="shared" si="1"/>
        <v>60.333333333333336</v>
      </c>
      <c r="X26" s="213">
        <f t="shared" si="2"/>
        <v>105</v>
      </c>
      <c r="Y26" s="214">
        <f t="shared" si="3"/>
        <v>66.666666666666671</v>
      </c>
      <c r="Z26" s="2291"/>
      <c r="AA26" s="2294"/>
      <c r="AB26" s="2294"/>
      <c r="AC26" s="2285"/>
      <c r="AD26" s="2297"/>
      <c r="AE26" s="2294"/>
      <c r="AF26" s="2294"/>
      <c r="AG26" s="2285"/>
      <c r="AH26" s="2305"/>
      <c r="AI26" s="2285"/>
      <c r="AJ26" s="2285"/>
    </row>
    <row r="27" spans="1:36" ht="18.75" x14ac:dyDescent="0.25">
      <c r="A27" s="1366"/>
      <c r="B27" s="2194"/>
      <c r="C27" s="2302"/>
      <c r="D27" s="2302"/>
      <c r="E27" s="165" t="s">
        <v>408</v>
      </c>
      <c r="F27" s="165">
        <v>58</v>
      </c>
      <c r="G27" s="165">
        <v>96</v>
      </c>
      <c r="H27" s="165">
        <v>65</v>
      </c>
      <c r="I27" s="165">
        <v>50</v>
      </c>
      <c r="J27" s="165">
        <v>77</v>
      </c>
      <c r="K27" s="165">
        <v>60</v>
      </c>
      <c r="L27" s="165">
        <v>80</v>
      </c>
      <c r="M27" s="165">
        <v>80</v>
      </c>
      <c r="N27" s="165">
        <v>70</v>
      </c>
      <c r="O27" s="165">
        <v>40</v>
      </c>
      <c r="P27" s="165">
        <v>40</v>
      </c>
      <c r="Q27" s="165">
        <v>45</v>
      </c>
      <c r="R27" s="215">
        <v>380</v>
      </c>
      <c r="S27" s="215">
        <v>380</v>
      </c>
      <c r="T27" s="215">
        <v>380</v>
      </c>
      <c r="U27" s="216">
        <v>380</v>
      </c>
      <c r="V27" s="217">
        <f t="shared" si="0"/>
        <v>73</v>
      </c>
      <c r="W27" s="213">
        <f t="shared" si="1"/>
        <v>62.333333333333336</v>
      </c>
      <c r="X27" s="213">
        <f t="shared" si="2"/>
        <v>76.666666666666671</v>
      </c>
      <c r="Y27" s="214">
        <f t="shared" si="3"/>
        <v>41.666666666666664</v>
      </c>
      <c r="Z27" s="2291"/>
      <c r="AA27" s="2294"/>
      <c r="AB27" s="2294"/>
      <c r="AC27" s="2285"/>
      <c r="AD27" s="2297"/>
      <c r="AE27" s="2294"/>
      <c r="AF27" s="2294"/>
      <c r="AG27" s="2285"/>
      <c r="AH27" s="2305"/>
      <c r="AI27" s="2285"/>
      <c r="AJ27" s="2285"/>
    </row>
    <row r="28" spans="1:36" ht="18.75" x14ac:dyDescent="0.25">
      <c r="A28" s="1366"/>
      <c r="B28" s="2194"/>
      <c r="C28" s="2302"/>
      <c r="D28" s="2302"/>
      <c r="E28" s="143" t="s">
        <v>302</v>
      </c>
      <c r="F28" s="143">
        <v>66</v>
      </c>
      <c r="G28" s="143">
        <v>63</v>
      </c>
      <c r="H28" s="143">
        <v>88</v>
      </c>
      <c r="I28" s="143">
        <v>20</v>
      </c>
      <c r="J28" s="143">
        <v>22</v>
      </c>
      <c r="K28" s="143">
        <v>38</v>
      </c>
      <c r="L28" s="143">
        <v>70</v>
      </c>
      <c r="M28" s="143">
        <v>50</v>
      </c>
      <c r="N28" s="143">
        <v>60</v>
      </c>
      <c r="O28" s="143">
        <v>60</v>
      </c>
      <c r="P28" s="143">
        <v>50</v>
      </c>
      <c r="Q28" s="143">
        <v>60</v>
      </c>
      <c r="R28" s="210">
        <v>380</v>
      </c>
      <c r="S28" s="210">
        <v>380</v>
      </c>
      <c r="T28" s="210">
        <v>380</v>
      </c>
      <c r="U28" s="211">
        <v>380</v>
      </c>
      <c r="V28" s="217">
        <f t="shared" si="0"/>
        <v>72.333333333333329</v>
      </c>
      <c r="W28" s="213">
        <f t="shared" si="1"/>
        <v>26.666666666666668</v>
      </c>
      <c r="X28" s="213">
        <f t="shared" si="2"/>
        <v>60</v>
      </c>
      <c r="Y28" s="214">
        <f t="shared" si="3"/>
        <v>56.666666666666664</v>
      </c>
      <c r="Z28" s="2291"/>
      <c r="AA28" s="2294"/>
      <c r="AB28" s="2294"/>
      <c r="AC28" s="2285"/>
      <c r="AD28" s="2297"/>
      <c r="AE28" s="2294"/>
      <c r="AF28" s="2294"/>
      <c r="AG28" s="2285"/>
      <c r="AH28" s="2305"/>
      <c r="AI28" s="2285"/>
      <c r="AJ28" s="2285"/>
    </row>
    <row r="29" spans="1:36" ht="18.75" x14ac:dyDescent="0.25">
      <c r="A29" s="1366"/>
      <c r="B29" s="2194"/>
      <c r="C29" s="2302"/>
      <c r="D29" s="2302"/>
      <c r="E29" s="165" t="s">
        <v>409</v>
      </c>
      <c r="F29" s="165">
        <v>9</v>
      </c>
      <c r="G29" s="165">
        <v>5</v>
      </c>
      <c r="H29" s="165">
        <v>14</v>
      </c>
      <c r="I29" s="165">
        <v>6</v>
      </c>
      <c r="J29" s="165">
        <v>4</v>
      </c>
      <c r="K29" s="165">
        <v>7</v>
      </c>
      <c r="L29" s="165">
        <v>15</v>
      </c>
      <c r="M29" s="165">
        <v>7</v>
      </c>
      <c r="N29" s="165">
        <v>7</v>
      </c>
      <c r="O29" s="165">
        <v>10</v>
      </c>
      <c r="P29" s="165">
        <v>7</v>
      </c>
      <c r="Q29" s="165">
        <v>8</v>
      </c>
      <c r="R29" s="215">
        <v>380</v>
      </c>
      <c r="S29" s="215">
        <v>380</v>
      </c>
      <c r="T29" s="215">
        <v>380</v>
      </c>
      <c r="U29" s="216">
        <v>380</v>
      </c>
      <c r="V29" s="217">
        <f t="shared" si="0"/>
        <v>9.3333333333333339</v>
      </c>
      <c r="W29" s="213">
        <f t="shared" si="1"/>
        <v>5.666666666666667</v>
      </c>
      <c r="X29" s="213">
        <f t="shared" si="2"/>
        <v>9.6666666666666661</v>
      </c>
      <c r="Y29" s="214">
        <f t="shared" si="3"/>
        <v>8.3333333333333339</v>
      </c>
      <c r="Z29" s="2291"/>
      <c r="AA29" s="2294"/>
      <c r="AB29" s="2294"/>
      <c r="AC29" s="2285"/>
      <c r="AD29" s="2297"/>
      <c r="AE29" s="2294"/>
      <c r="AF29" s="2294"/>
      <c r="AG29" s="2285"/>
      <c r="AH29" s="2305"/>
      <c r="AI29" s="2285"/>
      <c r="AJ29" s="2285"/>
    </row>
    <row r="30" spans="1:36" ht="31.5" x14ac:dyDescent="0.25">
      <c r="A30" s="1366"/>
      <c r="B30" s="2194"/>
      <c r="C30" s="2302"/>
      <c r="D30" s="2302"/>
      <c r="E30" s="143" t="s">
        <v>34</v>
      </c>
      <c r="F30" s="143">
        <v>50</v>
      </c>
      <c r="G30" s="143">
        <v>50</v>
      </c>
      <c r="H30" s="143">
        <v>52</v>
      </c>
      <c r="I30" s="143">
        <v>51</v>
      </c>
      <c r="J30" s="143">
        <v>50</v>
      </c>
      <c r="K30" s="143">
        <v>52</v>
      </c>
      <c r="L30" s="143">
        <v>110</v>
      </c>
      <c r="M30" s="143">
        <v>115</v>
      </c>
      <c r="N30" s="143">
        <v>115</v>
      </c>
      <c r="O30" s="143">
        <v>110</v>
      </c>
      <c r="P30" s="143">
        <v>110</v>
      </c>
      <c r="Q30" s="143">
        <v>115</v>
      </c>
      <c r="R30" s="210">
        <v>380</v>
      </c>
      <c r="S30" s="210">
        <v>380</v>
      </c>
      <c r="T30" s="210">
        <v>380</v>
      </c>
      <c r="U30" s="211">
        <v>380</v>
      </c>
      <c r="V30" s="217">
        <f t="shared" si="0"/>
        <v>50.666666666666664</v>
      </c>
      <c r="W30" s="213">
        <f t="shared" si="1"/>
        <v>51</v>
      </c>
      <c r="X30" s="213">
        <f t="shared" si="2"/>
        <v>113.33333333333333</v>
      </c>
      <c r="Y30" s="214">
        <f t="shared" si="3"/>
        <v>111.66666666666667</v>
      </c>
      <c r="Z30" s="2291"/>
      <c r="AA30" s="2294"/>
      <c r="AB30" s="2294"/>
      <c r="AC30" s="2285"/>
      <c r="AD30" s="2297"/>
      <c r="AE30" s="2294"/>
      <c r="AF30" s="2294"/>
      <c r="AG30" s="2285"/>
      <c r="AH30" s="2305"/>
      <c r="AI30" s="2285"/>
      <c r="AJ30" s="2285"/>
    </row>
    <row r="31" spans="1:36" ht="18.75" x14ac:dyDescent="0.25">
      <c r="A31" s="1366"/>
      <c r="B31" s="2194"/>
      <c r="C31" s="2302"/>
      <c r="D31" s="2302"/>
      <c r="E31" s="165" t="s">
        <v>410</v>
      </c>
      <c r="F31" s="165">
        <v>20</v>
      </c>
      <c r="G31" s="165">
        <v>1</v>
      </c>
      <c r="H31" s="165">
        <v>5</v>
      </c>
      <c r="I31" s="165">
        <v>14</v>
      </c>
      <c r="J31" s="165">
        <v>2</v>
      </c>
      <c r="K31" s="165">
        <v>6</v>
      </c>
      <c r="L31" s="165">
        <v>30</v>
      </c>
      <c r="M31" s="165">
        <v>10</v>
      </c>
      <c r="N31" s="165">
        <v>25</v>
      </c>
      <c r="O31" s="165">
        <v>20</v>
      </c>
      <c r="P31" s="165">
        <v>10</v>
      </c>
      <c r="Q31" s="165">
        <v>30</v>
      </c>
      <c r="R31" s="215">
        <v>380</v>
      </c>
      <c r="S31" s="215">
        <v>380</v>
      </c>
      <c r="T31" s="215">
        <v>380</v>
      </c>
      <c r="U31" s="216">
        <v>380</v>
      </c>
      <c r="V31" s="217">
        <f t="shared" si="0"/>
        <v>8.6666666666666661</v>
      </c>
      <c r="W31" s="213">
        <f t="shared" si="1"/>
        <v>7.333333333333333</v>
      </c>
      <c r="X31" s="213">
        <f t="shared" si="2"/>
        <v>21.666666666666668</v>
      </c>
      <c r="Y31" s="214">
        <f t="shared" si="3"/>
        <v>20</v>
      </c>
      <c r="Z31" s="2291"/>
      <c r="AA31" s="2294"/>
      <c r="AB31" s="2294"/>
      <c r="AC31" s="2285"/>
      <c r="AD31" s="2297"/>
      <c r="AE31" s="2294"/>
      <c r="AF31" s="2294"/>
      <c r="AG31" s="2285"/>
      <c r="AH31" s="2305"/>
      <c r="AI31" s="2285"/>
      <c r="AJ31" s="2285"/>
    </row>
    <row r="32" spans="1:36" ht="18.75" x14ac:dyDescent="0.25">
      <c r="A32" s="1366"/>
      <c r="B32" s="2194"/>
      <c r="C32" s="2302"/>
      <c r="D32" s="2302"/>
      <c r="E32" s="143" t="s">
        <v>184</v>
      </c>
      <c r="F32" s="143">
        <v>6</v>
      </c>
      <c r="G32" s="143">
        <v>0</v>
      </c>
      <c r="H32" s="143">
        <v>0</v>
      </c>
      <c r="I32" s="143">
        <v>5</v>
      </c>
      <c r="J32" s="143">
        <v>0</v>
      </c>
      <c r="K32" s="143">
        <v>0</v>
      </c>
      <c r="L32" s="143">
        <v>5</v>
      </c>
      <c r="M32" s="143">
        <v>5</v>
      </c>
      <c r="N32" s="143">
        <v>5</v>
      </c>
      <c r="O32" s="143">
        <v>5</v>
      </c>
      <c r="P32" s="143">
        <v>5</v>
      </c>
      <c r="Q32" s="143">
        <v>5</v>
      </c>
      <c r="R32" s="210">
        <v>380</v>
      </c>
      <c r="S32" s="210">
        <v>380</v>
      </c>
      <c r="T32" s="210">
        <v>380</v>
      </c>
      <c r="U32" s="211">
        <v>380</v>
      </c>
      <c r="V32" s="217">
        <f t="shared" si="0"/>
        <v>6</v>
      </c>
      <c r="W32" s="213">
        <f t="shared" si="1"/>
        <v>5</v>
      </c>
      <c r="X32" s="213">
        <f t="shared" si="2"/>
        <v>5</v>
      </c>
      <c r="Y32" s="214">
        <f t="shared" si="3"/>
        <v>5</v>
      </c>
      <c r="Z32" s="2291"/>
      <c r="AA32" s="2294"/>
      <c r="AB32" s="2294"/>
      <c r="AC32" s="2285"/>
      <c r="AD32" s="2297"/>
      <c r="AE32" s="2294"/>
      <c r="AF32" s="2294"/>
      <c r="AG32" s="2285"/>
      <c r="AH32" s="2305"/>
      <c r="AI32" s="2285"/>
      <c r="AJ32" s="2285"/>
    </row>
    <row r="33" spans="1:36" ht="19.5" thickBot="1" x14ac:dyDescent="0.3">
      <c r="A33" s="1342"/>
      <c r="B33" s="2299"/>
      <c r="C33" s="2303"/>
      <c r="D33" s="2303"/>
      <c r="E33" s="165" t="s">
        <v>411</v>
      </c>
      <c r="F33" s="165">
        <v>11</v>
      </c>
      <c r="G33" s="165">
        <v>20</v>
      </c>
      <c r="H33" s="165">
        <v>8</v>
      </c>
      <c r="I33" s="165">
        <v>12</v>
      </c>
      <c r="J33" s="165">
        <v>19</v>
      </c>
      <c r="K33" s="165">
        <v>9</v>
      </c>
      <c r="L33" s="165">
        <v>5</v>
      </c>
      <c r="M33" s="165">
        <v>5</v>
      </c>
      <c r="N33" s="165">
        <v>5</v>
      </c>
      <c r="O33" s="165">
        <v>5</v>
      </c>
      <c r="P33" s="165">
        <v>5</v>
      </c>
      <c r="Q33" s="165">
        <v>5</v>
      </c>
      <c r="R33" s="215">
        <v>380</v>
      </c>
      <c r="S33" s="215">
        <v>380</v>
      </c>
      <c r="T33" s="215">
        <v>380</v>
      </c>
      <c r="U33" s="216">
        <v>380</v>
      </c>
      <c r="V33" s="217">
        <f t="shared" si="0"/>
        <v>13</v>
      </c>
      <c r="W33" s="213">
        <f t="shared" si="1"/>
        <v>13.333333333333334</v>
      </c>
      <c r="X33" s="213">
        <f t="shared" si="2"/>
        <v>5</v>
      </c>
      <c r="Y33" s="214">
        <f t="shared" si="3"/>
        <v>5</v>
      </c>
      <c r="Z33" s="2292"/>
      <c r="AA33" s="2295"/>
      <c r="AB33" s="2295"/>
      <c r="AC33" s="2286"/>
      <c r="AD33" s="2298"/>
      <c r="AE33" s="2295"/>
      <c r="AF33" s="2295"/>
      <c r="AG33" s="2286"/>
      <c r="AH33" s="2306"/>
      <c r="AI33" s="2300"/>
      <c r="AJ33" s="2300"/>
    </row>
    <row r="34" spans="1:36" ht="18.75" x14ac:dyDescent="0.25">
      <c r="A34" s="2287">
        <v>3</v>
      </c>
      <c r="B34" s="2193" t="s">
        <v>857</v>
      </c>
      <c r="C34" s="2209" t="s">
        <v>859</v>
      </c>
      <c r="D34" s="2209">
        <f>500*0.9</f>
        <v>450</v>
      </c>
      <c r="E34" s="138"/>
      <c r="F34" s="138"/>
      <c r="G34" s="138"/>
      <c r="H34" s="138"/>
      <c r="I34" s="138"/>
      <c r="J34" s="138"/>
      <c r="K34" s="138"/>
      <c r="L34" s="138"/>
      <c r="M34" s="138"/>
      <c r="N34" s="138"/>
      <c r="O34" s="138"/>
      <c r="P34" s="138"/>
      <c r="Q34" s="138"/>
      <c r="R34" s="205">
        <v>380</v>
      </c>
      <c r="S34" s="205">
        <v>380</v>
      </c>
      <c r="T34" s="205">
        <v>380</v>
      </c>
      <c r="U34" s="206">
        <v>380</v>
      </c>
      <c r="V34" s="207">
        <f t="shared" ref="V34:V37" si="10">IF(AND(F34=0,G34=0,H34=0),0,IF(AND(F34=0,G34=0),H34,IF(AND(F34=0,H34=0),G34,IF(AND(G34=0,H34=0),F34,IF(F34=0,(G34+H34)/2,IF(G34=0,(F34+H34)/2,IF(H34=0,(F34+G34)/2,(F34+G34+H34)/3)))))))</f>
        <v>0</v>
      </c>
      <c r="W34" s="218">
        <f t="shared" ref="W34:W37" si="11">IF(AND(I34=0,J34=0,K34=0),0,IF(AND(I34=0,J34=0),K34,IF(AND(I34=0,K34=0),J34,IF(AND(J34=0,K34=0),I34,IF(I34=0,(J34+K34)/2,IF(J34=0,(I34+K34)/2,IF(K34=0,(I34+J34)/2,(I34+J34+K34)/3)))))))</f>
        <v>0</v>
      </c>
      <c r="X34" s="218">
        <f t="shared" ref="X34:X37" si="12">IF(AND(L34=0,M34=0,N34=0),0,IF(AND(L34=0,M34=0),N34,IF(AND(L34=0,N34=0),M34,IF(AND(M34=0,N34=0),L34,IF(L34=0,(M34+N34)/2,IF(M34=0,(L34+N34)/2,IF(N34=0,(L34+M34)/2,(L34+M34+N34)/3)))))))</f>
        <v>0</v>
      </c>
      <c r="Y34" s="219">
        <f t="shared" ref="Y34:Y37" si="13">IF(AND(O34=0,P34=0,Q34=0),0,IF(AND(O34=0,P34=0),Q34,IF(AND(O34=0,Q34=0),P34,IF(AND(P34=0,Q34=0),O34,IF(O34=0,(P34+Q34)/2,IF(P34=0,(O34+Q34)/2,IF(Q34=0,(O34+P34)/2,(O34+P34+Q34)/3)))))))</f>
        <v>0</v>
      </c>
      <c r="Z34" s="2290">
        <f>SUM(V34:V37)</f>
        <v>0</v>
      </c>
      <c r="AA34" s="2293">
        <f>SUM(W34:W37)</f>
        <v>0</v>
      </c>
      <c r="AB34" s="2293">
        <f>SUM(X34:X37)</f>
        <v>0</v>
      </c>
      <c r="AC34" s="2284">
        <f>SUM(Y34:Y37)</f>
        <v>0</v>
      </c>
      <c r="AD34" s="2296">
        <f>Z34*0.38*0.9*SQRT(3)</f>
        <v>0</v>
      </c>
      <c r="AE34" s="2293">
        <f t="shared" ref="AE34" si="14">AA34*0.38*0.9*SQRT(3)</f>
        <v>0</v>
      </c>
      <c r="AF34" s="2293">
        <f t="shared" ref="AF34" si="15">AB34*0.38*0.9*SQRT(3)</f>
        <v>0</v>
      </c>
      <c r="AG34" s="2284">
        <f t="shared" ref="AG34" si="16">AC34*0.38*0.9*SQRT(3)</f>
        <v>0</v>
      </c>
      <c r="AH34" s="2296">
        <f>MAX(Z34:AC37)</f>
        <v>0</v>
      </c>
      <c r="AI34" s="2284">
        <f>AH34*0.38*0.9*SQRT(3)</f>
        <v>0</v>
      </c>
      <c r="AJ34" s="2284">
        <f>D34-AI34</f>
        <v>450</v>
      </c>
    </row>
    <row r="35" spans="1:36" ht="18.75" x14ac:dyDescent="0.25">
      <c r="A35" s="2288"/>
      <c r="B35" s="2194"/>
      <c r="C35" s="2194"/>
      <c r="D35" s="2194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210">
        <v>380</v>
      </c>
      <c r="S35" s="210">
        <v>380</v>
      </c>
      <c r="T35" s="210">
        <v>380</v>
      </c>
      <c r="U35" s="211">
        <v>380</v>
      </c>
      <c r="V35" s="217">
        <f t="shared" si="10"/>
        <v>0</v>
      </c>
      <c r="W35" s="213">
        <f t="shared" si="11"/>
        <v>0</v>
      </c>
      <c r="X35" s="213">
        <f t="shared" si="12"/>
        <v>0</v>
      </c>
      <c r="Y35" s="214">
        <f t="shared" si="13"/>
        <v>0</v>
      </c>
      <c r="Z35" s="2291"/>
      <c r="AA35" s="2294"/>
      <c r="AB35" s="2294"/>
      <c r="AC35" s="2285"/>
      <c r="AD35" s="2297"/>
      <c r="AE35" s="2294"/>
      <c r="AF35" s="2294"/>
      <c r="AG35" s="2285"/>
      <c r="AH35" s="2297"/>
      <c r="AI35" s="2285"/>
      <c r="AJ35" s="2285"/>
    </row>
    <row r="36" spans="1:36" ht="18.75" x14ac:dyDescent="0.25">
      <c r="A36" s="2288"/>
      <c r="B36" s="2194"/>
      <c r="C36" s="2194"/>
      <c r="D36" s="2194"/>
      <c r="E36" s="165"/>
      <c r="F36" s="165"/>
      <c r="G36" s="165"/>
      <c r="H36" s="165"/>
      <c r="I36" s="165"/>
      <c r="J36" s="165"/>
      <c r="K36" s="165"/>
      <c r="L36" s="165"/>
      <c r="M36" s="165"/>
      <c r="N36" s="165"/>
      <c r="O36" s="165"/>
      <c r="P36" s="165"/>
      <c r="Q36" s="165"/>
      <c r="R36" s="215">
        <v>380</v>
      </c>
      <c r="S36" s="215">
        <v>380</v>
      </c>
      <c r="T36" s="215">
        <v>380</v>
      </c>
      <c r="U36" s="216">
        <v>380</v>
      </c>
      <c r="V36" s="217">
        <f t="shared" si="10"/>
        <v>0</v>
      </c>
      <c r="W36" s="213">
        <f t="shared" si="11"/>
        <v>0</v>
      </c>
      <c r="X36" s="213">
        <f t="shared" si="12"/>
        <v>0</v>
      </c>
      <c r="Y36" s="214">
        <f t="shared" si="13"/>
        <v>0</v>
      </c>
      <c r="Z36" s="2291"/>
      <c r="AA36" s="2294"/>
      <c r="AB36" s="2294"/>
      <c r="AC36" s="2285"/>
      <c r="AD36" s="2297"/>
      <c r="AE36" s="2294"/>
      <c r="AF36" s="2294"/>
      <c r="AG36" s="2285"/>
      <c r="AH36" s="2297"/>
      <c r="AI36" s="2285"/>
      <c r="AJ36" s="2285"/>
    </row>
    <row r="37" spans="1:36" ht="19.5" thickBot="1" x14ac:dyDescent="0.3">
      <c r="A37" s="2289"/>
      <c r="B37" s="2195"/>
      <c r="C37" s="2195"/>
      <c r="D37" s="2195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210">
        <v>380</v>
      </c>
      <c r="S37" s="210">
        <v>380</v>
      </c>
      <c r="T37" s="210">
        <v>380</v>
      </c>
      <c r="U37" s="211">
        <v>380</v>
      </c>
      <c r="V37" s="217">
        <f t="shared" si="10"/>
        <v>0</v>
      </c>
      <c r="W37" s="213">
        <f t="shared" si="11"/>
        <v>0</v>
      </c>
      <c r="X37" s="213">
        <f t="shared" si="12"/>
        <v>0</v>
      </c>
      <c r="Y37" s="214">
        <f t="shared" si="13"/>
        <v>0</v>
      </c>
      <c r="Z37" s="2292"/>
      <c r="AA37" s="2295"/>
      <c r="AB37" s="2295"/>
      <c r="AC37" s="2286"/>
      <c r="AD37" s="2298"/>
      <c r="AE37" s="2295"/>
      <c r="AF37" s="2295"/>
      <c r="AG37" s="2286"/>
      <c r="AH37" s="2298"/>
      <c r="AI37" s="2286"/>
      <c r="AJ37" s="2286"/>
    </row>
    <row r="38" spans="1:36" ht="18.75" x14ac:dyDescent="0.25">
      <c r="A38" s="2287">
        <v>4</v>
      </c>
      <c r="B38" s="2193" t="s">
        <v>858</v>
      </c>
      <c r="C38" s="2209">
        <v>250</v>
      </c>
      <c r="D38" s="2209">
        <f>250*0.9</f>
        <v>225</v>
      </c>
      <c r="E38" s="138"/>
      <c r="F38" s="138"/>
      <c r="G38" s="138"/>
      <c r="H38" s="138"/>
      <c r="I38" s="138"/>
      <c r="J38" s="138"/>
      <c r="K38" s="138"/>
      <c r="L38" s="138"/>
      <c r="M38" s="138"/>
      <c r="N38" s="138"/>
      <c r="O38" s="138"/>
      <c r="P38" s="138"/>
      <c r="Q38" s="138"/>
      <c r="R38" s="205">
        <v>380</v>
      </c>
      <c r="S38" s="205">
        <v>380</v>
      </c>
      <c r="T38" s="205">
        <v>380</v>
      </c>
      <c r="U38" s="206">
        <v>380</v>
      </c>
      <c r="V38" s="207">
        <f t="shared" ref="V38:V41" si="17">IF(AND(F38=0,G38=0,H38=0),0,IF(AND(F38=0,G38=0),H38,IF(AND(F38=0,H38=0),G38,IF(AND(G38=0,H38=0),F38,IF(F38=0,(G38+H38)/2,IF(G38=0,(F38+H38)/2,IF(H38=0,(F38+G38)/2,(F38+G38+H38)/3)))))))</f>
        <v>0</v>
      </c>
      <c r="W38" s="218">
        <f t="shared" ref="W38:W41" si="18">IF(AND(I38=0,J38=0,K38=0),0,IF(AND(I38=0,J38=0),K38,IF(AND(I38=0,K38=0),J38,IF(AND(J38=0,K38=0),I38,IF(I38=0,(J38+K38)/2,IF(J38=0,(I38+K38)/2,IF(K38=0,(I38+J38)/2,(I38+J38+K38)/3)))))))</f>
        <v>0</v>
      </c>
      <c r="X38" s="218">
        <f t="shared" ref="X38:X41" si="19">IF(AND(L38=0,M38=0,N38=0),0,IF(AND(L38=0,M38=0),N38,IF(AND(L38=0,N38=0),M38,IF(AND(M38=0,N38=0),L38,IF(L38=0,(M38+N38)/2,IF(M38=0,(L38+N38)/2,IF(N38=0,(L38+M38)/2,(L38+M38+N38)/3)))))))</f>
        <v>0</v>
      </c>
      <c r="Y38" s="219">
        <f t="shared" ref="Y38:Y41" si="20">IF(AND(O38=0,P38=0,Q38=0),0,IF(AND(O38=0,P38=0),Q38,IF(AND(O38=0,Q38=0),P38,IF(AND(P38=0,Q38=0),O38,IF(O38=0,(P38+Q38)/2,IF(P38=0,(O38+Q38)/2,IF(Q38=0,(O38+P38)/2,(O38+P38+Q38)/3)))))))</f>
        <v>0</v>
      </c>
      <c r="Z38" s="2290">
        <f>SUM(V38:V41)</f>
        <v>0</v>
      </c>
      <c r="AA38" s="2293">
        <f>SUM(W38:W41)</f>
        <v>0</v>
      </c>
      <c r="AB38" s="2293">
        <f>SUM(X38:X41)</f>
        <v>0</v>
      </c>
      <c r="AC38" s="2284">
        <f>SUM(Y38:Y41)</f>
        <v>0</v>
      </c>
      <c r="AD38" s="2296">
        <f>Z38*0.38*0.9*SQRT(3)</f>
        <v>0</v>
      </c>
      <c r="AE38" s="2293">
        <f t="shared" ref="AE38" si="21">AA38*0.38*0.9*SQRT(3)</f>
        <v>0</v>
      </c>
      <c r="AF38" s="2293">
        <f t="shared" ref="AF38" si="22">AB38*0.38*0.9*SQRT(3)</f>
        <v>0</v>
      </c>
      <c r="AG38" s="2284">
        <f t="shared" ref="AG38" si="23">AC38*0.38*0.9*SQRT(3)</f>
        <v>0</v>
      </c>
      <c r="AH38" s="2296">
        <f>MAX(Z38:AC41)</f>
        <v>0</v>
      </c>
      <c r="AI38" s="2284">
        <f>AH38*0.38*0.9*SQRT(3)</f>
        <v>0</v>
      </c>
      <c r="AJ38" s="2284">
        <f>D38-AI38</f>
        <v>225</v>
      </c>
    </row>
    <row r="39" spans="1:36" ht="18.75" x14ac:dyDescent="0.25">
      <c r="A39" s="2288"/>
      <c r="B39" s="2194"/>
      <c r="C39" s="2194"/>
      <c r="D39" s="2194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210">
        <v>380</v>
      </c>
      <c r="S39" s="210">
        <v>380</v>
      </c>
      <c r="T39" s="210">
        <v>380</v>
      </c>
      <c r="U39" s="211">
        <v>380</v>
      </c>
      <c r="V39" s="217">
        <f t="shared" si="17"/>
        <v>0</v>
      </c>
      <c r="W39" s="213">
        <f t="shared" si="18"/>
        <v>0</v>
      </c>
      <c r="X39" s="213">
        <f t="shared" si="19"/>
        <v>0</v>
      </c>
      <c r="Y39" s="214">
        <f t="shared" si="20"/>
        <v>0</v>
      </c>
      <c r="Z39" s="2291"/>
      <c r="AA39" s="2294"/>
      <c r="AB39" s="2294"/>
      <c r="AC39" s="2285"/>
      <c r="AD39" s="2297"/>
      <c r="AE39" s="2294"/>
      <c r="AF39" s="2294"/>
      <c r="AG39" s="2285"/>
      <c r="AH39" s="2297"/>
      <c r="AI39" s="2285"/>
      <c r="AJ39" s="2285"/>
    </row>
    <row r="40" spans="1:36" ht="18.75" x14ac:dyDescent="0.25">
      <c r="A40" s="2288"/>
      <c r="B40" s="2194"/>
      <c r="C40" s="2194"/>
      <c r="D40" s="2194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215">
        <v>380</v>
      </c>
      <c r="S40" s="215">
        <v>380</v>
      </c>
      <c r="T40" s="215">
        <v>380</v>
      </c>
      <c r="U40" s="216">
        <v>380</v>
      </c>
      <c r="V40" s="217">
        <f t="shared" si="17"/>
        <v>0</v>
      </c>
      <c r="W40" s="213">
        <f t="shared" si="18"/>
        <v>0</v>
      </c>
      <c r="X40" s="213">
        <f t="shared" si="19"/>
        <v>0</v>
      </c>
      <c r="Y40" s="214">
        <f t="shared" si="20"/>
        <v>0</v>
      </c>
      <c r="Z40" s="2291"/>
      <c r="AA40" s="2294"/>
      <c r="AB40" s="2294"/>
      <c r="AC40" s="2285"/>
      <c r="AD40" s="2297"/>
      <c r="AE40" s="2294"/>
      <c r="AF40" s="2294"/>
      <c r="AG40" s="2285"/>
      <c r="AH40" s="2297"/>
      <c r="AI40" s="2285"/>
      <c r="AJ40" s="2285"/>
    </row>
    <row r="41" spans="1:36" ht="19.5" thickBot="1" x14ac:dyDescent="0.3">
      <c r="A41" s="2289"/>
      <c r="B41" s="2195"/>
      <c r="C41" s="2195"/>
      <c r="D41" s="2195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210">
        <v>380</v>
      </c>
      <c r="S41" s="210">
        <v>380</v>
      </c>
      <c r="T41" s="210">
        <v>380</v>
      </c>
      <c r="U41" s="211">
        <v>380</v>
      </c>
      <c r="V41" s="217">
        <f t="shared" si="17"/>
        <v>0</v>
      </c>
      <c r="W41" s="213">
        <f t="shared" si="18"/>
        <v>0</v>
      </c>
      <c r="X41" s="213">
        <f t="shared" si="19"/>
        <v>0</v>
      </c>
      <c r="Y41" s="214">
        <f t="shared" si="20"/>
        <v>0</v>
      </c>
      <c r="Z41" s="2292"/>
      <c r="AA41" s="2295"/>
      <c r="AB41" s="2295"/>
      <c r="AC41" s="2286"/>
      <c r="AD41" s="2298"/>
      <c r="AE41" s="2295"/>
      <c r="AF41" s="2295"/>
      <c r="AG41" s="2286"/>
      <c r="AH41" s="2298"/>
      <c r="AI41" s="2286"/>
      <c r="AJ41" s="2286"/>
    </row>
    <row r="42" spans="1:36" ht="18.75" x14ac:dyDescent="0.25">
      <c r="A42" s="2287">
        <v>5</v>
      </c>
      <c r="B42" s="2193" t="s">
        <v>861</v>
      </c>
      <c r="C42" s="2209">
        <v>160</v>
      </c>
      <c r="D42" s="2209">
        <f>160*0.9</f>
        <v>144</v>
      </c>
      <c r="E42" s="138"/>
      <c r="F42" s="138"/>
      <c r="G42" s="138"/>
      <c r="H42" s="138"/>
      <c r="I42" s="138"/>
      <c r="J42" s="138"/>
      <c r="K42" s="138"/>
      <c r="L42" s="138"/>
      <c r="M42" s="138"/>
      <c r="N42" s="138"/>
      <c r="O42" s="138"/>
      <c r="P42" s="138"/>
      <c r="Q42" s="138"/>
      <c r="R42" s="205">
        <v>380</v>
      </c>
      <c r="S42" s="205">
        <v>380</v>
      </c>
      <c r="T42" s="205">
        <v>380</v>
      </c>
      <c r="U42" s="206">
        <v>380</v>
      </c>
      <c r="V42" s="207">
        <f t="shared" ref="V42:V45" si="24">IF(AND(F42=0,G42=0,H42=0),0,IF(AND(F42=0,G42=0),H42,IF(AND(F42=0,H42=0),G42,IF(AND(G42=0,H42=0),F42,IF(F42=0,(G42+H42)/2,IF(G42=0,(F42+H42)/2,IF(H42=0,(F42+G42)/2,(F42+G42+H42)/3)))))))</f>
        <v>0</v>
      </c>
      <c r="W42" s="218">
        <f t="shared" ref="W42:W45" si="25">IF(AND(I42=0,J42=0,K42=0),0,IF(AND(I42=0,J42=0),K42,IF(AND(I42=0,K42=0),J42,IF(AND(J42=0,K42=0),I42,IF(I42=0,(J42+K42)/2,IF(J42=0,(I42+K42)/2,IF(K42=0,(I42+J42)/2,(I42+J42+K42)/3)))))))</f>
        <v>0</v>
      </c>
      <c r="X42" s="218">
        <f t="shared" ref="X42:X45" si="26">IF(AND(L42=0,M42=0,N42=0),0,IF(AND(L42=0,M42=0),N42,IF(AND(L42=0,N42=0),M42,IF(AND(M42=0,N42=0),L42,IF(L42=0,(M42+N42)/2,IF(M42=0,(L42+N42)/2,IF(N42=0,(L42+M42)/2,(L42+M42+N42)/3)))))))</f>
        <v>0</v>
      </c>
      <c r="Y42" s="219">
        <f t="shared" ref="Y42:Y45" si="27">IF(AND(O42=0,P42=0,Q42=0),0,IF(AND(O42=0,P42=0),Q42,IF(AND(O42=0,Q42=0),P42,IF(AND(P42=0,Q42=0),O42,IF(O42=0,(P42+Q42)/2,IF(P42=0,(O42+Q42)/2,IF(Q42=0,(O42+P42)/2,(O42+P42+Q42)/3)))))))</f>
        <v>0</v>
      </c>
      <c r="Z42" s="2290">
        <f>SUM(V42:V45)</f>
        <v>0</v>
      </c>
      <c r="AA42" s="2293">
        <f>SUM(W42:W45)</f>
        <v>0</v>
      </c>
      <c r="AB42" s="2293">
        <f>SUM(X42:X45)</f>
        <v>0</v>
      </c>
      <c r="AC42" s="2284">
        <f>SUM(Y42:Y45)</f>
        <v>0</v>
      </c>
      <c r="AD42" s="2296">
        <f>Z42*0.38*0.9*SQRT(3)</f>
        <v>0</v>
      </c>
      <c r="AE42" s="2293">
        <f t="shared" ref="AE42" si="28">AA42*0.38*0.9*SQRT(3)</f>
        <v>0</v>
      </c>
      <c r="AF42" s="2293">
        <f t="shared" ref="AF42" si="29">AB42*0.38*0.9*SQRT(3)</f>
        <v>0</v>
      </c>
      <c r="AG42" s="2284">
        <f t="shared" ref="AG42" si="30">AC42*0.38*0.9*SQRT(3)</f>
        <v>0</v>
      </c>
      <c r="AH42" s="2296">
        <f>MAX(Z42:AC45)</f>
        <v>0</v>
      </c>
      <c r="AI42" s="2284">
        <f>AH42*0.38*0.9*SQRT(3)</f>
        <v>0</v>
      </c>
      <c r="AJ42" s="2284">
        <f>D42-AI42</f>
        <v>144</v>
      </c>
    </row>
    <row r="43" spans="1:36" ht="18.75" x14ac:dyDescent="0.25">
      <c r="A43" s="2288"/>
      <c r="B43" s="2194"/>
      <c r="C43" s="2194"/>
      <c r="D43" s="2194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210">
        <v>380</v>
      </c>
      <c r="S43" s="210">
        <v>380</v>
      </c>
      <c r="T43" s="210">
        <v>380</v>
      </c>
      <c r="U43" s="211">
        <v>380</v>
      </c>
      <c r="V43" s="217">
        <f t="shared" si="24"/>
        <v>0</v>
      </c>
      <c r="W43" s="213">
        <f t="shared" si="25"/>
        <v>0</v>
      </c>
      <c r="X43" s="213">
        <f t="shared" si="26"/>
        <v>0</v>
      </c>
      <c r="Y43" s="214">
        <f t="shared" si="27"/>
        <v>0</v>
      </c>
      <c r="Z43" s="2291"/>
      <c r="AA43" s="2294"/>
      <c r="AB43" s="2294"/>
      <c r="AC43" s="2285"/>
      <c r="AD43" s="2297"/>
      <c r="AE43" s="2294"/>
      <c r="AF43" s="2294"/>
      <c r="AG43" s="2285"/>
      <c r="AH43" s="2297"/>
      <c r="AI43" s="2285"/>
      <c r="AJ43" s="2285"/>
    </row>
    <row r="44" spans="1:36" ht="18.75" x14ac:dyDescent="0.25">
      <c r="A44" s="2288"/>
      <c r="B44" s="2194"/>
      <c r="C44" s="2194"/>
      <c r="D44" s="2194"/>
      <c r="E44" s="165"/>
      <c r="F44" s="165"/>
      <c r="G44" s="165"/>
      <c r="H44" s="165"/>
      <c r="I44" s="165"/>
      <c r="J44" s="165"/>
      <c r="K44" s="165"/>
      <c r="L44" s="165"/>
      <c r="M44" s="165"/>
      <c r="N44" s="165"/>
      <c r="O44" s="165"/>
      <c r="P44" s="165"/>
      <c r="Q44" s="165"/>
      <c r="R44" s="215">
        <v>380</v>
      </c>
      <c r="S44" s="215">
        <v>380</v>
      </c>
      <c r="T44" s="215">
        <v>380</v>
      </c>
      <c r="U44" s="216">
        <v>380</v>
      </c>
      <c r="V44" s="217">
        <f t="shared" si="24"/>
        <v>0</v>
      </c>
      <c r="W44" s="213">
        <f t="shared" si="25"/>
        <v>0</v>
      </c>
      <c r="X44" s="213">
        <f t="shared" si="26"/>
        <v>0</v>
      </c>
      <c r="Y44" s="214">
        <f t="shared" si="27"/>
        <v>0</v>
      </c>
      <c r="Z44" s="2291"/>
      <c r="AA44" s="2294"/>
      <c r="AB44" s="2294"/>
      <c r="AC44" s="2285"/>
      <c r="AD44" s="2297"/>
      <c r="AE44" s="2294"/>
      <c r="AF44" s="2294"/>
      <c r="AG44" s="2285"/>
      <c r="AH44" s="2297"/>
      <c r="AI44" s="2285"/>
      <c r="AJ44" s="2285"/>
    </row>
    <row r="45" spans="1:36" ht="19.5" thickBot="1" x14ac:dyDescent="0.3">
      <c r="A45" s="2289"/>
      <c r="B45" s="2195"/>
      <c r="C45" s="2195"/>
      <c r="D45" s="2195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210">
        <v>380</v>
      </c>
      <c r="S45" s="210">
        <v>380</v>
      </c>
      <c r="T45" s="210">
        <v>380</v>
      </c>
      <c r="U45" s="211">
        <v>380</v>
      </c>
      <c r="V45" s="217">
        <f t="shared" si="24"/>
        <v>0</v>
      </c>
      <c r="W45" s="213">
        <f t="shared" si="25"/>
        <v>0</v>
      </c>
      <c r="X45" s="213">
        <f t="shared" si="26"/>
        <v>0</v>
      </c>
      <c r="Y45" s="214">
        <f t="shared" si="27"/>
        <v>0</v>
      </c>
      <c r="Z45" s="2292"/>
      <c r="AA45" s="2295"/>
      <c r="AB45" s="2295"/>
      <c r="AC45" s="2286"/>
      <c r="AD45" s="2298"/>
      <c r="AE45" s="2295"/>
      <c r="AF45" s="2295"/>
      <c r="AG45" s="2286"/>
      <c r="AH45" s="2298"/>
      <c r="AI45" s="2286"/>
      <c r="AJ45" s="2286"/>
    </row>
    <row r="46" spans="1:36" x14ac:dyDescent="0.25">
      <c r="AF46" s="196">
        <f>SUM(AF12:AF33)</f>
        <v>427.48745981607465</v>
      </c>
      <c r="AG46" s="196">
        <f>SUM(AG12:AG33)</f>
        <v>371.80549045435032</v>
      </c>
    </row>
    <row r="47" spans="1:36" x14ac:dyDescent="0.25">
      <c r="B47" s="329"/>
      <c r="E47" s="329"/>
    </row>
  </sheetData>
  <sheetProtection formatCells="0" formatColumns="0" formatRows="0" insertRows="0"/>
  <mergeCells count="119">
    <mergeCell ref="AF42:AF45"/>
    <mergeCell ref="AG42:AG45"/>
    <mergeCell ref="AH42:AH45"/>
    <mergeCell ref="AI42:AI45"/>
    <mergeCell ref="AJ42:AJ45"/>
    <mergeCell ref="AA42:AA45"/>
    <mergeCell ref="AB42:AB45"/>
    <mergeCell ref="AC42:AC45"/>
    <mergeCell ref="AD42:AD45"/>
    <mergeCell ref="AE42:AE45"/>
    <mergeCell ref="A38:A41"/>
    <mergeCell ref="B38:B41"/>
    <mergeCell ref="C38:C41"/>
    <mergeCell ref="D38:D41"/>
    <mergeCell ref="Z38:Z41"/>
    <mergeCell ref="A42:A45"/>
    <mergeCell ref="B42:B45"/>
    <mergeCell ref="C42:C45"/>
    <mergeCell ref="D42:D45"/>
    <mergeCell ref="Z42:Z45"/>
    <mergeCell ref="AI34:AI37"/>
    <mergeCell ref="AJ34:AJ37"/>
    <mergeCell ref="AA34:AA37"/>
    <mergeCell ref="AB34:AB37"/>
    <mergeCell ref="AC34:AC37"/>
    <mergeCell ref="AD34:AD37"/>
    <mergeCell ref="AE34:AE37"/>
    <mergeCell ref="AJ38:AJ41"/>
    <mergeCell ref="AA38:AA41"/>
    <mergeCell ref="AB38:AB41"/>
    <mergeCell ref="AC38:AC41"/>
    <mergeCell ref="AD38:AD41"/>
    <mergeCell ref="AE38:AE41"/>
    <mergeCell ref="AF38:AF41"/>
    <mergeCell ref="AG38:AG41"/>
    <mergeCell ref="AH38:AH41"/>
    <mergeCell ref="AI38:AI41"/>
    <mergeCell ref="A34:A37"/>
    <mergeCell ref="B34:B37"/>
    <mergeCell ref="C34:C37"/>
    <mergeCell ref="D34:D37"/>
    <mergeCell ref="Z34:Z37"/>
    <mergeCell ref="AE25:AE33"/>
    <mergeCell ref="AF25:AF33"/>
    <mergeCell ref="AG25:AG33"/>
    <mergeCell ref="AH25:AH33"/>
    <mergeCell ref="AF34:AF37"/>
    <mergeCell ref="AG34:AG37"/>
    <mergeCell ref="AH34:AH37"/>
    <mergeCell ref="D12:D17"/>
    <mergeCell ref="Z12:Z17"/>
    <mergeCell ref="AA12:AA17"/>
    <mergeCell ref="AB12:AB17"/>
    <mergeCell ref="AI25:AI33"/>
    <mergeCell ref="AJ25:AJ33"/>
    <mergeCell ref="AJ18:AJ21"/>
    <mergeCell ref="A25:A33"/>
    <mergeCell ref="B25:B33"/>
    <mergeCell ref="C25:C33"/>
    <mergeCell ref="D25:D33"/>
    <mergeCell ref="Z25:Z33"/>
    <mergeCell ref="AA25:AA33"/>
    <mergeCell ref="AB25:AB33"/>
    <mergeCell ref="AC25:AC33"/>
    <mergeCell ref="AD25:AD33"/>
    <mergeCell ref="AD18:AD21"/>
    <mergeCell ref="AE18:AE21"/>
    <mergeCell ref="AF18:AF21"/>
    <mergeCell ref="AG18:AG21"/>
    <mergeCell ref="AH18:AH21"/>
    <mergeCell ref="AI18:AI21"/>
    <mergeCell ref="X10:Y10"/>
    <mergeCell ref="Z10:AA10"/>
    <mergeCell ref="Z8:AC9"/>
    <mergeCell ref="AD8:AG9"/>
    <mergeCell ref="AH8:AH11"/>
    <mergeCell ref="AI12:AI17"/>
    <mergeCell ref="AJ12:AJ17"/>
    <mergeCell ref="A18:A21"/>
    <mergeCell ref="B18:B21"/>
    <mergeCell ref="C18:C21"/>
    <mergeCell ref="D18:D21"/>
    <mergeCell ref="Z18:Z21"/>
    <mergeCell ref="AA18:AA21"/>
    <mergeCell ref="AB18:AB21"/>
    <mergeCell ref="AC18:AC21"/>
    <mergeCell ref="AC12:AC17"/>
    <mergeCell ref="AD12:AD17"/>
    <mergeCell ref="AE12:AE17"/>
    <mergeCell ref="AF12:AF17"/>
    <mergeCell ref="AG12:AG17"/>
    <mergeCell ref="AH12:AH17"/>
    <mergeCell ref="A12:A17"/>
    <mergeCell ref="B12:B17"/>
    <mergeCell ref="C12:C17"/>
    <mergeCell ref="AI8:AI11"/>
    <mergeCell ref="B2:Q3"/>
    <mergeCell ref="X6:AJ7"/>
    <mergeCell ref="A8:A11"/>
    <mergeCell ref="B8:B11"/>
    <mergeCell ref="C8:C11"/>
    <mergeCell ref="D8:D11"/>
    <mergeCell ref="E8:E11"/>
    <mergeCell ref="F8:Q8"/>
    <mergeCell ref="R8:U9"/>
    <mergeCell ref="V8:Y9"/>
    <mergeCell ref="AJ8:AJ11"/>
    <mergeCell ref="F9:K9"/>
    <mergeCell ref="L9:Q9"/>
    <mergeCell ref="F10:H10"/>
    <mergeCell ref="I10:K10"/>
    <mergeCell ref="L10:N10"/>
    <mergeCell ref="AB10:AC10"/>
    <mergeCell ref="AD10:AE10"/>
    <mergeCell ref="AF10:AG10"/>
    <mergeCell ref="O10:Q10"/>
    <mergeCell ref="R10:S10"/>
    <mergeCell ref="T10:U10"/>
    <mergeCell ref="V10:W10"/>
  </mergeCells>
  <pageMargins left="0.7" right="0.7" top="0.75" bottom="0.75" header="0.3" footer="0.3"/>
  <pageSetup paperSize="9" scale="40" orientation="portrait" r:id="rId1"/>
  <rowBreaks count="1" manualBreakCount="1">
    <brk id="45" max="35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J64"/>
  <sheetViews>
    <sheetView zoomScale="80" zoomScaleNormal="80" workbookViewId="0">
      <selection activeCell="AB37" sqref="AB37"/>
    </sheetView>
  </sheetViews>
  <sheetFormatPr defaultRowHeight="15" x14ac:dyDescent="0.25"/>
  <cols>
    <col min="1" max="1" width="22.5703125" style="744" customWidth="1"/>
    <col min="2" max="2" width="18.85546875" style="744" customWidth="1"/>
    <col min="3" max="3" width="22.42578125" style="744" customWidth="1"/>
    <col min="4" max="4" width="9.140625" style="744" hidden="1" customWidth="1"/>
    <col min="5" max="5" width="9.140625" style="744" customWidth="1"/>
    <col min="6" max="8" width="9.140625" style="744"/>
    <col min="9" max="9" width="9.140625" style="744" customWidth="1"/>
    <col min="10" max="10" width="0.28515625" style="744" customWidth="1"/>
    <col min="11" max="11" width="9.140625" style="744" customWidth="1"/>
    <col min="12" max="13" width="9.140625" style="744"/>
    <col min="14" max="16" width="9.140625" style="744" customWidth="1"/>
    <col min="17" max="17" width="9.140625" style="744"/>
    <col min="18" max="29" width="10.7109375" style="744" customWidth="1"/>
    <col min="30" max="30" width="9.85546875" style="744" customWidth="1"/>
    <col min="31" max="31" width="10.42578125" style="744" customWidth="1"/>
    <col min="32" max="32" width="10.28515625" style="744" customWidth="1"/>
    <col min="33" max="33" width="10" style="744" customWidth="1"/>
    <col min="34" max="35" width="11" style="744" customWidth="1"/>
    <col min="36" max="16384" width="9.140625" style="744"/>
  </cols>
  <sheetData>
    <row r="1" spans="1:36" x14ac:dyDescent="0.25">
      <c r="A1" s="742"/>
      <c r="B1" s="742"/>
      <c r="C1" s="742"/>
      <c r="D1" s="742"/>
      <c r="E1" s="742"/>
      <c r="F1" s="742"/>
      <c r="G1" s="742"/>
      <c r="H1" s="742"/>
      <c r="I1" s="742"/>
      <c r="J1" s="742"/>
      <c r="K1" s="742"/>
      <c r="L1" s="742"/>
      <c r="M1" s="742"/>
      <c r="N1" s="742"/>
      <c r="O1" s="742"/>
      <c r="P1" s="742"/>
      <c r="Q1" s="742"/>
      <c r="R1" s="742"/>
      <c r="S1" s="742"/>
      <c r="T1" s="742"/>
      <c r="U1" s="743"/>
      <c r="V1" s="743"/>
    </row>
    <row r="2" spans="1:36" x14ac:dyDescent="0.25">
      <c r="A2" s="2340" t="s">
        <v>1175</v>
      </c>
      <c r="B2" s="2340"/>
      <c r="C2" s="2340"/>
      <c r="D2" s="2340"/>
      <c r="E2" s="2340"/>
      <c r="F2" s="2340"/>
      <c r="G2" s="2340"/>
      <c r="H2" s="2340"/>
      <c r="I2" s="2340"/>
      <c r="J2" s="2340"/>
      <c r="K2" s="2340"/>
      <c r="L2" s="2340"/>
      <c r="M2" s="2340"/>
      <c r="N2" s="2340"/>
      <c r="O2" s="2340"/>
      <c r="P2" s="2340"/>
      <c r="Q2" s="2341"/>
      <c r="R2" s="742"/>
      <c r="S2" s="742"/>
      <c r="T2" s="742"/>
      <c r="U2" s="743"/>
      <c r="V2" s="743"/>
    </row>
    <row r="3" spans="1:36" x14ac:dyDescent="0.25">
      <c r="A3" s="2342"/>
      <c r="B3" s="2342"/>
      <c r="C3" s="2342"/>
      <c r="D3" s="2342"/>
      <c r="E3" s="2342"/>
      <c r="F3" s="2342"/>
      <c r="G3" s="2342"/>
      <c r="H3" s="2342"/>
      <c r="I3" s="2342"/>
      <c r="J3" s="2342"/>
      <c r="K3" s="2342"/>
      <c r="L3" s="2342"/>
      <c r="M3" s="2342"/>
      <c r="N3" s="2342"/>
      <c r="O3" s="2342"/>
      <c r="P3" s="2342"/>
      <c r="Q3" s="2343"/>
      <c r="R3" s="742"/>
      <c r="S3" s="742"/>
      <c r="T3" s="742"/>
      <c r="U3" s="743"/>
      <c r="V3" s="743"/>
    </row>
    <row r="4" spans="1:36" ht="20.25" x14ac:dyDescent="0.25">
      <c r="A4" s="745"/>
      <c r="B4" s="745"/>
      <c r="C4" s="746"/>
      <c r="D4" s="745"/>
      <c r="E4" s="745"/>
      <c r="F4" s="745"/>
      <c r="G4" s="745"/>
      <c r="H4" s="745"/>
      <c r="I4" s="745"/>
      <c r="J4" s="745"/>
      <c r="K4" s="745"/>
      <c r="L4" s="745"/>
      <c r="M4" s="745"/>
      <c r="N4" s="745"/>
      <c r="O4" s="745"/>
      <c r="P4" s="745"/>
      <c r="Q4" s="745"/>
      <c r="R4" s="742"/>
      <c r="S4" s="742"/>
      <c r="T4" s="742"/>
      <c r="U4" s="743"/>
      <c r="V4" s="743"/>
    </row>
    <row r="5" spans="1:36" ht="20.25" x14ac:dyDescent="0.25">
      <c r="A5" s="745"/>
      <c r="B5" s="745"/>
      <c r="C5" s="745"/>
      <c r="D5" s="745"/>
      <c r="E5" s="745"/>
      <c r="F5" s="745"/>
      <c r="G5" s="745"/>
      <c r="H5" s="745"/>
      <c r="I5" s="745"/>
      <c r="J5" s="745"/>
      <c r="K5" s="745"/>
      <c r="L5" s="746"/>
      <c r="M5" s="745"/>
      <c r="N5" s="745"/>
      <c r="O5" s="745"/>
      <c r="P5" s="745"/>
      <c r="Q5" s="745"/>
      <c r="R5" s="742"/>
      <c r="S5" s="742"/>
      <c r="T5" s="742"/>
      <c r="U5" s="743"/>
      <c r="V5" s="743"/>
    </row>
    <row r="6" spans="1:36" ht="20.25" customHeight="1" x14ac:dyDescent="0.25">
      <c r="A6" s="745" t="s">
        <v>178</v>
      </c>
      <c r="B6" s="745"/>
      <c r="C6" s="745"/>
      <c r="D6" s="745"/>
      <c r="E6" s="745"/>
      <c r="F6" s="745"/>
      <c r="G6" s="745"/>
      <c r="H6" s="745"/>
      <c r="I6" s="745"/>
      <c r="J6" s="745"/>
      <c r="K6" s="745"/>
      <c r="L6" s="745"/>
      <c r="M6" s="745"/>
      <c r="N6" s="746"/>
      <c r="O6" s="745"/>
      <c r="P6" s="745"/>
      <c r="Q6" s="745"/>
      <c r="R6" s="742"/>
      <c r="S6" s="742"/>
      <c r="T6" s="742"/>
      <c r="U6" s="743"/>
      <c r="V6" s="743"/>
      <c r="W6" s="2344" t="s">
        <v>1</v>
      </c>
      <c r="X6" s="2344"/>
      <c r="Y6" s="2344"/>
      <c r="Z6" s="2344"/>
      <c r="AA6" s="2344"/>
      <c r="AB6" s="2344"/>
      <c r="AC6" s="2344"/>
      <c r="AD6" s="2344"/>
      <c r="AE6" s="2344"/>
      <c r="AF6" s="2344"/>
      <c r="AG6" s="2344"/>
      <c r="AH6" s="2344"/>
      <c r="AI6" s="2344"/>
    </row>
    <row r="7" spans="1:36" ht="15.75" customHeight="1" thickBot="1" x14ac:dyDescent="0.3">
      <c r="A7" s="742"/>
      <c r="B7" s="742"/>
      <c r="C7" s="742"/>
      <c r="D7" s="742"/>
      <c r="E7" s="742"/>
      <c r="F7" s="742"/>
      <c r="G7" s="742"/>
      <c r="H7" s="742"/>
      <c r="I7" s="742"/>
      <c r="J7" s="742"/>
      <c r="K7" s="742"/>
      <c r="L7" s="742"/>
      <c r="M7" s="742"/>
      <c r="N7" s="742"/>
      <c r="O7" s="742"/>
      <c r="P7" s="742"/>
      <c r="Q7" s="742"/>
      <c r="R7" s="742"/>
      <c r="S7" s="742"/>
      <c r="T7" s="742"/>
      <c r="U7" s="743"/>
      <c r="V7" s="743"/>
      <c r="W7" s="2344"/>
      <c r="X7" s="2344"/>
      <c r="Y7" s="2344"/>
      <c r="Z7" s="2344"/>
      <c r="AA7" s="2344"/>
      <c r="AB7" s="2344"/>
      <c r="AC7" s="2344"/>
      <c r="AD7" s="2344"/>
      <c r="AE7" s="2344"/>
      <c r="AF7" s="2344"/>
      <c r="AG7" s="2344"/>
      <c r="AH7" s="2344"/>
      <c r="AI7" s="2344"/>
    </row>
    <row r="8" spans="1:36" ht="31.5" customHeight="1" x14ac:dyDescent="0.25">
      <c r="A8" s="2323" t="s">
        <v>4</v>
      </c>
      <c r="B8" s="2345" t="s">
        <v>5</v>
      </c>
      <c r="C8" s="2326" t="s">
        <v>6</v>
      </c>
      <c r="D8" s="2326" t="s">
        <v>7</v>
      </c>
      <c r="E8" s="2326"/>
      <c r="F8" s="2348"/>
      <c r="G8" s="2348"/>
      <c r="H8" s="2348"/>
      <c r="I8" s="2348"/>
      <c r="J8" s="2348"/>
      <c r="K8" s="2348"/>
      <c r="L8" s="2348"/>
      <c r="M8" s="2348"/>
      <c r="N8" s="2348"/>
      <c r="O8" s="2348"/>
      <c r="P8" s="2348"/>
      <c r="Q8" s="2348"/>
      <c r="R8" s="2326" t="s">
        <v>8</v>
      </c>
      <c r="S8" s="2326"/>
      <c r="T8" s="2326"/>
      <c r="U8" s="2326"/>
      <c r="V8" s="2327" t="s">
        <v>9</v>
      </c>
      <c r="W8" s="2327"/>
      <c r="X8" s="2327"/>
      <c r="Y8" s="2327"/>
      <c r="Z8" s="2327" t="s">
        <v>10</v>
      </c>
      <c r="AA8" s="2327"/>
      <c r="AB8" s="2327"/>
      <c r="AC8" s="2327"/>
      <c r="AD8" s="2349" t="s">
        <v>11</v>
      </c>
      <c r="AE8" s="2350"/>
      <c r="AF8" s="2350"/>
      <c r="AG8" s="2351"/>
      <c r="AH8" s="2355" t="s">
        <v>12</v>
      </c>
      <c r="AI8" s="2330" t="s">
        <v>13</v>
      </c>
      <c r="AJ8" s="2330" t="s">
        <v>14</v>
      </c>
    </row>
    <row r="9" spans="1:36" ht="33" customHeight="1" x14ac:dyDescent="0.25">
      <c r="A9" s="2324"/>
      <c r="B9" s="2346"/>
      <c r="C9" s="2326"/>
      <c r="D9" s="2326" t="s">
        <v>15</v>
      </c>
      <c r="E9" s="2326"/>
      <c r="F9" s="2326"/>
      <c r="G9" s="2326"/>
      <c r="H9" s="2326"/>
      <c r="I9" s="2326"/>
      <c r="J9" s="2326"/>
      <c r="K9" s="2326"/>
      <c r="L9" s="2332" t="s">
        <v>16</v>
      </c>
      <c r="M9" s="2333"/>
      <c r="N9" s="2333"/>
      <c r="O9" s="2333"/>
      <c r="P9" s="2333"/>
      <c r="Q9" s="2334"/>
      <c r="R9" s="2326"/>
      <c r="S9" s="2326"/>
      <c r="T9" s="2326"/>
      <c r="U9" s="2326"/>
      <c r="V9" s="2327"/>
      <c r="W9" s="2327"/>
      <c r="X9" s="2327"/>
      <c r="Y9" s="2327"/>
      <c r="Z9" s="2327"/>
      <c r="AA9" s="2327"/>
      <c r="AB9" s="2327"/>
      <c r="AC9" s="2327"/>
      <c r="AD9" s="2352"/>
      <c r="AE9" s="2353"/>
      <c r="AF9" s="2353"/>
      <c r="AG9" s="2354"/>
      <c r="AH9" s="2355"/>
      <c r="AI9" s="2331"/>
      <c r="AJ9" s="2331"/>
    </row>
    <row r="10" spans="1:36" ht="15.75" customHeight="1" x14ac:dyDescent="0.25">
      <c r="A10" s="2324"/>
      <c r="B10" s="2346"/>
      <c r="C10" s="2326"/>
      <c r="D10" s="2335">
        <v>1000.375</v>
      </c>
      <c r="E10" s="2335"/>
      <c r="F10" s="2335"/>
      <c r="G10" s="2335"/>
      <c r="H10" s="2336">
        <v>0.83333333333333337</v>
      </c>
      <c r="I10" s="2337"/>
      <c r="J10" s="2337"/>
      <c r="K10" s="2338"/>
      <c r="L10" s="2336">
        <v>45280.375</v>
      </c>
      <c r="M10" s="2337"/>
      <c r="N10" s="2338"/>
      <c r="O10" s="2335">
        <v>45280.833333333336</v>
      </c>
      <c r="P10" s="2335"/>
      <c r="Q10" s="2335"/>
      <c r="R10" s="2326" t="s">
        <v>15</v>
      </c>
      <c r="S10" s="2326"/>
      <c r="T10" s="2326" t="s">
        <v>16</v>
      </c>
      <c r="U10" s="2326"/>
      <c r="V10" s="2327" t="s">
        <v>15</v>
      </c>
      <c r="W10" s="2327"/>
      <c r="X10" s="2327" t="s">
        <v>16</v>
      </c>
      <c r="Y10" s="2327"/>
      <c r="Z10" s="2327" t="s">
        <v>15</v>
      </c>
      <c r="AA10" s="2327"/>
      <c r="AB10" s="2327" t="s">
        <v>16</v>
      </c>
      <c r="AC10" s="2327"/>
      <c r="AD10" s="2328" t="s">
        <v>15</v>
      </c>
      <c r="AE10" s="2327"/>
      <c r="AF10" s="2327" t="s">
        <v>16</v>
      </c>
      <c r="AG10" s="2339"/>
      <c r="AH10" s="2355"/>
      <c r="AI10" s="2331"/>
      <c r="AJ10" s="2331"/>
    </row>
    <row r="11" spans="1:36" ht="16.5" thickBot="1" x14ac:dyDescent="0.3">
      <c r="A11" s="2324"/>
      <c r="B11" s="2347"/>
      <c r="C11" s="2323"/>
      <c r="D11" s="747" t="s">
        <v>17</v>
      </c>
      <c r="E11" s="747" t="s">
        <v>17</v>
      </c>
      <c r="F11" s="748" t="s">
        <v>18</v>
      </c>
      <c r="G11" s="749" t="s">
        <v>19</v>
      </c>
      <c r="H11" s="747" t="s">
        <v>17</v>
      </c>
      <c r="I11" s="748" t="s">
        <v>18</v>
      </c>
      <c r="J11" s="748" t="s">
        <v>18</v>
      </c>
      <c r="K11" s="749" t="s">
        <v>19</v>
      </c>
      <c r="L11" s="747" t="s">
        <v>17</v>
      </c>
      <c r="M11" s="748" t="s">
        <v>18</v>
      </c>
      <c r="N11" s="750" t="s">
        <v>19</v>
      </c>
      <c r="O11" s="747" t="s">
        <v>17</v>
      </c>
      <c r="P11" s="748" t="s">
        <v>18</v>
      </c>
      <c r="Q11" s="749" t="s">
        <v>19</v>
      </c>
      <c r="R11" s="751">
        <v>1000.4166666666666</v>
      </c>
      <c r="S11" s="751">
        <v>1000.7916666666666</v>
      </c>
      <c r="T11" s="751">
        <v>1000.4166666666666</v>
      </c>
      <c r="U11" s="751">
        <v>1000.7916666666666</v>
      </c>
      <c r="V11" s="752">
        <v>1000.375</v>
      </c>
      <c r="W11" s="752">
        <v>1000.7916666666666</v>
      </c>
      <c r="X11" s="752">
        <v>1000.375</v>
      </c>
      <c r="Y11" s="752">
        <v>1000.7916666666666</v>
      </c>
      <c r="Z11" s="752">
        <v>1000.4166666666666</v>
      </c>
      <c r="AA11" s="752">
        <v>1000.7916666666666</v>
      </c>
      <c r="AB11" s="752">
        <v>1000.4166666666666</v>
      </c>
      <c r="AC11" s="752">
        <v>1000.7916666666666</v>
      </c>
      <c r="AD11" s="753">
        <v>1000.4166666666666</v>
      </c>
      <c r="AE11" s="752">
        <v>1000.7916666666666</v>
      </c>
      <c r="AF11" s="752">
        <v>1000.4166666666666</v>
      </c>
      <c r="AG11" s="754">
        <v>1000.7916666666666</v>
      </c>
      <c r="AH11" s="2356"/>
      <c r="AI11" s="2331"/>
      <c r="AJ11" s="2331"/>
    </row>
    <row r="12" spans="1:36" ht="18.75" x14ac:dyDescent="0.25">
      <c r="A12" s="2326">
        <v>160</v>
      </c>
      <c r="B12" s="2324">
        <f>160*0.9</f>
        <v>144</v>
      </c>
      <c r="C12" s="755" t="s">
        <v>1176</v>
      </c>
      <c r="D12" s="755"/>
      <c r="E12" s="755">
        <v>4.3</v>
      </c>
      <c r="F12" s="755">
        <v>8.4</v>
      </c>
      <c r="G12" s="755">
        <v>15.5</v>
      </c>
      <c r="H12" s="755">
        <v>4.2</v>
      </c>
      <c r="I12" s="755">
        <v>14.2</v>
      </c>
      <c r="J12" s="755"/>
      <c r="K12" s="755">
        <v>10.9</v>
      </c>
      <c r="L12" s="755">
        <v>1.9</v>
      </c>
      <c r="M12" s="755">
        <v>1.9</v>
      </c>
      <c r="N12" s="755">
        <v>13.5</v>
      </c>
      <c r="O12" s="755">
        <v>11.4</v>
      </c>
      <c r="P12" s="755">
        <v>2.6</v>
      </c>
      <c r="Q12" s="755">
        <v>3.6</v>
      </c>
      <c r="R12" s="756"/>
      <c r="S12" s="756"/>
      <c r="T12" s="756"/>
      <c r="U12" s="757"/>
      <c r="V12" s="758">
        <f t="shared" ref="V12:V31" si="0">IF(AND(D12=0,F12=0,G12=0),0,IF(AND(D12=0,F12=0),G12,IF(AND(D12=0,G12=0),F12,IF(AND(F12=0,G12=0),D12,IF(D12=0,(F12+G12)/2,IF(F12=0,(D12+G12)/2,IF(G12=0,(D12+F12)/2,(D12+F12+G12)/3)))))))</f>
        <v>11.95</v>
      </c>
      <c r="W12" s="759">
        <f t="shared" ref="W12:W31" si="1">IF(AND(I12=0,J12=0,K12=0),0,IF(AND(I12=0,J12=0),K12,IF(AND(I12=0,K12=0),J12,IF(AND(J12=0,K12=0),I12,IF(I12=0,(J12+K12)/2,IF(J12=0,(I12+K12)/2,IF(K12=0,(I12+J12)/2,(I12+J12+K12)/3)))))))</f>
        <v>12.55</v>
      </c>
      <c r="X12" s="759">
        <v>39.130000000000003</v>
      </c>
      <c r="Y12" s="760">
        <f t="shared" ref="Y12:Y31" si="2">IF(AND(O12=0,P12=0,Q12=0),0,IF(AND(O12=0,P12=0),Q12,IF(AND(O12=0,Q12=0),P12,IF(AND(P12=0,Q12=0),O12,IF(O12=0,(P12+Q12)/2,IF(P12=0,(O12+Q12)/2,IF(Q12=0,(O12+P12)/2,(O12+P12+Q12)/3)))))))</f>
        <v>5.8666666666666671</v>
      </c>
      <c r="Z12" s="2317">
        <f>SUM(V12:V13)</f>
        <v>25.5</v>
      </c>
      <c r="AA12" s="2320">
        <f>SUM(W12:W13)</f>
        <v>13.383333333333335</v>
      </c>
      <c r="AB12" s="2320">
        <f>SUM(X12:X13)</f>
        <v>54.96</v>
      </c>
      <c r="AC12" s="2311">
        <f>SUM(Y12:Y13)</f>
        <v>15.4</v>
      </c>
      <c r="AD12" s="2307">
        <f>Z12*0.38*0.9*SQRT(3)</f>
        <v>15.105215092808178</v>
      </c>
      <c r="AE12" s="2307">
        <f>AA12*0.38*0.9*SQRT(3)</f>
        <v>7.9277697513235088</v>
      </c>
      <c r="AF12" s="2307">
        <f>AB12*0.38*0.9*SQRT(3)</f>
        <v>32.556181235323038</v>
      </c>
      <c r="AG12" s="2307">
        <f t="shared" ref="AG12" si="3">AC12*0.38*0.9*SQRT(3)</f>
        <v>9.1223651933037644</v>
      </c>
      <c r="AH12" s="2308">
        <f>MAX(Z12:AC13)</f>
        <v>54.96</v>
      </c>
      <c r="AI12" s="2307">
        <f>AH12*0.9*0.38*SQRT(3)</f>
        <v>32.556181235323038</v>
      </c>
      <c r="AJ12" s="2309">
        <f>B12-AI12</f>
        <v>111.44381876467696</v>
      </c>
    </row>
    <row r="13" spans="1:36" ht="19.5" thickBot="1" x14ac:dyDescent="0.3">
      <c r="A13" s="2326"/>
      <c r="B13" s="2329"/>
      <c r="C13" s="761" t="s">
        <v>373</v>
      </c>
      <c r="D13" s="761"/>
      <c r="E13" s="761">
        <v>8.6</v>
      </c>
      <c r="F13" s="761">
        <v>22.3</v>
      </c>
      <c r="G13" s="761">
        <v>4.8</v>
      </c>
      <c r="H13" s="761">
        <v>7.5</v>
      </c>
      <c r="I13" s="761">
        <v>1.3</v>
      </c>
      <c r="J13" s="761">
        <v>0.7</v>
      </c>
      <c r="K13" s="761">
        <v>0.5</v>
      </c>
      <c r="L13" s="761">
        <v>5.9</v>
      </c>
      <c r="M13" s="761">
        <v>21.7</v>
      </c>
      <c r="N13" s="761">
        <v>22.9</v>
      </c>
      <c r="O13" s="761">
        <v>12</v>
      </c>
      <c r="P13" s="761">
        <v>5.6</v>
      </c>
      <c r="Q13" s="761">
        <v>11</v>
      </c>
      <c r="R13" s="762"/>
      <c r="S13" s="762"/>
      <c r="T13" s="762"/>
      <c r="U13" s="763"/>
      <c r="V13" s="764">
        <f t="shared" si="0"/>
        <v>13.55</v>
      </c>
      <c r="W13" s="765">
        <f t="shared" si="1"/>
        <v>0.83333333333333337</v>
      </c>
      <c r="X13" s="765">
        <v>15.83</v>
      </c>
      <c r="Y13" s="766">
        <f t="shared" si="2"/>
        <v>9.5333333333333332</v>
      </c>
      <c r="Z13" s="2318"/>
      <c r="AA13" s="2321"/>
      <c r="AB13" s="2321"/>
      <c r="AC13" s="2312"/>
      <c r="AD13" s="2307"/>
      <c r="AE13" s="2307"/>
      <c r="AF13" s="2307"/>
      <c r="AG13" s="2307"/>
      <c r="AH13" s="2307"/>
      <c r="AI13" s="2307"/>
      <c r="AJ13" s="2309"/>
    </row>
    <row r="14" spans="1:36" ht="18.75" x14ac:dyDescent="0.25">
      <c r="A14" s="2323">
        <v>250</v>
      </c>
      <c r="B14" s="2323">
        <f>250*0.9</f>
        <v>225</v>
      </c>
      <c r="C14" s="755" t="s">
        <v>1177</v>
      </c>
      <c r="D14" s="755"/>
      <c r="E14" s="755">
        <v>1.8</v>
      </c>
      <c r="F14" s="755">
        <v>1.4</v>
      </c>
      <c r="G14" s="755">
        <v>2</v>
      </c>
      <c r="H14" s="755">
        <v>10.7</v>
      </c>
      <c r="I14" s="755">
        <v>2.2000000000000002</v>
      </c>
      <c r="J14" s="755">
        <v>4.8</v>
      </c>
      <c r="K14" s="755">
        <v>1.9</v>
      </c>
      <c r="L14" s="761">
        <v>9.6999999999999993</v>
      </c>
      <c r="M14" s="755">
        <v>11.5</v>
      </c>
      <c r="N14" s="755">
        <v>14</v>
      </c>
      <c r="O14" s="755">
        <v>19.100000000000001</v>
      </c>
      <c r="P14" s="755">
        <v>28</v>
      </c>
      <c r="Q14" s="755">
        <v>13.9</v>
      </c>
      <c r="R14" s="756"/>
      <c r="S14" s="756"/>
      <c r="T14" s="756"/>
      <c r="U14" s="757"/>
      <c r="V14" s="758">
        <f t="shared" si="0"/>
        <v>1.7</v>
      </c>
      <c r="W14" s="767">
        <f t="shared" si="1"/>
        <v>2.9666666666666668</v>
      </c>
      <c r="X14" s="767">
        <v>3.6</v>
      </c>
      <c r="Y14" s="768">
        <f t="shared" si="2"/>
        <v>20.333333333333332</v>
      </c>
      <c r="Z14" s="2317">
        <f>SUM(V14:V19)</f>
        <v>40.300000000000004</v>
      </c>
      <c r="AA14" s="2320">
        <f>SUM(W14:W19)</f>
        <v>46.966666666666676</v>
      </c>
      <c r="AB14" s="2320">
        <f>SUM(X14:X19)</f>
        <v>29.760000000000005</v>
      </c>
      <c r="AC14" s="2311">
        <f>SUM(Y14:Y19)</f>
        <v>70.766666666666666</v>
      </c>
      <c r="AD14" s="2307">
        <f>Z14*0.38*0.9*SQRT(3)</f>
        <v>23.872163460398809</v>
      </c>
      <c r="AE14" s="2307">
        <f>AA14*0.38*0.9*SQRT(3)</f>
        <v>27.821239301655858</v>
      </c>
      <c r="AF14" s="2307">
        <f>AB14*0.38*0.9*SQRT(3)</f>
        <v>17.628674555371429</v>
      </c>
      <c r="AG14" s="2307">
        <f t="shared" ref="AG14" si="4">AC14*0.38*0.9*SQRT(3)</f>
        <v>41.919440054943479</v>
      </c>
      <c r="AH14" s="2308">
        <f>MAX(Z14:AC19)</f>
        <v>70.766666666666666</v>
      </c>
      <c r="AI14" s="2307">
        <f>AH14*0.38*0.9*SQRT(3)</f>
        <v>41.919440054943479</v>
      </c>
      <c r="AJ14" s="2309">
        <f>B14-AI14</f>
        <v>183.08055994505651</v>
      </c>
    </row>
    <row r="15" spans="1:36" ht="47.25" x14ac:dyDescent="0.25">
      <c r="A15" s="2324"/>
      <c r="B15" s="2324"/>
      <c r="C15" s="761" t="s">
        <v>1178</v>
      </c>
      <c r="D15" s="761"/>
      <c r="E15" s="761">
        <v>26.8</v>
      </c>
      <c r="F15" s="761">
        <v>27</v>
      </c>
      <c r="G15" s="761">
        <v>0.5</v>
      </c>
      <c r="H15" s="761">
        <v>9.6999999999999993</v>
      </c>
      <c r="I15" s="761">
        <v>29.2</v>
      </c>
      <c r="J15" s="761"/>
      <c r="K15" s="761">
        <v>10</v>
      </c>
      <c r="L15" s="761">
        <v>10</v>
      </c>
      <c r="M15" s="761">
        <v>7.8</v>
      </c>
      <c r="N15" s="761">
        <v>22.6</v>
      </c>
      <c r="O15" s="761">
        <v>14.8</v>
      </c>
      <c r="P15" s="761">
        <v>16</v>
      </c>
      <c r="Q15" s="761">
        <v>22.4</v>
      </c>
      <c r="R15" s="762"/>
      <c r="S15" s="762"/>
      <c r="T15" s="762"/>
      <c r="U15" s="763"/>
      <c r="V15" s="769">
        <f t="shared" si="0"/>
        <v>13.75</v>
      </c>
      <c r="W15" s="765">
        <f t="shared" si="1"/>
        <v>19.600000000000001</v>
      </c>
      <c r="X15" s="765">
        <v>12.8</v>
      </c>
      <c r="Y15" s="766">
        <f t="shared" si="2"/>
        <v>17.733333333333334</v>
      </c>
      <c r="Z15" s="2318"/>
      <c r="AA15" s="2321"/>
      <c r="AB15" s="2321"/>
      <c r="AC15" s="2312"/>
      <c r="AD15" s="2307"/>
      <c r="AE15" s="2307"/>
      <c r="AF15" s="2307"/>
      <c r="AG15" s="2307"/>
      <c r="AH15" s="2307"/>
      <c r="AI15" s="2307"/>
      <c r="AJ15" s="2309"/>
    </row>
    <row r="16" spans="1:36" ht="31.5" x14ac:dyDescent="0.25">
      <c r="A16" s="2324"/>
      <c r="B16" s="2324"/>
      <c r="C16" s="770" t="s">
        <v>1179</v>
      </c>
      <c r="D16" s="770"/>
      <c r="E16" s="770">
        <v>2.5</v>
      </c>
      <c r="F16" s="770">
        <v>2</v>
      </c>
      <c r="G16" s="770">
        <v>6</v>
      </c>
      <c r="H16" s="770">
        <v>4.5</v>
      </c>
      <c r="I16" s="770">
        <v>4.4000000000000004</v>
      </c>
      <c r="J16" s="770"/>
      <c r="K16" s="770">
        <v>2.5</v>
      </c>
      <c r="L16" s="770">
        <v>5.0999999999999996</v>
      </c>
      <c r="M16" s="770">
        <v>2</v>
      </c>
      <c r="N16" s="770">
        <v>31.2</v>
      </c>
      <c r="O16" s="770">
        <v>14.9</v>
      </c>
      <c r="P16" s="770">
        <v>1</v>
      </c>
      <c r="Q16" s="770">
        <v>3.4</v>
      </c>
      <c r="R16" s="771"/>
      <c r="S16" s="771"/>
      <c r="T16" s="771"/>
      <c r="U16" s="772"/>
      <c r="V16" s="769">
        <f t="shared" si="0"/>
        <v>4</v>
      </c>
      <c r="W16" s="765">
        <f t="shared" si="1"/>
        <v>3.45</v>
      </c>
      <c r="X16" s="765">
        <v>5.3</v>
      </c>
      <c r="Y16" s="766">
        <f t="shared" si="2"/>
        <v>6.4333333333333336</v>
      </c>
      <c r="Z16" s="2318"/>
      <c r="AA16" s="2321"/>
      <c r="AB16" s="2321"/>
      <c r="AC16" s="2312"/>
      <c r="AD16" s="2307">
        <f>Z16*0.38*0.9*SQRT(3)</f>
        <v>0</v>
      </c>
      <c r="AE16" s="2307">
        <f>AA16*0.38*0.9*SQRT(3)</f>
        <v>0</v>
      </c>
      <c r="AF16" s="2307">
        <f>AB16*0.38*0.9*SQRT(3)</f>
        <v>0</v>
      </c>
      <c r="AG16" s="2307">
        <f t="shared" ref="AG16" si="5">AC16*0.38*0.9*SQRT(3)</f>
        <v>0</v>
      </c>
      <c r="AH16" s="2307">
        <f t="shared" ref="AH16" si="6">MAX(Z16:AC17)</f>
        <v>0</v>
      </c>
      <c r="AI16" s="2307">
        <f t="shared" ref="AI16" si="7">AD16*0.38*0.9*SQRT(3)</f>
        <v>0</v>
      </c>
      <c r="AJ16" s="2309"/>
    </row>
    <row r="17" spans="1:36" ht="18.75" x14ac:dyDescent="0.25">
      <c r="A17" s="2324"/>
      <c r="B17" s="2324"/>
      <c r="C17" s="761" t="s">
        <v>1180</v>
      </c>
      <c r="D17" s="761"/>
      <c r="E17" s="761">
        <v>2.2000000000000002</v>
      </c>
      <c r="F17" s="761">
        <v>13</v>
      </c>
      <c r="G17" s="761">
        <v>0.6</v>
      </c>
      <c r="H17" s="761">
        <v>2.4</v>
      </c>
      <c r="I17" s="761">
        <v>19.399999999999999</v>
      </c>
      <c r="J17" s="761"/>
      <c r="K17" s="761">
        <v>3.9</v>
      </c>
      <c r="L17" s="761">
        <v>25.6</v>
      </c>
      <c r="M17" s="761">
        <v>21.6</v>
      </c>
      <c r="N17" s="761">
        <v>0.8</v>
      </c>
      <c r="O17" s="761">
        <v>20.6</v>
      </c>
      <c r="P17" s="761">
        <v>17</v>
      </c>
      <c r="Q17" s="761">
        <v>0.7</v>
      </c>
      <c r="R17" s="762"/>
      <c r="S17" s="762"/>
      <c r="T17" s="762"/>
      <c r="U17" s="763"/>
      <c r="V17" s="769">
        <f t="shared" si="0"/>
        <v>6.8</v>
      </c>
      <c r="W17" s="765">
        <f t="shared" si="1"/>
        <v>11.649999999999999</v>
      </c>
      <c r="X17" s="765">
        <v>3.8</v>
      </c>
      <c r="Y17" s="766">
        <f t="shared" si="2"/>
        <v>12.766666666666667</v>
      </c>
      <c r="Z17" s="2318"/>
      <c r="AA17" s="2321"/>
      <c r="AB17" s="2321"/>
      <c r="AC17" s="2312"/>
      <c r="AD17" s="2307"/>
      <c r="AE17" s="2307"/>
      <c r="AF17" s="2307"/>
      <c r="AG17" s="2307"/>
      <c r="AH17" s="2307"/>
      <c r="AI17" s="2307"/>
      <c r="AJ17" s="2309"/>
    </row>
    <row r="18" spans="1:36" ht="18.75" x14ac:dyDescent="0.25">
      <c r="A18" s="2324"/>
      <c r="B18" s="2324"/>
      <c r="C18" s="770" t="s">
        <v>716</v>
      </c>
      <c r="D18" s="770"/>
      <c r="E18" s="770">
        <v>9.1</v>
      </c>
      <c r="F18" s="770">
        <v>13.2</v>
      </c>
      <c r="G18" s="770">
        <v>13.2</v>
      </c>
      <c r="H18" s="770">
        <v>18.600000000000001</v>
      </c>
      <c r="I18" s="770">
        <v>13.1</v>
      </c>
      <c r="J18" s="770"/>
      <c r="K18" s="770">
        <v>3.1</v>
      </c>
      <c r="L18" s="770">
        <v>28.4</v>
      </c>
      <c r="M18" s="770">
        <v>21.8</v>
      </c>
      <c r="N18" s="770">
        <v>25.5</v>
      </c>
      <c r="O18" s="770">
        <v>14.2</v>
      </c>
      <c r="P18" s="770">
        <v>4.8</v>
      </c>
      <c r="Q18" s="770">
        <v>15.4</v>
      </c>
      <c r="R18" s="771"/>
      <c r="S18" s="771"/>
      <c r="T18" s="771"/>
      <c r="U18" s="772"/>
      <c r="V18" s="769">
        <f t="shared" si="0"/>
        <v>13.2</v>
      </c>
      <c r="W18" s="765">
        <f t="shared" si="1"/>
        <v>8.1</v>
      </c>
      <c r="X18" s="765">
        <v>3.33</v>
      </c>
      <c r="Y18" s="766">
        <f t="shared" si="2"/>
        <v>11.466666666666667</v>
      </c>
      <c r="Z18" s="2318"/>
      <c r="AA18" s="2321"/>
      <c r="AB18" s="2321"/>
      <c r="AC18" s="2312"/>
      <c r="AD18" s="2307">
        <f>Z18*0.38*0.9*SQRT(3)</f>
        <v>0</v>
      </c>
      <c r="AE18" s="2307">
        <f>AA18*0.38*0.9*SQRT(3)</f>
        <v>0</v>
      </c>
      <c r="AF18" s="2307">
        <f>AB18*0.38*0.9*SQRT(3)</f>
        <v>0</v>
      </c>
      <c r="AG18" s="2307">
        <f t="shared" ref="AG18" si="8">AC18*0.38*0.9*SQRT(3)</f>
        <v>0</v>
      </c>
      <c r="AH18" s="2307">
        <f t="shared" ref="AH18" si="9">MAX(Z18:AC19)</f>
        <v>0</v>
      </c>
      <c r="AI18" s="2307">
        <f t="shared" ref="AI18" si="10">AD18*0.38*0.9*SQRT(3)</f>
        <v>0</v>
      </c>
      <c r="AJ18" s="2309"/>
    </row>
    <row r="19" spans="1:36" ht="19.5" thickBot="1" x14ac:dyDescent="0.3">
      <c r="A19" s="2325"/>
      <c r="B19" s="2325"/>
      <c r="C19" s="761" t="s">
        <v>1181</v>
      </c>
      <c r="D19" s="761"/>
      <c r="E19" s="761">
        <v>1.9</v>
      </c>
      <c r="F19" s="761">
        <v>1</v>
      </c>
      <c r="G19" s="761">
        <v>0.7</v>
      </c>
      <c r="H19" s="761">
        <v>1.9</v>
      </c>
      <c r="I19" s="761">
        <v>1</v>
      </c>
      <c r="J19" s="761"/>
      <c r="K19" s="761">
        <v>1.4</v>
      </c>
      <c r="L19" s="761">
        <v>3.2</v>
      </c>
      <c r="M19" s="761">
        <v>0.8</v>
      </c>
      <c r="N19" s="761">
        <v>1.8</v>
      </c>
      <c r="O19" s="761">
        <v>3.6</v>
      </c>
      <c r="P19" s="761">
        <v>0.8</v>
      </c>
      <c r="Q19" s="761">
        <v>1.7</v>
      </c>
      <c r="R19" s="762"/>
      <c r="S19" s="762"/>
      <c r="T19" s="762"/>
      <c r="U19" s="763"/>
      <c r="V19" s="769">
        <f t="shared" si="0"/>
        <v>0.85</v>
      </c>
      <c r="W19" s="765">
        <f t="shared" si="1"/>
        <v>1.2</v>
      </c>
      <c r="X19" s="765">
        <v>0.93</v>
      </c>
      <c r="Y19" s="766">
        <f t="shared" si="2"/>
        <v>2.0333333333333337</v>
      </c>
      <c r="Z19" s="2318"/>
      <c r="AA19" s="2321"/>
      <c r="AB19" s="2321"/>
      <c r="AC19" s="2312"/>
      <c r="AD19" s="2307"/>
      <c r="AE19" s="2307"/>
      <c r="AF19" s="2307"/>
      <c r="AG19" s="2307"/>
      <c r="AH19" s="2307"/>
      <c r="AI19" s="2307"/>
      <c r="AJ19" s="2309"/>
    </row>
    <row r="20" spans="1:36" ht="47.25" x14ac:dyDescent="0.25">
      <c r="A20" s="2314">
        <v>250</v>
      </c>
      <c r="B20" s="2314">
        <f>250*0.9</f>
        <v>225</v>
      </c>
      <c r="C20" s="755" t="s">
        <v>1182</v>
      </c>
      <c r="D20" s="755"/>
      <c r="E20" s="755">
        <v>8.4</v>
      </c>
      <c r="F20" s="755">
        <v>10</v>
      </c>
      <c r="G20" s="755">
        <v>28.8</v>
      </c>
      <c r="H20" s="755">
        <v>56.6</v>
      </c>
      <c r="I20" s="755">
        <v>19</v>
      </c>
      <c r="J20" s="755"/>
      <c r="K20" s="755">
        <v>3.1</v>
      </c>
      <c r="L20" s="755">
        <v>26.7</v>
      </c>
      <c r="M20" s="755">
        <v>18</v>
      </c>
      <c r="N20" s="755">
        <v>25.5</v>
      </c>
      <c r="O20" s="755">
        <v>17.600000000000001</v>
      </c>
      <c r="P20" s="755">
        <v>31.6</v>
      </c>
      <c r="Q20" s="755">
        <v>32.5</v>
      </c>
      <c r="R20" s="756"/>
      <c r="S20" s="756"/>
      <c r="T20" s="756"/>
      <c r="U20" s="757"/>
      <c r="V20" s="758">
        <f t="shared" si="0"/>
        <v>19.399999999999999</v>
      </c>
      <c r="W20" s="767">
        <f t="shared" si="1"/>
        <v>11.05</v>
      </c>
      <c r="X20" s="767">
        <v>26.2</v>
      </c>
      <c r="Y20" s="768">
        <f t="shared" si="2"/>
        <v>27.233333333333334</v>
      </c>
      <c r="Z20" s="2317">
        <f>SUM(V20:V23)</f>
        <v>45.3</v>
      </c>
      <c r="AA20" s="2320">
        <f>SUM(W20:W23)</f>
        <v>33.900000000000006</v>
      </c>
      <c r="AB20" s="2320">
        <f>SUM(X20:X23)</f>
        <v>44.19</v>
      </c>
      <c r="AC20" s="2311">
        <f>SUM(Y20:Y23)</f>
        <v>92.733333333333334</v>
      </c>
      <c r="AD20" s="2307">
        <f>Z20*0.38*0.9*SQRT(3)</f>
        <v>26.833970341341587</v>
      </c>
      <c r="AE20" s="2307">
        <f>AA20*0.38*0.9*SQRT(3)</f>
        <v>20.081050652792051</v>
      </c>
      <c r="AF20" s="2307">
        <f t="shared" ref="AF20:AG20" si="11">AB20*0.38*0.9*SQRT(3)</f>
        <v>26.176449213772287</v>
      </c>
      <c r="AG20" s="2307">
        <f t="shared" si="11"/>
        <v>54.931644951885424</v>
      </c>
      <c r="AH20" s="2308">
        <f>MAX(Z20:AC23)</f>
        <v>92.733333333333334</v>
      </c>
      <c r="AI20" s="2307">
        <f>AH20*0.38*0.9*SQRT(3)</f>
        <v>54.931644951885424</v>
      </c>
      <c r="AJ20" s="2309">
        <f>B20-AI20</f>
        <v>170.06835504811457</v>
      </c>
    </row>
    <row r="21" spans="1:36" ht="18.75" x14ac:dyDescent="0.25">
      <c r="A21" s="2315"/>
      <c r="B21" s="2315"/>
      <c r="C21" s="761" t="s">
        <v>1183</v>
      </c>
      <c r="D21" s="761"/>
      <c r="E21" s="761">
        <v>15.3</v>
      </c>
      <c r="F21" s="761">
        <v>10.8</v>
      </c>
      <c r="G21" s="761">
        <v>6</v>
      </c>
      <c r="H21" s="761">
        <v>9.4</v>
      </c>
      <c r="I21" s="761">
        <v>12.6</v>
      </c>
      <c r="J21" s="761"/>
      <c r="K21" s="761">
        <v>0.4</v>
      </c>
      <c r="L21" s="761">
        <v>23.4</v>
      </c>
      <c r="M21" s="761">
        <v>25.9</v>
      </c>
      <c r="N21" s="761">
        <v>22.8</v>
      </c>
      <c r="O21" s="761">
        <v>21.3</v>
      </c>
      <c r="P21" s="761">
        <v>27</v>
      </c>
      <c r="Q21" s="761">
        <v>15.6</v>
      </c>
      <c r="R21" s="762"/>
      <c r="S21" s="762"/>
      <c r="T21" s="762"/>
      <c r="U21" s="763"/>
      <c r="V21" s="769">
        <f t="shared" si="0"/>
        <v>8.4</v>
      </c>
      <c r="W21" s="765">
        <f t="shared" si="1"/>
        <v>6.5</v>
      </c>
      <c r="X21" s="765">
        <v>4.96</v>
      </c>
      <c r="Y21" s="766">
        <f t="shared" si="2"/>
        <v>21.3</v>
      </c>
      <c r="Z21" s="2318"/>
      <c r="AA21" s="2321"/>
      <c r="AB21" s="2321"/>
      <c r="AC21" s="2312"/>
      <c r="AD21" s="2307"/>
      <c r="AE21" s="2307"/>
      <c r="AF21" s="2307"/>
      <c r="AG21" s="2307"/>
      <c r="AH21" s="2307"/>
      <c r="AI21" s="2307"/>
      <c r="AJ21" s="2309"/>
    </row>
    <row r="22" spans="1:36" ht="47.25" x14ac:dyDescent="0.25">
      <c r="A22" s="2315"/>
      <c r="B22" s="2315"/>
      <c r="C22" s="770" t="s">
        <v>1184</v>
      </c>
      <c r="D22" s="770"/>
      <c r="E22" s="770">
        <v>2.2000000000000002</v>
      </c>
      <c r="F22" s="770">
        <v>13</v>
      </c>
      <c r="G22" s="770">
        <v>0.6</v>
      </c>
      <c r="H22" s="770">
        <v>20.5</v>
      </c>
      <c r="I22" s="770">
        <v>6.2</v>
      </c>
      <c r="J22" s="770"/>
      <c r="K22" s="770">
        <v>1.8</v>
      </c>
      <c r="L22" s="770">
        <v>12.5</v>
      </c>
      <c r="M22" s="770">
        <v>10.3</v>
      </c>
      <c r="N22" s="770">
        <v>19.5</v>
      </c>
      <c r="O22" s="770">
        <v>17.3</v>
      </c>
      <c r="P22" s="770">
        <v>15.8</v>
      </c>
      <c r="Q22" s="770">
        <v>34.299999999999997</v>
      </c>
      <c r="R22" s="771"/>
      <c r="S22" s="771"/>
      <c r="T22" s="771"/>
      <c r="U22" s="772"/>
      <c r="V22" s="769">
        <f t="shared" si="0"/>
        <v>6.8</v>
      </c>
      <c r="W22" s="765">
        <f t="shared" si="1"/>
        <v>4</v>
      </c>
      <c r="X22" s="765">
        <v>5.53</v>
      </c>
      <c r="Y22" s="766">
        <f t="shared" si="2"/>
        <v>22.466666666666669</v>
      </c>
      <c r="Z22" s="2318"/>
      <c r="AA22" s="2321"/>
      <c r="AB22" s="2321"/>
      <c r="AC22" s="2312"/>
      <c r="AD22" s="2307">
        <f>Z22*0.38*0.9*SQRT(3)</f>
        <v>0</v>
      </c>
      <c r="AE22" s="2307">
        <f>AA22*0.38*0.9*SQRT(3)</f>
        <v>0</v>
      </c>
      <c r="AF22" s="2307">
        <f t="shared" ref="AF22:AG22" si="12">AB22*0.38*0.9*SQRT(3)</f>
        <v>0</v>
      </c>
      <c r="AG22" s="2307">
        <f t="shared" si="12"/>
        <v>0</v>
      </c>
      <c r="AH22" s="2307">
        <f t="shared" ref="AH22" si="13">MAX(Z22:AC23)</f>
        <v>0</v>
      </c>
      <c r="AI22" s="2307">
        <f t="shared" ref="AI22" si="14">AD22*0.38*0.9*SQRT(3)</f>
        <v>0</v>
      </c>
      <c r="AJ22" s="2309"/>
    </row>
    <row r="23" spans="1:36" ht="19.5" thickBot="1" x14ac:dyDescent="0.3">
      <c r="A23" s="2316"/>
      <c r="B23" s="2316"/>
      <c r="C23" s="761" t="s">
        <v>1185</v>
      </c>
      <c r="D23" s="761"/>
      <c r="E23" s="761">
        <v>17.8</v>
      </c>
      <c r="F23" s="761">
        <v>8.8000000000000007</v>
      </c>
      <c r="G23" s="761">
        <v>12.6</v>
      </c>
      <c r="H23" s="761">
        <v>10.8</v>
      </c>
      <c r="I23" s="761">
        <v>13.8</v>
      </c>
      <c r="J23" s="761"/>
      <c r="K23" s="761">
        <v>10.9</v>
      </c>
      <c r="L23" s="761">
        <v>33.5</v>
      </c>
      <c r="M23" s="761">
        <v>11.4</v>
      </c>
      <c r="N23" s="761">
        <v>7.6</v>
      </c>
      <c r="O23" s="761">
        <v>27.3</v>
      </c>
      <c r="P23" s="761">
        <v>16.7</v>
      </c>
      <c r="Q23" s="761">
        <v>21.2</v>
      </c>
      <c r="R23" s="762"/>
      <c r="S23" s="762"/>
      <c r="T23" s="762"/>
      <c r="U23" s="763"/>
      <c r="V23" s="769">
        <f t="shared" si="0"/>
        <v>10.7</v>
      </c>
      <c r="W23" s="765">
        <f t="shared" si="1"/>
        <v>12.350000000000001</v>
      </c>
      <c r="X23" s="765">
        <v>7.5</v>
      </c>
      <c r="Y23" s="766">
        <f t="shared" si="2"/>
        <v>21.733333333333334</v>
      </c>
      <c r="Z23" s="2319"/>
      <c r="AA23" s="2322"/>
      <c r="AB23" s="2322"/>
      <c r="AC23" s="2313"/>
      <c r="AD23" s="2307"/>
      <c r="AE23" s="2307"/>
      <c r="AF23" s="2307"/>
      <c r="AG23" s="2307"/>
      <c r="AH23" s="2307"/>
      <c r="AI23" s="2307"/>
      <c r="AJ23" s="2309"/>
    </row>
    <row r="24" spans="1:36" ht="18.75" x14ac:dyDescent="0.25">
      <c r="A24" s="2314">
        <v>250</v>
      </c>
      <c r="B24" s="2314">
        <f>250*0.9</f>
        <v>225</v>
      </c>
      <c r="C24" s="755" t="s">
        <v>185</v>
      </c>
      <c r="D24" s="755"/>
      <c r="E24" s="755"/>
      <c r="F24" s="755"/>
      <c r="G24" s="755"/>
      <c r="H24" s="755"/>
      <c r="I24" s="755"/>
      <c r="J24" s="755"/>
      <c r="K24" s="755"/>
      <c r="L24" s="755"/>
      <c r="M24" s="755"/>
      <c r="N24" s="755"/>
      <c r="O24" s="755"/>
      <c r="P24" s="755"/>
      <c r="Q24" s="755"/>
      <c r="R24" s="756"/>
      <c r="S24" s="756"/>
      <c r="T24" s="756"/>
      <c r="U24" s="757"/>
      <c r="V24" s="758">
        <f t="shared" si="0"/>
        <v>0</v>
      </c>
      <c r="W24" s="767">
        <f t="shared" si="1"/>
        <v>0</v>
      </c>
      <c r="X24" s="767" t="e">
        <f>IF(AND(N24=0,#REF!=0,#REF!=0),0,IF(AND(N24=0,#REF!=0),#REF!,IF(AND(N24=0,#REF!=0),#REF!,IF(AND(#REF!=0,#REF!=0),N24,IF(N24=0,(#REF!+#REF!)/2,IF(#REF!=0,(N24+#REF!)/2,IF(#REF!=0,(N24+#REF!)/2,(N24+#REF!+#REF!)/3)))))))</f>
        <v>#REF!</v>
      </c>
      <c r="Y24" s="768">
        <f t="shared" si="2"/>
        <v>0</v>
      </c>
      <c r="Z24" s="2317">
        <f>SUM(V24:V27)</f>
        <v>16.100000000000001</v>
      </c>
      <c r="AA24" s="2320">
        <f>SUM(W24:W27)</f>
        <v>2.2000000000000002</v>
      </c>
      <c r="AB24" s="2320" t="e">
        <f>SUM(X24:X27)</f>
        <v>#REF!</v>
      </c>
      <c r="AC24" s="2311">
        <f>SUM(Y24:Y27)</f>
        <v>107.2</v>
      </c>
      <c r="AD24" s="2307">
        <f>Z24*0.38*0.9*SQRT(3)</f>
        <v>9.537018156635753</v>
      </c>
      <c r="AE24" s="2307">
        <f>AA24*0.38*0.9*SQRT(3)</f>
        <v>1.3031950276148234</v>
      </c>
      <c r="AF24" s="2307" t="e">
        <f t="shared" ref="AF24:AG24" si="15">AB24*0.38*0.9*SQRT(3)</f>
        <v>#REF!</v>
      </c>
      <c r="AG24" s="2307">
        <f t="shared" si="15"/>
        <v>63.501139527413216</v>
      </c>
      <c r="AH24" s="2308" t="e">
        <f>MAX(Z24:AC27)</f>
        <v>#REF!</v>
      </c>
      <c r="AI24" s="2307" t="e">
        <f>AH24*0.38*0.9*SQRT(3)</f>
        <v>#REF!</v>
      </c>
      <c r="AJ24" s="2309" t="e">
        <f>B24-AI24</f>
        <v>#REF!</v>
      </c>
    </row>
    <row r="25" spans="1:36" ht="18.75" x14ac:dyDescent="0.25">
      <c r="A25" s="2315"/>
      <c r="B25" s="2315"/>
      <c r="C25" s="761" t="s">
        <v>1186</v>
      </c>
      <c r="D25" s="761"/>
      <c r="E25" s="761">
        <v>0.9</v>
      </c>
      <c r="F25" s="761">
        <v>28.3</v>
      </c>
      <c r="G25" s="761">
        <v>3.9</v>
      </c>
      <c r="H25" s="761">
        <v>1.3</v>
      </c>
      <c r="I25" s="761">
        <v>2.5</v>
      </c>
      <c r="J25" s="761"/>
      <c r="K25" s="761">
        <v>1.9</v>
      </c>
      <c r="L25" s="761">
        <v>116.9</v>
      </c>
      <c r="M25" s="761">
        <v>136.80000000000001</v>
      </c>
      <c r="N25" s="761">
        <v>108.3</v>
      </c>
      <c r="O25" s="761">
        <v>108.3</v>
      </c>
      <c r="P25" s="761">
        <v>110.7</v>
      </c>
      <c r="Q25" s="761">
        <v>102.6</v>
      </c>
      <c r="R25" s="762"/>
      <c r="S25" s="762"/>
      <c r="T25" s="762"/>
      <c r="U25" s="763"/>
      <c r="V25" s="769">
        <f t="shared" si="0"/>
        <v>16.100000000000001</v>
      </c>
      <c r="W25" s="765">
        <f t="shared" si="1"/>
        <v>2.2000000000000002</v>
      </c>
      <c r="X25" s="765" t="e">
        <f>IF(AND(N25=0,#REF!=0,#REF!=0),0,IF(AND(N25=0,#REF!=0),#REF!,IF(AND(N25=0,#REF!=0),#REF!,IF(AND(#REF!=0,#REF!=0),N25,IF(N25=0,(#REF!+#REF!)/2,IF(#REF!=0,(N25+#REF!)/2,IF(#REF!=0,(N25+#REF!)/2,(N25+#REF!+#REF!)/3)))))))</f>
        <v>#REF!</v>
      </c>
      <c r="Y25" s="766">
        <f t="shared" si="2"/>
        <v>107.2</v>
      </c>
      <c r="Z25" s="2318"/>
      <c r="AA25" s="2321"/>
      <c r="AB25" s="2321"/>
      <c r="AC25" s="2312"/>
      <c r="AD25" s="2307"/>
      <c r="AE25" s="2307"/>
      <c r="AF25" s="2307"/>
      <c r="AG25" s="2307"/>
      <c r="AH25" s="2307"/>
      <c r="AI25" s="2307"/>
      <c r="AJ25" s="2309"/>
    </row>
    <row r="26" spans="1:36" ht="18.75" x14ac:dyDescent="0.25">
      <c r="A26" s="2315"/>
      <c r="B26" s="2315"/>
      <c r="C26" s="770"/>
      <c r="D26" s="770"/>
      <c r="E26" s="770"/>
      <c r="F26" s="770"/>
      <c r="G26" s="770"/>
      <c r="H26" s="770"/>
      <c r="I26" s="770"/>
      <c r="J26" s="770"/>
      <c r="K26" s="770"/>
      <c r="L26" s="770"/>
      <c r="M26" s="770"/>
      <c r="N26" s="770"/>
      <c r="O26" s="770"/>
      <c r="P26" s="770"/>
      <c r="Q26" s="770"/>
      <c r="R26" s="771"/>
      <c r="S26" s="771"/>
      <c r="T26" s="771"/>
      <c r="U26" s="772"/>
      <c r="V26" s="769">
        <f t="shared" si="0"/>
        <v>0</v>
      </c>
      <c r="W26" s="765">
        <f t="shared" si="1"/>
        <v>0</v>
      </c>
      <c r="X26" s="765" t="e">
        <f>IF(AND(N26=0,#REF!=0,#REF!=0),0,IF(AND(N26=0,#REF!=0),#REF!,IF(AND(N26=0,#REF!=0),#REF!,IF(AND(#REF!=0,#REF!=0),N26,IF(N26=0,(#REF!+#REF!)/2,IF(#REF!=0,(N26+#REF!)/2,IF(#REF!=0,(N26+#REF!)/2,(N26+#REF!+#REF!)/3)))))))</f>
        <v>#REF!</v>
      </c>
      <c r="Y26" s="766">
        <f t="shared" si="2"/>
        <v>0</v>
      </c>
      <c r="Z26" s="2318"/>
      <c r="AA26" s="2321"/>
      <c r="AB26" s="2321"/>
      <c r="AC26" s="2312"/>
      <c r="AD26" s="2307">
        <f>Z26*0.38*0.9*SQRT(3)</f>
        <v>0</v>
      </c>
      <c r="AE26" s="2307">
        <f>AA26*0.38*0.9*SQRT(3)</f>
        <v>0</v>
      </c>
      <c r="AF26" s="2307">
        <f t="shared" ref="AF26:AG26" si="16">AB26*0.38*0.9*SQRT(3)</f>
        <v>0</v>
      </c>
      <c r="AG26" s="2307">
        <f t="shared" si="16"/>
        <v>0</v>
      </c>
      <c r="AH26" s="2307">
        <f t="shared" ref="AH26" si="17">MAX(Z26:AC27)</f>
        <v>0</v>
      </c>
      <c r="AI26" s="2307">
        <f t="shared" ref="AI26" si="18">AD26*0.38*0.9*SQRT(3)</f>
        <v>0</v>
      </c>
      <c r="AJ26" s="2309"/>
    </row>
    <row r="27" spans="1:36" ht="19.5" thickBot="1" x14ac:dyDescent="0.3">
      <c r="A27" s="2316"/>
      <c r="B27" s="2316"/>
      <c r="C27" s="761"/>
      <c r="D27" s="761"/>
      <c r="E27" s="761"/>
      <c r="F27" s="761"/>
      <c r="G27" s="761"/>
      <c r="H27" s="761"/>
      <c r="I27" s="761"/>
      <c r="J27" s="761"/>
      <c r="K27" s="761"/>
      <c r="L27" s="761"/>
      <c r="M27" s="761"/>
      <c r="N27" s="761"/>
      <c r="O27" s="761"/>
      <c r="P27" s="761"/>
      <c r="Q27" s="761"/>
      <c r="R27" s="762"/>
      <c r="S27" s="762"/>
      <c r="T27" s="762"/>
      <c r="U27" s="763"/>
      <c r="V27" s="769">
        <f t="shared" si="0"/>
        <v>0</v>
      </c>
      <c r="W27" s="765">
        <f t="shared" si="1"/>
        <v>0</v>
      </c>
      <c r="X27" s="765" t="e">
        <f>IF(AND(N27=0,#REF!=0,#REF!=0),0,IF(AND(N27=0,#REF!=0),#REF!,IF(AND(N27=0,#REF!=0),#REF!,IF(AND(#REF!=0,#REF!=0),N27,IF(N27=0,(#REF!+#REF!)/2,IF(#REF!=0,(N27+#REF!)/2,IF(#REF!=0,(N27+#REF!)/2,(N27+#REF!+#REF!)/3)))))))</f>
        <v>#REF!</v>
      </c>
      <c r="Y27" s="766">
        <f t="shared" si="2"/>
        <v>0</v>
      </c>
      <c r="Z27" s="2319"/>
      <c r="AA27" s="2322"/>
      <c r="AB27" s="2322"/>
      <c r="AC27" s="2313"/>
      <c r="AD27" s="2307"/>
      <c r="AE27" s="2307"/>
      <c r="AF27" s="2307"/>
      <c r="AG27" s="2307"/>
      <c r="AH27" s="2307"/>
      <c r="AI27" s="2307"/>
      <c r="AJ27" s="2309"/>
    </row>
    <row r="28" spans="1:36" ht="18.75" x14ac:dyDescent="0.25">
      <c r="A28" s="2314">
        <v>160</v>
      </c>
      <c r="B28" s="2314" t="s">
        <v>1187</v>
      </c>
      <c r="C28" s="755" t="s">
        <v>1188</v>
      </c>
      <c r="D28" s="755"/>
      <c r="E28" s="755"/>
      <c r="F28" s="755"/>
      <c r="G28" s="755"/>
      <c r="H28" s="755"/>
      <c r="I28" s="755"/>
      <c r="J28" s="755"/>
      <c r="K28" s="755"/>
      <c r="L28" s="755"/>
      <c r="M28" s="755"/>
      <c r="N28" s="755"/>
      <c r="O28" s="755"/>
      <c r="P28" s="755"/>
      <c r="Q28" s="755"/>
      <c r="R28" s="756"/>
      <c r="S28" s="756"/>
      <c r="T28" s="756"/>
      <c r="U28" s="757"/>
      <c r="V28" s="758">
        <f t="shared" si="0"/>
        <v>0</v>
      </c>
      <c r="W28" s="767">
        <f t="shared" si="1"/>
        <v>0</v>
      </c>
      <c r="X28" s="767" t="e">
        <f>IF(AND(N28=0,#REF!=0,#REF!=0),0,IF(AND(N28=0,#REF!=0),#REF!,IF(AND(N28=0,#REF!=0),#REF!,IF(AND(#REF!=0,#REF!=0),N28,IF(N28=0,(#REF!+#REF!)/2,IF(#REF!=0,(N28+#REF!)/2,IF(#REF!=0,(N28+#REF!)/2,(N28+#REF!+#REF!)/3)))))))</f>
        <v>#REF!</v>
      </c>
      <c r="Y28" s="768">
        <f t="shared" si="2"/>
        <v>0</v>
      </c>
      <c r="Z28" s="2317">
        <f>SUM(V28:V31)</f>
        <v>0</v>
      </c>
      <c r="AA28" s="2320">
        <f>SUM(W28:W31)</f>
        <v>0</v>
      </c>
      <c r="AB28" s="2320" t="e">
        <f>SUM(X28:X31)</f>
        <v>#REF!</v>
      </c>
      <c r="AC28" s="2311">
        <f>SUM(Y28:Y31)</f>
        <v>0</v>
      </c>
      <c r="AD28" s="2307">
        <f>Z28*0.38*0.9*SQRT(3)</f>
        <v>0</v>
      </c>
      <c r="AE28" s="2307">
        <f>AA28*0.38*0.9*SQRT(3)</f>
        <v>0</v>
      </c>
      <c r="AF28" s="2307" t="e">
        <f t="shared" ref="AF28:AG28" si="19">AB28*0.38*0.9*SQRT(3)</f>
        <v>#REF!</v>
      </c>
      <c r="AG28" s="2307">
        <f t="shared" si="19"/>
        <v>0</v>
      </c>
      <c r="AH28" s="2308" t="e">
        <f>MAX(Z28:AC31)</f>
        <v>#REF!</v>
      </c>
      <c r="AI28" s="2307" t="e">
        <f>AH28*0.38*0.9*SQRT(3)</f>
        <v>#REF!</v>
      </c>
      <c r="AJ28" s="2309" t="e">
        <f>B28-AI28</f>
        <v>#VALUE!</v>
      </c>
    </row>
    <row r="29" spans="1:36" ht="18.75" x14ac:dyDescent="0.25">
      <c r="A29" s="2315"/>
      <c r="B29" s="2315"/>
      <c r="C29" s="761"/>
      <c r="D29" s="761"/>
      <c r="E29" s="761"/>
      <c r="F29" s="761"/>
      <c r="G29" s="761"/>
      <c r="H29" s="761"/>
      <c r="I29" s="761"/>
      <c r="J29" s="761"/>
      <c r="K29" s="761"/>
      <c r="L29" s="761"/>
      <c r="M29" s="761"/>
      <c r="N29" s="761"/>
      <c r="O29" s="761"/>
      <c r="P29" s="761"/>
      <c r="Q29" s="761"/>
      <c r="R29" s="762"/>
      <c r="S29" s="762"/>
      <c r="T29" s="762"/>
      <c r="U29" s="763"/>
      <c r="V29" s="769">
        <f t="shared" si="0"/>
        <v>0</v>
      </c>
      <c r="W29" s="765">
        <f t="shared" si="1"/>
        <v>0</v>
      </c>
      <c r="X29" s="765" t="e">
        <f>IF(AND(N29=0,#REF!=0,#REF!=0),0,IF(AND(N29=0,#REF!=0),#REF!,IF(AND(N29=0,#REF!=0),#REF!,IF(AND(#REF!=0,#REF!=0),N29,IF(N29=0,(#REF!+#REF!)/2,IF(#REF!=0,(N29+#REF!)/2,IF(#REF!=0,(N29+#REF!)/2,(N29+#REF!+#REF!)/3)))))))</f>
        <v>#REF!</v>
      </c>
      <c r="Y29" s="766">
        <f t="shared" si="2"/>
        <v>0</v>
      </c>
      <c r="Z29" s="2318"/>
      <c r="AA29" s="2321"/>
      <c r="AB29" s="2321"/>
      <c r="AC29" s="2312"/>
      <c r="AD29" s="2307"/>
      <c r="AE29" s="2307"/>
      <c r="AF29" s="2307"/>
      <c r="AG29" s="2307"/>
      <c r="AH29" s="2307"/>
      <c r="AI29" s="2307"/>
      <c r="AJ29" s="2309"/>
    </row>
    <row r="30" spans="1:36" ht="18.75" x14ac:dyDescent="0.25">
      <c r="A30" s="2315"/>
      <c r="B30" s="2315"/>
      <c r="C30" s="770"/>
      <c r="D30" s="770"/>
      <c r="E30" s="770"/>
      <c r="F30" s="770"/>
      <c r="G30" s="770"/>
      <c r="H30" s="770"/>
      <c r="I30" s="770"/>
      <c r="J30" s="770"/>
      <c r="K30" s="770"/>
      <c r="L30" s="770"/>
      <c r="M30" s="770"/>
      <c r="N30" s="770"/>
      <c r="O30" s="770"/>
      <c r="P30" s="770"/>
      <c r="Q30" s="770"/>
      <c r="R30" s="771"/>
      <c r="S30" s="771"/>
      <c r="T30" s="771"/>
      <c r="U30" s="772"/>
      <c r="V30" s="769">
        <f t="shared" si="0"/>
        <v>0</v>
      </c>
      <c r="W30" s="765">
        <f t="shared" si="1"/>
        <v>0</v>
      </c>
      <c r="X30" s="765" t="e">
        <f>IF(AND(N30=0,#REF!=0,#REF!=0),0,IF(AND(N30=0,#REF!=0),#REF!,IF(AND(N30=0,#REF!=0),#REF!,IF(AND(#REF!=0,#REF!=0),N30,IF(N30=0,(#REF!+#REF!)/2,IF(#REF!=0,(N30+#REF!)/2,IF(#REF!=0,(N30+#REF!)/2,(N30+#REF!+#REF!)/3)))))))</f>
        <v>#REF!</v>
      </c>
      <c r="Y30" s="766">
        <f t="shared" si="2"/>
        <v>0</v>
      </c>
      <c r="Z30" s="2318"/>
      <c r="AA30" s="2321"/>
      <c r="AB30" s="2321"/>
      <c r="AC30" s="2312"/>
      <c r="AD30" s="2307">
        <f>Z30*0.38*0.9*SQRT(3)</f>
        <v>0</v>
      </c>
      <c r="AE30" s="2307">
        <f>AA30*0.38*0.9*SQRT(3)</f>
        <v>0</v>
      </c>
      <c r="AF30" s="2307">
        <f t="shared" ref="AF30:AG30" si="20">AB30*0.38*0.9*SQRT(3)</f>
        <v>0</v>
      </c>
      <c r="AG30" s="2307">
        <f t="shared" si="20"/>
        <v>0</v>
      </c>
      <c r="AH30" s="2307">
        <f t="shared" ref="AH30" si="21">MAX(Z30:AC31)</f>
        <v>0</v>
      </c>
      <c r="AI30" s="2307">
        <f t="shared" ref="AI30" si="22">AD30*0.38*0.9*SQRT(3)</f>
        <v>0</v>
      </c>
      <c r="AJ30" s="2309"/>
    </row>
    <row r="31" spans="1:36" ht="18.75" x14ac:dyDescent="0.25">
      <c r="A31" s="2316"/>
      <c r="B31" s="2316"/>
      <c r="C31" s="761"/>
      <c r="D31" s="761"/>
      <c r="E31" s="761"/>
      <c r="F31" s="761"/>
      <c r="G31" s="761"/>
      <c r="H31" s="761"/>
      <c r="I31" s="761"/>
      <c r="J31" s="761"/>
      <c r="K31" s="761"/>
      <c r="L31" s="761"/>
      <c r="M31" s="761"/>
      <c r="N31" s="761"/>
      <c r="O31" s="761"/>
      <c r="P31" s="761"/>
      <c r="Q31" s="761"/>
      <c r="R31" s="762"/>
      <c r="S31" s="762"/>
      <c r="T31" s="762"/>
      <c r="U31" s="763"/>
      <c r="V31" s="769">
        <f t="shared" si="0"/>
        <v>0</v>
      </c>
      <c r="W31" s="765">
        <f t="shared" si="1"/>
        <v>0</v>
      </c>
      <c r="X31" s="765" t="e">
        <f>IF(AND(N31=0,#REF!=0,#REF!=0),0,IF(AND(N31=0,#REF!=0),#REF!,IF(AND(N31=0,#REF!=0),#REF!,IF(AND(#REF!=0,#REF!=0),N31,IF(N31=0,(#REF!+#REF!)/2,IF(#REF!=0,(N31+#REF!)/2,IF(#REF!=0,(N31+#REF!)/2,(N31+#REF!+#REF!)/3)))))))</f>
        <v>#REF!</v>
      </c>
      <c r="Y31" s="766">
        <f t="shared" si="2"/>
        <v>0</v>
      </c>
      <c r="Z31" s="2319"/>
      <c r="AA31" s="2322"/>
      <c r="AB31" s="2322"/>
      <c r="AC31" s="2313"/>
      <c r="AD31" s="2307"/>
      <c r="AE31" s="2307"/>
      <c r="AF31" s="2307"/>
      <c r="AG31" s="2307"/>
      <c r="AH31" s="2307"/>
      <c r="AI31" s="2307"/>
      <c r="AJ31" s="2309"/>
    </row>
    <row r="36" spans="1:15" ht="18.75" x14ac:dyDescent="0.3">
      <c r="A36" s="2310"/>
      <c r="B36" s="2310"/>
      <c r="C36" s="2310"/>
      <c r="D36" s="2310"/>
      <c r="E36" s="2310"/>
      <c r="F36" s="2310"/>
      <c r="G36" s="2310"/>
      <c r="H36" s="2310"/>
      <c r="I36" s="2310"/>
      <c r="J36" s="2310"/>
      <c r="K36" s="2310"/>
      <c r="L36" s="2310"/>
      <c r="M36" s="2310"/>
      <c r="N36" s="2310"/>
      <c r="O36" s="2310"/>
    </row>
    <row r="37" spans="1:15" ht="18.75" x14ac:dyDescent="0.3">
      <c r="A37" s="773"/>
      <c r="B37" s="773"/>
      <c r="C37" s="773"/>
      <c r="D37" s="773"/>
      <c r="E37" s="773"/>
      <c r="F37" s="773"/>
      <c r="G37" s="773"/>
      <c r="H37" s="773"/>
      <c r="I37" s="773"/>
      <c r="J37" s="773"/>
      <c r="K37" s="773"/>
      <c r="L37" s="773"/>
      <c r="M37" s="773"/>
      <c r="N37" s="773"/>
      <c r="O37" s="773"/>
    </row>
    <row r="39" spans="1:15" ht="18.75" x14ac:dyDescent="0.3">
      <c r="B39" s="773"/>
    </row>
    <row r="40" spans="1:15" ht="30.75" customHeight="1" x14ac:dyDescent="0.3">
      <c r="B40" s="773"/>
    </row>
    <row r="41" spans="1:15" ht="28.5" customHeight="1" x14ac:dyDescent="0.25"/>
    <row r="42" spans="1:15" ht="30" customHeight="1" x14ac:dyDescent="0.25"/>
    <row r="43" spans="1:15" ht="26.25" customHeight="1" x14ac:dyDescent="0.25"/>
    <row r="44" spans="1:15" ht="30" customHeight="1" x14ac:dyDescent="0.25"/>
    <row r="45" spans="1:15" ht="27" customHeight="1" x14ac:dyDescent="0.25"/>
    <row r="46" spans="1:15" ht="25.5" customHeight="1" x14ac:dyDescent="0.25"/>
    <row r="47" spans="1:15" ht="24.75" customHeight="1" x14ac:dyDescent="0.25"/>
    <row r="48" spans="1:15" ht="27" customHeight="1" x14ac:dyDescent="0.25"/>
    <row r="49" ht="27" customHeight="1" x14ac:dyDescent="0.25"/>
    <row r="50" ht="26.25" customHeight="1" x14ac:dyDescent="0.25"/>
    <row r="51" ht="28.5" customHeight="1" x14ac:dyDescent="0.25"/>
    <row r="52" ht="29.25" customHeight="1" x14ac:dyDescent="0.25"/>
    <row r="53" ht="25.5" customHeight="1" x14ac:dyDescent="0.25"/>
    <row r="54" ht="24.75" customHeight="1" x14ac:dyDescent="0.25"/>
    <row r="55" ht="24.75" customHeight="1" x14ac:dyDescent="0.25"/>
    <row r="56" ht="30" customHeight="1" x14ac:dyDescent="0.25"/>
    <row r="57" ht="30.75" customHeight="1" x14ac:dyDescent="0.25"/>
    <row r="58" ht="25.5" customHeight="1" x14ac:dyDescent="0.25"/>
    <row r="59" ht="25.5" customHeight="1" x14ac:dyDescent="0.25"/>
    <row r="60" ht="22.5" customHeight="1" x14ac:dyDescent="0.25"/>
    <row r="61" ht="25.5" customHeight="1" x14ac:dyDescent="0.25"/>
    <row r="62" ht="25.5" customHeight="1" x14ac:dyDescent="0.25"/>
    <row r="63" ht="25.5" customHeight="1" x14ac:dyDescent="0.25"/>
    <row r="64" ht="25.5" customHeight="1" x14ac:dyDescent="0.25"/>
  </sheetData>
  <sheetProtection formatCells="0" formatColumns="0" formatRows="0" insertRows="0"/>
  <mergeCells count="93">
    <mergeCell ref="A2:Q3"/>
    <mergeCell ref="W6:AI7"/>
    <mergeCell ref="A8:A11"/>
    <mergeCell ref="B8:B11"/>
    <mergeCell ref="C8:C11"/>
    <mergeCell ref="D8:Q8"/>
    <mergeCell ref="R8:U9"/>
    <mergeCell ref="V8:Y9"/>
    <mergeCell ref="Z8:AC9"/>
    <mergeCell ref="AD8:AG9"/>
    <mergeCell ref="AH8:AH11"/>
    <mergeCell ref="AI8:AI11"/>
    <mergeCell ref="AJ8:AJ11"/>
    <mergeCell ref="D9:K9"/>
    <mergeCell ref="L9:Q9"/>
    <mergeCell ref="D10:G10"/>
    <mergeCell ref="H10:K10"/>
    <mergeCell ref="L10:N10"/>
    <mergeCell ref="O10:Q10"/>
    <mergeCell ref="R10:S10"/>
    <mergeCell ref="AF10:AG10"/>
    <mergeCell ref="A12:A13"/>
    <mergeCell ref="B12:B13"/>
    <mergeCell ref="Z12:Z13"/>
    <mergeCell ref="AA12:AA13"/>
    <mergeCell ref="AB12:AB13"/>
    <mergeCell ref="AE12:AE13"/>
    <mergeCell ref="AF12:AF13"/>
    <mergeCell ref="T10:U10"/>
    <mergeCell ref="V10:W10"/>
    <mergeCell ref="X10:Y10"/>
    <mergeCell ref="Z10:AA10"/>
    <mergeCell ref="AB10:AC10"/>
    <mergeCell ref="AD10:AE10"/>
    <mergeCell ref="AG12:AG13"/>
    <mergeCell ref="AH12:AH13"/>
    <mergeCell ref="AI12:AI13"/>
    <mergeCell ref="AJ12:AJ13"/>
    <mergeCell ref="A14:A19"/>
    <mergeCell ref="B14:B19"/>
    <mergeCell ref="Z14:Z19"/>
    <mergeCell ref="AA14:AA19"/>
    <mergeCell ref="AB14:AB19"/>
    <mergeCell ref="AC14:AC19"/>
    <mergeCell ref="AJ14:AJ19"/>
    <mergeCell ref="AG14:AG19"/>
    <mergeCell ref="AH14:AH19"/>
    <mergeCell ref="AI14:AI19"/>
    <mergeCell ref="AC12:AC13"/>
    <mergeCell ref="AD12:AD13"/>
    <mergeCell ref="A20:A23"/>
    <mergeCell ref="B20:B23"/>
    <mergeCell ref="Z20:Z23"/>
    <mergeCell ref="AA20:AA23"/>
    <mergeCell ref="AB20:AB23"/>
    <mergeCell ref="AE20:AE23"/>
    <mergeCell ref="AF20:AF23"/>
    <mergeCell ref="AD14:AD19"/>
    <mergeCell ref="AE14:AE19"/>
    <mergeCell ref="AF14:AF19"/>
    <mergeCell ref="AG20:AG23"/>
    <mergeCell ref="AH20:AH23"/>
    <mergeCell ref="AI20:AI23"/>
    <mergeCell ref="AJ20:AJ23"/>
    <mergeCell ref="A24:A27"/>
    <mergeCell ref="B24:B27"/>
    <mergeCell ref="Z24:Z27"/>
    <mergeCell ref="AA24:AA27"/>
    <mergeCell ref="AB24:AB27"/>
    <mergeCell ref="AC24:AC27"/>
    <mergeCell ref="AJ24:AJ27"/>
    <mergeCell ref="AG24:AG27"/>
    <mergeCell ref="AH24:AH27"/>
    <mergeCell ref="AI24:AI27"/>
    <mergeCell ref="AC20:AC23"/>
    <mergeCell ref="AD20:AD23"/>
    <mergeCell ref="AD24:AD27"/>
    <mergeCell ref="AE24:AE27"/>
    <mergeCell ref="AF24:AF27"/>
    <mergeCell ref="A28:A31"/>
    <mergeCell ref="B28:B31"/>
    <mergeCell ref="Z28:Z31"/>
    <mergeCell ref="AA28:AA31"/>
    <mergeCell ref="AB28:AB31"/>
    <mergeCell ref="AG28:AG31"/>
    <mergeCell ref="AH28:AH31"/>
    <mergeCell ref="AI28:AI31"/>
    <mergeCell ref="AJ28:AJ31"/>
    <mergeCell ref="A36:O36"/>
    <mergeCell ref="AC28:AC31"/>
    <mergeCell ref="AD28:AD31"/>
    <mergeCell ref="AE28:AE31"/>
    <mergeCell ref="AF28:AF31"/>
  </mergeCells>
  <pageMargins left="0.70866141732283472" right="0.70866141732283472" top="0.74803149606299213" bottom="0.74803149606299213" header="0.31496062992125984" footer="0.31496062992125984"/>
  <pageSetup paperSize="9" scale="60" orientation="landscape" horizontalDpi="180" verticalDpi="18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157"/>
  <sheetViews>
    <sheetView view="pageBreakPreview" zoomScale="80" zoomScaleNormal="70" zoomScaleSheetLayoutView="80" workbookViewId="0">
      <pane xSplit="17" ySplit="11" topLeftCell="Z12" activePane="bottomRight" state="frozen"/>
      <selection pane="topRight" activeCell="R1" sqref="R1"/>
      <selection pane="bottomLeft" activeCell="A12" sqref="A12"/>
      <selection pane="bottomRight" activeCell="AJ12" sqref="AJ12:AJ17"/>
    </sheetView>
  </sheetViews>
  <sheetFormatPr defaultColWidth="9.140625" defaultRowHeight="15" x14ac:dyDescent="0.25"/>
  <cols>
    <col min="1" max="1" width="8" style="222" customWidth="1"/>
    <col min="2" max="2" width="20.42578125" style="222" customWidth="1"/>
    <col min="3" max="4" width="22.5703125" style="222" customWidth="1"/>
    <col min="5" max="5" width="25.140625" style="222" customWidth="1"/>
    <col min="6" max="17" width="9.140625" style="222"/>
    <col min="18" max="34" width="10.7109375" style="222" customWidth="1"/>
    <col min="35" max="36" width="11.28515625" style="222" customWidth="1"/>
    <col min="37" max="16384" width="9.140625" style="222"/>
  </cols>
  <sheetData>
    <row r="1" spans="1:36" x14ac:dyDescent="0.25">
      <c r="A1" s="220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1"/>
      <c r="V1" s="221"/>
    </row>
    <row r="2" spans="1:36" x14ac:dyDescent="0.25">
      <c r="A2" s="220"/>
      <c r="B2" s="1656" t="s">
        <v>574</v>
      </c>
      <c r="C2" s="1657"/>
      <c r="D2" s="1657"/>
      <c r="E2" s="1657"/>
      <c r="F2" s="1657"/>
      <c r="G2" s="1657"/>
      <c r="H2" s="1657"/>
      <c r="I2" s="1657"/>
      <c r="J2" s="1657"/>
      <c r="K2" s="1657"/>
      <c r="L2" s="1657"/>
      <c r="M2" s="1657"/>
      <c r="N2" s="1657"/>
      <c r="O2" s="1657"/>
      <c r="P2" s="1657"/>
      <c r="Q2" s="1658"/>
      <c r="R2" s="220"/>
      <c r="S2" s="220"/>
      <c r="T2" s="220"/>
      <c r="U2" s="221"/>
      <c r="V2" s="221"/>
    </row>
    <row r="3" spans="1:36" x14ac:dyDescent="0.25">
      <c r="A3" s="220"/>
      <c r="B3" s="1659"/>
      <c r="C3" s="1660"/>
      <c r="D3" s="1660"/>
      <c r="E3" s="1660"/>
      <c r="F3" s="1660"/>
      <c r="G3" s="1660"/>
      <c r="H3" s="1660"/>
      <c r="I3" s="1660"/>
      <c r="J3" s="1660"/>
      <c r="K3" s="1660"/>
      <c r="L3" s="1660"/>
      <c r="M3" s="1660"/>
      <c r="N3" s="1660"/>
      <c r="O3" s="1660"/>
      <c r="P3" s="1660"/>
      <c r="Q3" s="1661"/>
      <c r="R3" s="220"/>
      <c r="S3" s="220"/>
      <c r="T3" s="220"/>
      <c r="U3" s="221"/>
      <c r="V3" s="221"/>
    </row>
    <row r="4" spans="1:36" ht="20.25" x14ac:dyDescent="0.25">
      <c r="A4" s="220"/>
      <c r="B4" s="223"/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0"/>
      <c r="S4" s="220"/>
      <c r="T4" s="220"/>
      <c r="U4" s="221"/>
      <c r="V4" s="221"/>
    </row>
    <row r="5" spans="1:36" ht="20.25" customHeight="1" x14ac:dyDescent="0.25">
      <c r="A5" s="220"/>
      <c r="B5" s="223"/>
      <c r="C5" s="223"/>
      <c r="D5" s="223"/>
      <c r="E5" s="223"/>
      <c r="F5" s="1662"/>
      <c r="G5" s="1662"/>
      <c r="H5" s="1662"/>
      <c r="I5" s="1662"/>
      <c r="J5" s="1662"/>
      <c r="K5" s="1662"/>
      <c r="L5" s="1662"/>
      <c r="M5" s="1662"/>
      <c r="N5" s="1662"/>
      <c r="O5" s="1662"/>
      <c r="P5" s="1662"/>
      <c r="Q5" s="1662"/>
      <c r="R5" s="1662"/>
      <c r="S5" s="1662"/>
      <c r="T5" s="1662"/>
      <c r="U5" s="1662"/>
      <c r="V5" s="1663" t="s">
        <v>1</v>
      </c>
      <c r="W5" s="1663"/>
      <c r="X5" s="1663"/>
      <c r="Y5" s="1663"/>
      <c r="Z5" s="1663"/>
      <c r="AA5" s="1663"/>
      <c r="AB5" s="1663"/>
      <c r="AC5" s="1663"/>
      <c r="AD5" s="1663"/>
      <c r="AE5" s="1663"/>
      <c r="AF5" s="1663"/>
      <c r="AG5" s="1663"/>
      <c r="AH5" s="1663"/>
    </row>
    <row r="6" spans="1:36" ht="30" customHeight="1" x14ac:dyDescent="0.25">
      <c r="A6" s="220"/>
      <c r="B6" s="223"/>
      <c r="C6" s="223"/>
      <c r="D6" s="223"/>
      <c r="E6" s="223"/>
      <c r="F6" s="1662"/>
      <c r="G6" s="1662"/>
      <c r="H6" s="1662"/>
      <c r="I6" s="1662"/>
      <c r="J6" s="1662"/>
      <c r="K6" s="1662"/>
      <c r="L6" s="1662"/>
      <c r="M6" s="1662"/>
      <c r="N6" s="1662"/>
      <c r="O6" s="1662"/>
      <c r="P6" s="1662"/>
      <c r="Q6" s="1662"/>
      <c r="R6" s="1662"/>
      <c r="S6" s="1662"/>
      <c r="T6" s="1662"/>
      <c r="U6" s="1662"/>
      <c r="V6" s="1663"/>
      <c r="W6" s="1663"/>
      <c r="X6" s="1663"/>
      <c r="Y6" s="1663"/>
      <c r="Z6" s="1663"/>
      <c r="AA6" s="1663"/>
      <c r="AB6" s="1663"/>
      <c r="AC6" s="1663"/>
      <c r="AD6" s="1663"/>
      <c r="AE6" s="1663"/>
      <c r="AF6" s="1663"/>
      <c r="AG6" s="1663"/>
      <c r="AH6" s="1663"/>
    </row>
    <row r="7" spans="1:36" ht="15.75" thickBot="1" x14ac:dyDescent="0.3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1"/>
      <c r="V7" s="221"/>
    </row>
    <row r="8" spans="1:36" ht="31.5" customHeight="1" x14ac:dyDescent="0.25">
      <c r="A8" s="1631" t="s">
        <v>2</v>
      </c>
      <c r="B8" s="1647" t="s">
        <v>3</v>
      </c>
      <c r="C8" s="1647" t="s">
        <v>4</v>
      </c>
      <c r="D8" s="1648" t="s">
        <v>5</v>
      </c>
      <c r="E8" s="1647" t="s">
        <v>6</v>
      </c>
      <c r="F8" s="1647" t="s">
        <v>7</v>
      </c>
      <c r="G8" s="1647"/>
      <c r="H8" s="1647"/>
      <c r="I8" s="1647"/>
      <c r="J8" s="1647"/>
      <c r="K8" s="1647"/>
      <c r="L8" s="1647"/>
      <c r="M8" s="1647"/>
      <c r="N8" s="1647"/>
      <c r="O8" s="1647"/>
      <c r="P8" s="1647"/>
      <c r="Q8" s="1647"/>
      <c r="R8" s="1688" t="s">
        <v>8</v>
      </c>
      <c r="S8" s="1688"/>
      <c r="T8" s="1688"/>
      <c r="U8" s="1688"/>
      <c r="V8" s="1671" t="s">
        <v>9</v>
      </c>
      <c r="W8" s="1671"/>
      <c r="X8" s="1671"/>
      <c r="Y8" s="1671"/>
      <c r="Z8" s="1671" t="s">
        <v>10</v>
      </c>
      <c r="AA8" s="1671"/>
      <c r="AB8" s="1671"/>
      <c r="AC8" s="1671"/>
      <c r="AD8" s="1671" t="s">
        <v>11</v>
      </c>
      <c r="AE8" s="1671"/>
      <c r="AF8" s="1671"/>
      <c r="AG8" s="1671"/>
      <c r="AH8" s="1671" t="s">
        <v>12</v>
      </c>
      <c r="AI8" s="1672" t="s">
        <v>13</v>
      </c>
      <c r="AJ8" s="1672" t="s">
        <v>14</v>
      </c>
    </row>
    <row r="9" spans="1:36" ht="33" customHeight="1" x14ac:dyDescent="0.25">
      <c r="A9" s="1613"/>
      <c r="B9" s="1638"/>
      <c r="C9" s="1638"/>
      <c r="D9" s="1649"/>
      <c r="E9" s="1638"/>
      <c r="F9" s="1638" t="s">
        <v>15</v>
      </c>
      <c r="G9" s="1638"/>
      <c r="H9" s="1638"/>
      <c r="I9" s="1638"/>
      <c r="J9" s="1638"/>
      <c r="K9" s="1638"/>
      <c r="L9" s="1638" t="s">
        <v>16</v>
      </c>
      <c r="M9" s="1638"/>
      <c r="N9" s="1638"/>
      <c r="O9" s="1638"/>
      <c r="P9" s="1638"/>
      <c r="Q9" s="1638"/>
      <c r="R9" s="2384"/>
      <c r="S9" s="2384"/>
      <c r="T9" s="2384"/>
      <c r="U9" s="2384"/>
      <c r="V9" s="2149"/>
      <c r="W9" s="2149"/>
      <c r="X9" s="2149"/>
      <c r="Y9" s="2149"/>
      <c r="Z9" s="2149"/>
      <c r="AA9" s="2149"/>
      <c r="AB9" s="2149"/>
      <c r="AC9" s="2149"/>
      <c r="AD9" s="2149"/>
      <c r="AE9" s="2149"/>
      <c r="AF9" s="2149"/>
      <c r="AG9" s="2149"/>
      <c r="AH9" s="2149"/>
      <c r="AI9" s="2383"/>
      <c r="AJ9" s="2383"/>
    </row>
    <row r="10" spans="1:36" ht="15.75" x14ac:dyDescent="0.25">
      <c r="A10" s="1613"/>
      <c r="B10" s="1638"/>
      <c r="C10" s="1638"/>
      <c r="D10" s="1649"/>
      <c r="E10" s="1638"/>
      <c r="F10" s="2152">
        <v>1000.4166666666666</v>
      </c>
      <c r="G10" s="2152"/>
      <c r="H10" s="2152"/>
      <c r="I10" s="2152">
        <v>1000.7916666666666</v>
      </c>
      <c r="J10" s="2152"/>
      <c r="K10" s="2152"/>
      <c r="L10" s="2152">
        <v>1000.4166666666666</v>
      </c>
      <c r="M10" s="2152"/>
      <c r="N10" s="2152"/>
      <c r="O10" s="2152">
        <v>1000.7916666666666</v>
      </c>
      <c r="P10" s="2152"/>
      <c r="Q10" s="2152"/>
      <c r="R10" s="1638" t="s">
        <v>15</v>
      </c>
      <c r="S10" s="1638"/>
      <c r="T10" s="1638" t="s">
        <v>16</v>
      </c>
      <c r="U10" s="1638"/>
      <c r="V10" s="2149" t="s">
        <v>15</v>
      </c>
      <c r="W10" s="2149"/>
      <c r="X10" s="2149" t="s">
        <v>16</v>
      </c>
      <c r="Y10" s="2149"/>
      <c r="Z10" s="2149" t="s">
        <v>15</v>
      </c>
      <c r="AA10" s="2149"/>
      <c r="AB10" s="2149" t="s">
        <v>16</v>
      </c>
      <c r="AC10" s="2149"/>
      <c r="AD10" s="2149" t="s">
        <v>15</v>
      </c>
      <c r="AE10" s="2149"/>
      <c r="AF10" s="2149" t="s">
        <v>16</v>
      </c>
      <c r="AG10" s="2149"/>
      <c r="AH10" s="2149"/>
      <c r="AI10" s="2383"/>
      <c r="AJ10" s="2383"/>
    </row>
    <row r="11" spans="1:36" ht="16.5" thickBot="1" x14ac:dyDescent="0.3">
      <c r="A11" s="1613"/>
      <c r="B11" s="1638"/>
      <c r="C11" s="1638"/>
      <c r="D11" s="1637"/>
      <c r="E11" s="1638"/>
      <c r="F11" s="257" t="s">
        <v>17</v>
      </c>
      <c r="G11" s="258" t="s">
        <v>18</v>
      </c>
      <c r="H11" s="259" t="s">
        <v>19</v>
      </c>
      <c r="I11" s="257" t="s">
        <v>17</v>
      </c>
      <c r="J11" s="258" t="s">
        <v>18</v>
      </c>
      <c r="K11" s="259" t="s">
        <v>19</v>
      </c>
      <c r="L11" s="257" t="s">
        <v>17</v>
      </c>
      <c r="M11" s="258" t="s">
        <v>18</v>
      </c>
      <c r="N11" s="259" t="s">
        <v>19</v>
      </c>
      <c r="O11" s="257" t="s">
        <v>17</v>
      </c>
      <c r="P11" s="258" t="s">
        <v>18</v>
      </c>
      <c r="Q11" s="259" t="s">
        <v>19</v>
      </c>
      <c r="R11" s="260">
        <v>1000.4166666666666</v>
      </c>
      <c r="S11" s="260">
        <v>1000.7916666666666</v>
      </c>
      <c r="T11" s="260">
        <v>1000.4166666666666</v>
      </c>
      <c r="U11" s="260">
        <v>1000.7916666666666</v>
      </c>
      <c r="V11" s="229">
        <v>1000.4166666666666</v>
      </c>
      <c r="W11" s="229">
        <v>1000.7916666666666</v>
      </c>
      <c r="X11" s="229">
        <v>1000.4166666666666</v>
      </c>
      <c r="Y11" s="229">
        <v>1000.7916666666666</v>
      </c>
      <c r="Z11" s="229">
        <v>1000.4166666666666</v>
      </c>
      <c r="AA11" s="229">
        <v>1000.7916666666666</v>
      </c>
      <c r="AB11" s="229">
        <v>1000.4166666666666</v>
      </c>
      <c r="AC11" s="229">
        <v>1000.7916666666666</v>
      </c>
      <c r="AD11" s="229">
        <v>1000.4166666666666</v>
      </c>
      <c r="AE11" s="229">
        <v>1000.7916666666666</v>
      </c>
      <c r="AF11" s="229">
        <v>1000.4166666666666</v>
      </c>
      <c r="AG11" s="229">
        <v>1000.7916666666666</v>
      </c>
      <c r="AH11" s="2149"/>
      <c r="AI11" s="2383"/>
      <c r="AJ11" s="2383"/>
    </row>
    <row r="12" spans="1:36" ht="15.75" x14ac:dyDescent="0.25">
      <c r="A12" s="1635">
        <v>1</v>
      </c>
      <c r="B12" s="1638" t="s">
        <v>20</v>
      </c>
      <c r="C12" s="1638" t="s">
        <v>575</v>
      </c>
      <c r="D12" s="1648">
        <f>320*0.9</f>
        <v>288</v>
      </c>
      <c r="E12" s="236" t="s">
        <v>576</v>
      </c>
      <c r="F12" s="441">
        <v>6.5</v>
      </c>
      <c r="G12" s="441">
        <v>7.5</v>
      </c>
      <c r="H12" s="441">
        <v>7</v>
      </c>
      <c r="I12" s="441">
        <v>15</v>
      </c>
      <c r="J12" s="441">
        <v>3</v>
      </c>
      <c r="K12" s="441">
        <v>6</v>
      </c>
      <c r="L12" s="419">
        <v>9.5</v>
      </c>
      <c r="M12" s="419">
        <v>8.5</v>
      </c>
      <c r="N12" s="419">
        <v>9</v>
      </c>
      <c r="O12" s="419">
        <v>6</v>
      </c>
      <c r="P12" s="419">
        <v>4</v>
      </c>
      <c r="Q12" s="419">
        <v>9</v>
      </c>
      <c r="R12" s="237">
        <v>405</v>
      </c>
      <c r="S12" s="237">
        <v>403</v>
      </c>
      <c r="T12" s="237"/>
      <c r="U12" s="237"/>
      <c r="V12" s="234">
        <f t="shared" ref="V12:V80" si="0">IF(AND(F12=0,G12=0,H12=0),0,IF(AND(F12=0,G12=0),H12,IF(AND(F12=0,H12=0),G12,IF(AND(G12=0,H12=0),F12,IF(F12=0,(G12+H12)/2,IF(G12=0,(F12+H12)/2,IF(H12=0,(F12+G12)/2,(F12+G12+H12)/3)))))))</f>
        <v>7</v>
      </c>
      <c r="W12" s="234">
        <f t="shared" ref="W12:W80" si="1">IF(AND(I12=0,J12=0,K12=0),0,IF(AND(I12=0,J12=0),K12,IF(AND(I12=0,K12=0),J12,IF(AND(J12=0,K12=0),I12,IF(I12=0,(J12+K12)/2,IF(J12=0,(I12+K12)/2,IF(K12=0,(I12+J12)/2,(I12+J12+K12)/3)))))))</f>
        <v>8</v>
      </c>
      <c r="X12" s="234">
        <f t="shared" ref="X12:X80" si="2">IF(AND(L12=0,M12=0,N12=0),0,IF(AND(L12=0,M12=0),N12,IF(AND(L12=0,N12=0),M12,IF(AND(M12=0,N12=0),L12,IF(L12=0,(M12+N12)/2,IF(M12=0,(L12+N12)/2,IF(N12=0,(L12+M12)/2,(L12+M12+N12)/3)))))))</f>
        <v>9</v>
      </c>
      <c r="Y12" s="235">
        <f t="shared" ref="Y12:Y80" si="3">IF(AND(O12=0,P12=0,Q12=0),0,IF(AND(O12=0,P12=0),Q12,IF(AND(O12=0,Q12=0),P12,IF(AND(P12=0,Q12=0),O12,IF(O12=0,(P12+Q12)/2,IF(P12=0,(O12+Q12)/2,IF(Q12=0,(O12+P12)/2,(O12+P12+Q12)/3)))))))</f>
        <v>6.333333333333333</v>
      </c>
      <c r="Z12" s="2363">
        <f>SUM(V12:V17)</f>
        <v>84.333333333333329</v>
      </c>
      <c r="AA12" s="2357">
        <f>SUM(W12:W17)</f>
        <v>117.66666666666666</v>
      </c>
      <c r="AB12" s="2357">
        <f>SUM(X12:X17)</f>
        <v>69.166666666666671</v>
      </c>
      <c r="AC12" s="2357">
        <f>SUM(Y12:Y17)</f>
        <v>101</v>
      </c>
      <c r="AD12" s="2357">
        <f>Z12*0.38*0.9*SQRT(3)</f>
        <v>49.95580939190156</v>
      </c>
      <c r="AE12" s="2357">
        <f t="shared" ref="AE12:AG12" si="4">AA12*0.38*0.9*SQRT(3)</f>
        <v>69.701188598186747</v>
      </c>
      <c r="AF12" s="2357">
        <f t="shared" si="4"/>
        <v>40.971661853041795</v>
      </c>
      <c r="AG12" s="2357">
        <f t="shared" si="4"/>
        <v>59.828498995044157</v>
      </c>
      <c r="AH12" s="2357">
        <f>MAX(Z12:AC17)</f>
        <v>117.66666666666666</v>
      </c>
      <c r="AI12" s="2358">
        <f>AH12*0.38*0.9*SQRT(3)</f>
        <v>69.701188598186747</v>
      </c>
      <c r="AJ12" s="2358">
        <f>D12-AI12</f>
        <v>218.29881140181325</v>
      </c>
    </row>
    <row r="13" spans="1:36" ht="15.75" x14ac:dyDescent="0.25">
      <c r="A13" s="1635"/>
      <c r="B13" s="1638"/>
      <c r="C13" s="1638"/>
      <c r="D13" s="1649"/>
      <c r="E13" s="232" t="s">
        <v>577</v>
      </c>
      <c r="F13" s="420">
        <v>78</v>
      </c>
      <c r="G13" s="420">
        <v>33</v>
      </c>
      <c r="H13" s="420">
        <v>56</v>
      </c>
      <c r="I13" s="420">
        <v>93</v>
      </c>
      <c r="J13" s="420">
        <v>38</v>
      </c>
      <c r="K13" s="420">
        <v>70</v>
      </c>
      <c r="L13" s="420">
        <v>36.5</v>
      </c>
      <c r="M13" s="420">
        <v>54.5</v>
      </c>
      <c r="N13" s="420">
        <v>18</v>
      </c>
      <c r="O13" s="420">
        <v>49</v>
      </c>
      <c r="P13" s="420">
        <v>44</v>
      </c>
      <c r="Q13" s="420">
        <v>102</v>
      </c>
      <c r="R13" s="237">
        <v>405</v>
      </c>
      <c r="S13" s="237">
        <v>403</v>
      </c>
      <c r="T13" s="233"/>
      <c r="U13" s="233"/>
      <c r="V13" s="234">
        <f t="shared" si="0"/>
        <v>55.666666666666664</v>
      </c>
      <c r="W13" s="234">
        <f t="shared" si="1"/>
        <v>67</v>
      </c>
      <c r="X13" s="234">
        <f t="shared" si="2"/>
        <v>36.333333333333336</v>
      </c>
      <c r="Y13" s="235">
        <f t="shared" si="3"/>
        <v>65</v>
      </c>
      <c r="Z13" s="2363"/>
      <c r="AA13" s="2357"/>
      <c r="AB13" s="2357"/>
      <c r="AC13" s="2357"/>
      <c r="AD13" s="2357"/>
      <c r="AE13" s="2357"/>
      <c r="AF13" s="2357"/>
      <c r="AG13" s="2357"/>
      <c r="AH13" s="2357"/>
      <c r="AI13" s="2358"/>
      <c r="AJ13" s="2358"/>
    </row>
    <row r="14" spans="1:36" ht="15.75" x14ac:dyDescent="0.25">
      <c r="A14" s="1635"/>
      <c r="B14" s="1638"/>
      <c r="C14" s="1638"/>
      <c r="D14" s="1649"/>
      <c r="E14" s="236" t="s">
        <v>578</v>
      </c>
      <c r="F14" s="710">
        <v>16</v>
      </c>
      <c r="G14" s="710">
        <v>24</v>
      </c>
      <c r="H14" s="710">
        <v>16</v>
      </c>
      <c r="I14" s="710">
        <v>7</v>
      </c>
      <c r="J14" s="710">
        <v>46</v>
      </c>
      <c r="K14" s="710">
        <v>57</v>
      </c>
      <c r="L14" s="419">
        <v>20</v>
      </c>
      <c r="M14" s="419">
        <v>17</v>
      </c>
      <c r="N14" s="419">
        <v>30</v>
      </c>
      <c r="O14" s="419">
        <v>24</v>
      </c>
      <c r="P14" s="419">
        <v>12</v>
      </c>
      <c r="Q14" s="419">
        <v>35</v>
      </c>
      <c r="R14" s="237">
        <v>405</v>
      </c>
      <c r="S14" s="237">
        <v>403</v>
      </c>
      <c r="T14" s="237"/>
      <c r="U14" s="237"/>
      <c r="V14" s="234">
        <f t="shared" si="0"/>
        <v>18.666666666666668</v>
      </c>
      <c r="W14" s="234">
        <f t="shared" si="1"/>
        <v>36.666666666666664</v>
      </c>
      <c r="X14" s="234">
        <f t="shared" si="2"/>
        <v>22.333333333333332</v>
      </c>
      <c r="Y14" s="235">
        <f t="shared" si="3"/>
        <v>23.666666666666668</v>
      </c>
      <c r="Z14" s="2363"/>
      <c r="AA14" s="2357"/>
      <c r="AB14" s="2357"/>
      <c r="AC14" s="2357"/>
      <c r="AD14" s="2357"/>
      <c r="AE14" s="2357"/>
      <c r="AF14" s="2357"/>
      <c r="AG14" s="2357"/>
      <c r="AH14" s="2357"/>
      <c r="AI14" s="2358"/>
      <c r="AJ14" s="2358"/>
    </row>
    <row r="15" spans="1:36" ht="15.75" x14ac:dyDescent="0.25">
      <c r="A15" s="1635"/>
      <c r="B15" s="1638"/>
      <c r="C15" s="1638"/>
      <c r="D15" s="1649"/>
      <c r="E15" s="232" t="s">
        <v>579</v>
      </c>
      <c r="F15" s="420">
        <v>3</v>
      </c>
      <c r="G15" s="420">
        <v>0</v>
      </c>
      <c r="H15" s="420">
        <v>0</v>
      </c>
      <c r="I15" s="420">
        <v>6</v>
      </c>
      <c r="J15" s="420">
        <v>0</v>
      </c>
      <c r="K15" s="420">
        <v>0</v>
      </c>
      <c r="L15" s="420">
        <v>1.5</v>
      </c>
      <c r="M15" s="420">
        <v>0</v>
      </c>
      <c r="N15" s="420">
        <v>0</v>
      </c>
      <c r="O15" s="420">
        <v>6</v>
      </c>
      <c r="P15" s="420">
        <v>0</v>
      </c>
      <c r="Q15" s="420">
        <v>0</v>
      </c>
      <c r="R15" s="237">
        <v>405</v>
      </c>
      <c r="S15" s="237">
        <v>403</v>
      </c>
      <c r="T15" s="233"/>
      <c r="U15" s="233"/>
      <c r="V15" s="234">
        <f t="shared" si="0"/>
        <v>3</v>
      </c>
      <c r="W15" s="234">
        <f t="shared" si="1"/>
        <v>6</v>
      </c>
      <c r="X15" s="234">
        <f t="shared" si="2"/>
        <v>1.5</v>
      </c>
      <c r="Y15" s="235">
        <f t="shared" si="3"/>
        <v>6</v>
      </c>
      <c r="Z15" s="2363"/>
      <c r="AA15" s="2357"/>
      <c r="AB15" s="2357"/>
      <c r="AC15" s="2357"/>
      <c r="AD15" s="2357"/>
      <c r="AE15" s="2357"/>
      <c r="AF15" s="2357"/>
      <c r="AG15" s="2357"/>
      <c r="AH15" s="2357"/>
      <c r="AI15" s="2358"/>
      <c r="AJ15" s="2358"/>
    </row>
    <row r="16" spans="1:36" ht="15.75" x14ac:dyDescent="0.25">
      <c r="A16" s="1635"/>
      <c r="B16" s="1638"/>
      <c r="C16" s="1638"/>
      <c r="D16" s="1649"/>
      <c r="E16" s="236"/>
      <c r="F16" s="236"/>
      <c r="G16" s="236"/>
      <c r="H16" s="236"/>
      <c r="I16" s="236"/>
      <c r="J16" s="236"/>
      <c r="K16" s="236"/>
      <c r="L16" s="419"/>
      <c r="M16" s="419"/>
      <c r="N16" s="419"/>
      <c r="O16" s="419"/>
      <c r="P16" s="419"/>
      <c r="Q16" s="419"/>
      <c r="R16" s="237"/>
      <c r="S16" s="237"/>
      <c r="T16" s="237"/>
      <c r="U16" s="237"/>
      <c r="V16" s="234">
        <f t="shared" si="0"/>
        <v>0</v>
      </c>
      <c r="W16" s="234">
        <f t="shared" si="1"/>
        <v>0</v>
      </c>
      <c r="X16" s="234">
        <f t="shared" si="2"/>
        <v>0</v>
      </c>
      <c r="Y16" s="235">
        <f t="shared" si="3"/>
        <v>0</v>
      </c>
      <c r="Z16" s="2363"/>
      <c r="AA16" s="2357"/>
      <c r="AB16" s="2357"/>
      <c r="AC16" s="2357"/>
      <c r="AD16" s="2357"/>
      <c r="AE16" s="2357"/>
      <c r="AF16" s="2357"/>
      <c r="AG16" s="2357"/>
      <c r="AH16" s="2357"/>
      <c r="AI16" s="2358"/>
      <c r="AJ16" s="2358"/>
    </row>
    <row r="17" spans="1:36" ht="15.75" x14ac:dyDescent="0.25">
      <c r="A17" s="1635"/>
      <c r="B17" s="1638"/>
      <c r="C17" s="1638"/>
      <c r="D17" s="1637"/>
      <c r="E17" s="232"/>
      <c r="F17" s="232"/>
      <c r="G17" s="232"/>
      <c r="H17" s="232"/>
      <c r="I17" s="232"/>
      <c r="J17" s="232"/>
      <c r="K17" s="232"/>
      <c r="L17" s="420"/>
      <c r="M17" s="420"/>
      <c r="N17" s="420"/>
      <c r="O17" s="420"/>
      <c r="P17" s="420"/>
      <c r="Q17" s="420"/>
      <c r="R17" s="233"/>
      <c r="S17" s="233"/>
      <c r="T17" s="233"/>
      <c r="U17" s="233"/>
      <c r="V17" s="234">
        <f t="shared" si="0"/>
        <v>0</v>
      </c>
      <c r="W17" s="234">
        <f t="shared" si="1"/>
        <v>0</v>
      </c>
      <c r="X17" s="234">
        <f t="shared" si="2"/>
        <v>0</v>
      </c>
      <c r="Y17" s="235">
        <f t="shared" si="3"/>
        <v>0</v>
      </c>
      <c r="Z17" s="2363"/>
      <c r="AA17" s="2357"/>
      <c r="AB17" s="2357"/>
      <c r="AC17" s="2357"/>
      <c r="AD17" s="2357"/>
      <c r="AE17" s="2357"/>
      <c r="AF17" s="2357"/>
      <c r="AG17" s="2357"/>
      <c r="AH17" s="2357"/>
      <c r="AI17" s="2358"/>
      <c r="AJ17" s="2358"/>
    </row>
    <row r="18" spans="1:36" ht="15.75" x14ac:dyDescent="0.25">
      <c r="A18" s="1635">
        <v>2</v>
      </c>
      <c r="B18" s="1638" t="s">
        <v>571</v>
      </c>
      <c r="C18" s="2382" t="s">
        <v>83</v>
      </c>
      <c r="D18" s="2361">
        <f>160*0.9</f>
        <v>144</v>
      </c>
      <c r="E18" s="236" t="s">
        <v>580</v>
      </c>
      <c r="F18" s="450">
        <v>8</v>
      </c>
      <c r="G18" s="450">
        <v>13</v>
      </c>
      <c r="H18" s="450">
        <v>8</v>
      </c>
      <c r="I18" s="450">
        <v>9</v>
      </c>
      <c r="J18" s="450">
        <v>20</v>
      </c>
      <c r="K18" s="450">
        <v>20</v>
      </c>
      <c r="L18" s="419">
        <v>3</v>
      </c>
      <c r="M18" s="419">
        <v>9</v>
      </c>
      <c r="N18" s="419">
        <v>5</v>
      </c>
      <c r="O18" s="419">
        <v>10</v>
      </c>
      <c r="P18" s="419">
        <v>18</v>
      </c>
      <c r="Q18" s="419">
        <v>14</v>
      </c>
      <c r="R18" s="233">
        <v>405</v>
      </c>
      <c r="S18" s="233">
        <v>404</v>
      </c>
      <c r="T18" s="233"/>
      <c r="U18" s="233"/>
      <c r="V18" s="234">
        <f t="shared" si="0"/>
        <v>9.6666666666666661</v>
      </c>
      <c r="W18" s="234">
        <f t="shared" si="1"/>
        <v>16.333333333333332</v>
      </c>
      <c r="X18" s="234">
        <f t="shared" si="2"/>
        <v>5.666666666666667</v>
      </c>
      <c r="Y18" s="235">
        <f t="shared" si="3"/>
        <v>14</v>
      </c>
      <c r="Z18" s="2363">
        <f>SUM(V18:V21)</f>
        <v>49</v>
      </c>
      <c r="AA18" s="2357">
        <f>SUM(W18:W21)</f>
        <v>50.333333333333336</v>
      </c>
      <c r="AB18" s="2357">
        <f>SUM(X18:X21)</f>
        <v>69</v>
      </c>
      <c r="AC18" s="2357">
        <f>SUM(Y18:Y21)</f>
        <v>76.333333333333343</v>
      </c>
      <c r="AD18" s="2357">
        <f t="shared" ref="AD18:AG32" si="5">Z18*0.38*0.9*SQRT(3)</f>
        <v>29.025707433239248</v>
      </c>
      <c r="AE18" s="2357">
        <f t="shared" si="5"/>
        <v>29.815522601490656</v>
      </c>
      <c r="AF18" s="2357">
        <f t="shared" si="5"/>
        <v>40.872934957010365</v>
      </c>
      <c r="AG18" s="2357">
        <f t="shared" si="5"/>
        <v>45.216918382393118</v>
      </c>
      <c r="AH18" s="2357">
        <f>MAX(Z18:AC21)</f>
        <v>76.333333333333343</v>
      </c>
      <c r="AI18" s="2358">
        <f t="shared" ref="AI18" si="6">AH18*0.38*0.9*SQRT(3)</f>
        <v>45.216918382393118</v>
      </c>
      <c r="AJ18" s="2358">
        <f>D18-AI18</f>
        <v>98.783081617606882</v>
      </c>
    </row>
    <row r="19" spans="1:36" ht="15.75" x14ac:dyDescent="0.25">
      <c r="A19" s="1635"/>
      <c r="B19" s="1638"/>
      <c r="C19" s="2382"/>
      <c r="D19" s="1644"/>
      <c r="E19" s="232" t="s">
        <v>581</v>
      </c>
      <c r="F19" s="420">
        <v>28</v>
      </c>
      <c r="G19" s="420">
        <v>8</v>
      </c>
      <c r="H19" s="420">
        <v>56</v>
      </c>
      <c r="I19" s="420">
        <v>25</v>
      </c>
      <c r="J19" s="420">
        <v>11</v>
      </c>
      <c r="K19" s="420">
        <v>38</v>
      </c>
      <c r="L19" s="420">
        <v>27</v>
      </c>
      <c r="M19" s="420">
        <v>50</v>
      </c>
      <c r="N19" s="420">
        <v>60</v>
      </c>
      <c r="O19" s="420">
        <v>39</v>
      </c>
      <c r="P19" s="420">
        <v>42</v>
      </c>
      <c r="Q19" s="420">
        <v>58</v>
      </c>
      <c r="R19" s="233">
        <v>405</v>
      </c>
      <c r="S19" s="233">
        <v>404</v>
      </c>
      <c r="T19" s="233"/>
      <c r="U19" s="233"/>
      <c r="V19" s="234">
        <f t="shared" si="0"/>
        <v>30.666666666666668</v>
      </c>
      <c r="W19" s="234">
        <f t="shared" si="1"/>
        <v>24.666666666666668</v>
      </c>
      <c r="X19" s="234">
        <f t="shared" si="2"/>
        <v>45.666666666666664</v>
      </c>
      <c r="Y19" s="235">
        <f t="shared" si="3"/>
        <v>46.333333333333336</v>
      </c>
      <c r="Z19" s="2363"/>
      <c r="AA19" s="2357"/>
      <c r="AB19" s="2357"/>
      <c r="AC19" s="2357"/>
      <c r="AD19" s="2357"/>
      <c r="AE19" s="2357"/>
      <c r="AF19" s="2357"/>
      <c r="AG19" s="2357"/>
      <c r="AH19" s="2357"/>
      <c r="AI19" s="2358"/>
      <c r="AJ19" s="2358"/>
    </row>
    <row r="20" spans="1:36" ht="15.75" x14ac:dyDescent="0.25">
      <c r="A20" s="1635"/>
      <c r="B20" s="1638"/>
      <c r="C20" s="2382"/>
      <c r="D20" s="1644"/>
      <c r="E20" s="236" t="s">
        <v>582</v>
      </c>
      <c r="F20" s="710">
        <v>14</v>
      </c>
      <c r="G20" s="710">
        <v>5</v>
      </c>
      <c r="H20" s="710">
        <v>7</v>
      </c>
      <c r="I20" s="710">
        <v>14</v>
      </c>
      <c r="J20" s="710">
        <v>7</v>
      </c>
      <c r="K20" s="710">
        <v>7</v>
      </c>
      <c r="L20" s="419">
        <v>26</v>
      </c>
      <c r="M20" s="419">
        <v>21</v>
      </c>
      <c r="N20" s="419">
        <v>6</v>
      </c>
      <c r="O20" s="419">
        <v>10</v>
      </c>
      <c r="P20" s="419">
        <v>26</v>
      </c>
      <c r="Q20" s="419">
        <v>12</v>
      </c>
      <c r="R20" s="233">
        <v>405</v>
      </c>
      <c r="S20" s="233">
        <v>404</v>
      </c>
      <c r="T20" s="233"/>
      <c r="U20" s="233"/>
      <c r="V20" s="234">
        <f t="shared" si="0"/>
        <v>8.6666666666666661</v>
      </c>
      <c r="W20" s="234">
        <f t="shared" si="1"/>
        <v>9.3333333333333339</v>
      </c>
      <c r="X20" s="234">
        <f t="shared" si="2"/>
        <v>17.666666666666668</v>
      </c>
      <c r="Y20" s="235">
        <f t="shared" si="3"/>
        <v>16</v>
      </c>
      <c r="Z20" s="2363"/>
      <c r="AA20" s="2357"/>
      <c r="AB20" s="2357"/>
      <c r="AC20" s="2357"/>
      <c r="AD20" s="2357"/>
      <c r="AE20" s="2357"/>
      <c r="AF20" s="2357"/>
      <c r="AG20" s="2357"/>
      <c r="AH20" s="2357"/>
      <c r="AI20" s="2358"/>
      <c r="AJ20" s="2358"/>
    </row>
    <row r="21" spans="1:36" ht="15.75" x14ac:dyDescent="0.25">
      <c r="A21" s="1635"/>
      <c r="B21" s="1638"/>
      <c r="C21" s="2382"/>
      <c r="D21" s="2362"/>
      <c r="E21" s="232"/>
      <c r="F21" s="232"/>
      <c r="G21" s="232"/>
      <c r="H21" s="232"/>
      <c r="I21" s="232"/>
      <c r="J21" s="232"/>
      <c r="K21" s="232"/>
      <c r="L21" s="420"/>
      <c r="M21" s="420"/>
      <c r="N21" s="420"/>
      <c r="O21" s="420"/>
      <c r="P21" s="420"/>
      <c r="Q21" s="420"/>
      <c r="R21" s="233"/>
      <c r="S21" s="233"/>
      <c r="T21" s="233"/>
      <c r="U21" s="233"/>
      <c r="V21" s="234">
        <f t="shared" si="0"/>
        <v>0</v>
      </c>
      <c r="W21" s="234">
        <f t="shared" si="1"/>
        <v>0</v>
      </c>
      <c r="X21" s="234">
        <f t="shared" si="2"/>
        <v>0</v>
      </c>
      <c r="Y21" s="235">
        <f t="shared" si="3"/>
        <v>0</v>
      </c>
      <c r="Z21" s="2363"/>
      <c r="AA21" s="2357"/>
      <c r="AB21" s="2357"/>
      <c r="AC21" s="2357"/>
      <c r="AD21" s="2357"/>
      <c r="AE21" s="2357"/>
      <c r="AF21" s="2357"/>
      <c r="AG21" s="2357"/>
      <c r="AH21" s="2357"/>
      <c r="AI21" s="2358"/>
      <c r="AJ21" s="2358"/>
    </row>
    <row r="22" spans="1:36" ht="15.75" x14ac:dyDescent="0.25">
      <c r="A22" s="1613">
        <v>3</v>
      </c>
      <c r="B22" s="2385" t="s">
        <v>1097</v>
      </c>
      <c r="C22" s="1638" t="s">
        <v>1098</v>
      </c>
      <c r="D22" s="2093">
        <f>(100+400)*0.9</f>
        <v>450</v>
      </c>
      <c r="E22" s="236" t="s">
        <v>1099</v>
      </c>
      <c r="F22" s="710">
        <v>8</v>
      </c>
      <c r="G22" s="710">
        <v>10</v>
      </c>
      <c r="H22" s="710">
        <v>6</v>
      </c>
      <c r="I22" s="710">
        <v>22</v>
      </c>
      <c r="J22" s="710">
        <v>10</v>
      </c>
      <c r="K22" s="710">
        <v>6</v>
      </c>
      <c r="L22" s="710">
        <v>0</v>
      </c>
      <c r="M22" s="710">
        <v>0</v>
      </c>
      <c r="N22" s="710">
        <v>0</v>
      </c>
      <c r="O22" s="710">
        <v>0</v>
      </c>
      <c r="P22" s="710">
        <v>0</v>
      </c>
      <c r="Q22" s="710">
        <v>0</v>
      </c>
      <c r="R22" s="233">
        <v>412</v>
      </c>
      <c r="S22" s="233">
        <v>412</v>
      </c>
      <c r="T22" s="233"/>
      <c r="U22" s="233"/>
      <c r="V22" s="234">
        <f t="shared" ref="V22:V26" si="7">IF(AND(F22=0,G22=0,H22=0),0,IF(AND(F22=0,G22=0),H22,IF(AND(F22=0,H22=0),G22,IF(AND(G22=0,H22=0),F22,IF(F22=0,(G22+H22)/2,IF(G22=0,(F22+H22)/2,IF(H22=0,(F22+G22)/2,(F22+G22+H22)/3)))))))</f>
        <v>8</v>
      </c>
      <c r="W22" s="234">
        <f t="shared" ref="W22:W26" si="8">IF(AND(I22=0,J22=0,K22=0),0,IF(AND(I22=0,J22=0),K22,IF(AND(I22=0,K22=0),J22,IF(AND(J22=0,K22=0),I22,IF(I22=0,(J22+K22)/2,IF(J22=0,(I22+K22)/2,IF(K22=0,(I22+J22)/2,(I22+J22+K22)/3)))))))</f>
        <v>12.666666666666666</v>
      </c>
      <c r="X22" s="234">
        <f t="shared" ref="X22:X26" si="9">IF(AND(L22=0,M22=0,N22=0),0,IF(AND(L22=0,M22=0),N22,IF(AND(L22=0,N22=0),M22,IF(AND(M22=0,N22=0),L22,IF(L22=0,(M22+N22)/2,IF(M22=0,(L22+N22)/2,IF(N22=0,(L22+M22)/2,(L22+M22+N22)/3)))))))</f>
        <v>0</v>
      </c>
      <c r="Y22" s="709">
        <f t="shared" ref="Y22:Y26" si="10">IF(AND(O22=0,P22=0,Q22=0),0,IF(AND(O22=0,P22=0),Q22,IF(AND(O22=0,Q22=0),P22,IF(AND(P22=0,Q22=0),O22,IF(O22=0,(P22+Q22)/2,IF(P22=0,(O22+Q22)/2,IF(Q22=0,(O22+P22)/2,(O22+P22+Q22)/3)))))))</f>
        <v>0</v>
      </c>
      <c r="Z22" s="2363">
        <f>SUM(V22:V26)</f>
        <v>29</v>
      </c>
      <c r="AA22" s="2357">
        <f>SUM(W22:W26)</f>
        <v>29.666666666666664</v>
      </c>
      <c r="AB22" s="2357">
        <f>SUM(X22:X26)</f>
        <v>40.833333333333336</v>
      </c>
      <c r="AC22" s="2357">
        <f>SUM(Y22:Y26)</f>
        <v>33</v>
      </c>
      <c r="AD22" s="2357">
        <f t="shared" ref="AD22" si="11">Z22*0.38*0.9*SQRT(3)</f>
        <v>17.178479909468123</v>
      </c>
      <c r="AE22" s="2357">
        <f t="shared" ref="AE22" si="12">AA22*0.38*0.9*SQRT(3)</f>
        <v>17.573387493593831</v>
      </c>
      <c r="AF22" s="2357">
        <f t="shared" ref="AF22" si="13">AB22*0.38*0.9*SQRT(3)</f>
        <v>24.188089527699372</v>
      </c>
      <c r="AG22" s="2357">
        <f t="shared" ref="AG22" si="14">AC22*0.38*0.9*SQRT(3)</f>
        <v>19.547925414222352</v>
      </c>
      <c r="AH22" s="2357">
        <f>MAX(Z22:AC26)</f>
        <v>40.833333333333336</v>
      </c>
      <c r="AI22" s="2358">
        <f t="shared" ref="AI22" si="15">AH22*0.38*0.9*SQRT(3)</f>
        <v>24.188089527699372</v>
      </c>
      <c r="AJ22" s="2358">
        <f>D22-AI22</f>
        <v>425.81191047230061</v>
      </c>
    </row>
    <row r="23" spans="1:36" ht="15.75" x14ac:dyDescent="0.25">
      <c r="A23" s="1613"/>
      <c r="B23" s="2385"/>
      <c r="C23" s="1638"/>
      <c r="D23" s="1649"/>
      <c r="E23" s="236" t="s">
        <v>1100</v>
      </c>
      <c r="F23" s="710">
        <v>2</v>
      </c>
      <c r="G23" s="710">
        <v>8</v>
      </c>
      <c r="H23" s="710">
        <v>14</v>
      </c>
      <c r="I23" s="710">
        <v>0</v>
      </c>
      <c r="J23" s="710">
        <v>0</v>
      </c>
      <c r="K23" s="710">
        <v>0</v>
      </c>
      <c r="L23" s="710">
        <v>32</v>
      </c>
      <c r="M23" s="710">
        <v>54</v>
      </c>
      <c r="N23" s="710">
        <v>36.5</v>
      </c>
      <c r="O23" s="710">
        <v>28</v>
      </c>
      <c r="P23" s="710">
        <v>51</v>
      </c>
      <c r="Q23" s="710">
        <v>20</v>
      </c>
      <c r="R23" s="237">
        <v>412</v>
      </c>
      <c r="S23" s="237">
        <v>412</v>
      </c>
      <c r="T23" s="237"/>
      <c r="U23" s="237"/>
      <c r="V23" s="234">
        <f t="shared" si="7"/>
        <v>8</v>
      </c>
      <c r="W23" s="234">
        <f t="shared" si="8"/>
        <v>0</v>
      </c>
      <c r="X23" s="234">
        <f t="shared" si="9"/>
        <v>40.833333333333336</v>
      </c>
      <c r="Y23" s="709">
        <f t="shared" si="10"/>
        <v>33</v>
      </c>
      <c r="Z23" s="2363"/>
      <c r="AA23" s="2357"/>
      <c r="AB23" s="2357"/>
      <c r="AC23" s="2357"/>
      <c r="AD23" s="2357"/>
      <c r="AE23" s="2357"/>
      <c r="AF23" s="2357"/>
      <c r="AG23" s="2357"/>
      <c r="AH23" s="2357"/>
      <c r="AI23" s="2358"/>
      <c r="AJ23" s="2358"/>
    </row>
    <row r="24" spans="1:36" ht="15.75" x14ac:dyDescent="0.25">
      <c r="A24" s="1613"/>
      <c r="B24" s="2385"/>
      <c r="C24" s="1638"/>
      <c r="D24" s="1649"/>
      <c r="E24" s="232" t="s">
        <v>1101</v>
      </c>
      <c r="F24" s="232">
        <v>0</v>
      </c>
      <c r="G24" s="232">
        <v>0</v>
      </c>
      <c r="H24" s="232">
        <v>0</v>
      </c>
      <c r="I24" s="232">
        <v>0</v>
      </c>
      <c r="J24" s="232">
        <v>0</v>
      </c>
      <c r="K24" s="232">
        <v>0</v>
      </c>
      <c r="L24" s="420"/>
      <c r="M24" s="420"/>
      <c r="N24" s="420"/>
      <c r="O24" s="420"/>
      <c r="P24" s="420"/>
      <c r="Q24" s="420"/>
      <c r="R24" s="233"/>
      <c r="S24" s="233"/>
      <c r="T24" s="233"/>
      <c r="U24" s="233"/>
      <c r="V24" s="234">
        <f t="shared" si="7"/>
        <v>0</v>
      </c>
      <c r="W24" s="234">
        <f t="shared" si="8"/>
        <v>0</v>
      </c>
      <c r="X24" s="234">
        <f t="shared" si="9"/>
        <v>0</v>
      </c>
      <c r="Y24" s="709">
        <f t="shared" si="10"/>
        <v>0</v>
      </c>
      <c r="Z24" s="2363"/>
      <c r="AA24" s="2357"/>
      <c r="AB24" s="2357"/>
      <c r="AC24" s="2357"/>
      <c r="AD24" s="2357"/>
      <c r="AE24" s="2357"/>
      <c r="AF24" s="2357"/>
      <c r="AG24" s="2357"/>
      <c r="AH24" s="2357"/>
      <c r="AI24" s="2358"/>
      <c r="AJ24" s="2358"/>
    </row>
    <row r="25" spans="1:36" ht="15.75" x14ac:dyDescent="0.25">
      <c r="A25" s="1613"/>
      <c r="B25" s="2385"/>
      <c r="C25" s="1638"/>
      <c r="D25" s="1649"/>
      <c r="E25" s="236" t="s">
        <v>1102</v>
      </c>
      <c r="F25" s="236">
        <v>0</v>
      </c>
      <c r="G25" s="236">
        <v>0</v>
      </c>
      <c r="H25" s="236">
        <v>0</v>
      </c>
      <c r="I25" s="236">
        <v>0</v>
      </c>
      <c r="J25" s="236">
        <v>0</v>
      </c>
      <c r="K25" s="236">
        <v>0</v>
      </c>
      <c r="L25" s="710"/>
      <c r="M25" s="710"/>
      <c r="N25" s="710"/>
      <c r="O25" s="710"/>
      <c r="P25" s="710"/>
      <c r="Q25" s="710"/>
      <c r="R25" s="237"/>
      <c r="S25" s="237"/>
      <c r="T25" s="237"/>
      <c r="U25" s="237"/>
      <c r="V25" s="234">
        <f t="shared" si="7"/>
        <v>0</v>
      </c>
      <c r="W25" s="234">
        <f t="shared" si="8"/>
        <v>0</v>
      </c>
      <c r="X25" s="234">
        <f t="shared" si="9"/>
        <v>0</v>
      </c>
      <c r="Y25" s="709">
        <f t="shared" si="10"/>
        <v>0</v>
      </c>
      <c r="Z25" s="2363"/>
      <c r="AA25" s="2357"/>
      <c r="AB25" s="2357"/>
      <c r="AC25" s="2357"/>
      <c r="AD25" s="2357"/>
      <c r="AE25" s="2357"/>
      <c r="AF25" s="2357"/>
      <c r="AG25" s="2357"/>
      <c r="AH25" s="2357"/>
      <c r="AI25" s="2358"/>
      <c r="AJ25" s="2358"/>
    </row>
    <row r="26" spans="1:36" ht="15.75" x14ac:dyDescent="0.25">
      <c r="A26" s="1613"/>
      <c r="B26" s="2385"/>
      <c r="C26" s="1638"/>
      <c r="D26" s="1637"/>
      <c r="E26" s="232" t="s">
        <v>1103</v>
      </c>
      <c r="F26" s="232">
        <v>20</v>
      </c>
      <c r="G26" s="232">
        <v>0</v>
      </c>
      <c r="H26" s="232">
        <v>6</v>
      </c>
      <c r="I26" s="232">
        <v>30</v>
      </c>
      <c r="J26" s="232">
        <v>18</v>
      </c>
      <c r="K26" s="232">
        <v>3</v>
      </c>
      <c r="L26" s="420"/>
      <c r="M26" s="420"/>
      <c r="N26" s="420"/>
      <c r="O26" s="420"/>
      <c r="P26" s="420"/>
      <c r="Q26" s="420"/>
      <c r="R26" s="233"/>
      <c r="S26" s="233"/>
      <c r="T26" s="233"/>
      <c r="U26" s="233"/>
      <c r="V26" s="234">
        <f t="shared" si="7"/>
        <v>13</v>
      </c>
      <c r="W26" s="234">
        <f t="shared" si="8"/>
        <v>17</v>
      </c>
      <c r="X26" s="234">
        <f t="shared" si="9"/>
        <v>0</v>
      </c>
      <c r="Y26" s="709">
        <f t="shared" si="10"/>
        <v>0</v>
      </c>
      <c r="Z26" s="2363"/>
      <c r="AA26" s="2357"/>
      <c r="AB26" s="2357"/>
      <c r="AC26" s="2357"/>
      <c r="AD26" s="2357"/>
      <c r="AE26" s="2357"/>
      <c r="AF26" s="2357"/>
      <c r="AG26" s="2357"/>
      <c r="AH26" s="2357"/>
      <c r="AI26" s="2358"/>
      <c r="AJ26" s="2358"/>
    </row>
    <row r="27" spans="1:36" ht="15.75" x14ac:dyDescent="0.25">
      <c r="A27" s="1613">
        <v>3</v>
      </c>
      <c r="B27" s="1616" t="s">
        <v>136</v>
      </c>
      <c r="C27" s="1638" t="s">
        <v>583</v>
      </c>
      <c r="D27" s="2093">
        <f>(100+400)*0.9</f>
        <v>450</v>
      </c>
      <c r="E27" s="236" t="s">
        <v>584</v>
      </c>
      <c r="F27" s="461">
        <v>16</v>
      </c>
      <c r="G27" s="461">
        <v>7</v>
      </c>
      <c r="H27" s="461">
        <v>0</v>
      </c>
      <c r="I27" s="461">
        <v>15</v>
      </c>
      <c r="J27" s="461">
        <v>7</v>
      </c>
      <c r="K27" s="461">
        <v>0</v>
      </c>
      <c r="L27" s="419">
        <v>0</v>
      </c>
      <c r="M27" s="419">
        <v>0</v>
      </c>
      <c r="N27" s="419">
        <v>0</v>
      </c>
      <c r="O27" s="419">
        <v>0</v>
      </c>
      <c r="P27" s="419">
        <v>0</v>
      </c>
      <c r="Q27" s="419">
        <v>0</v>
      </c>
      <c r="R27" s="233">
        <v>412</v>
      </c>
      <c r="S27" s="233">
        <v>412</v>
      </c>
      <c r="T27" s="233"/>
      <c r="U27" s="233"/>
      <c r="V27" s="234">
        <f t="shared" si="0"/>
        <v>11.5</v>
      </c>
      <c r="W27" s="234">
        <f t="shared" si="1"/>
        <v>11</v>
      </c>
      <c r="X27" s="234">
        <f t="shared" si="2"/>
        <v>0</v>
      </c>
      <c r="Y27" s="235">
        <f t="shared" si="3"/>
        <v>0</v>
      </c>
      <c r="Z27" s="2363">
        <f>SUM(V27:V31)</f>
        <v>11.5</v>
      </c>
      <c r="AA27" s="2357">
        <f>SUM(W27:W31)</f>
        <v>11</v>
      </c>
      <c r="AB27" s="2357">
        <f>SUM(X27:X31)</f>
        <v>40.833333333333336</v>
      </c>
      <c r="AC27" s="2357">
        <f>SUM(Y27:Y31)</f>
        <v>33</v>
      </c>
      <c r="AD27" s="2357">
        <f t="shared" ref="AD27" si="16">Z27*0.38*0.9*SQRT(3)</f>
        <v>6.8121558261683948</v>
      </c>
      <c r="AE27" s="2357">
        <f t="shared" si="5"/>
        <v>6.5159751380741158</v>
      </c>
      <c r="AF27" s="2357">
        <f t="shared" si="5"/>
        <v>24.188089527699372</v>
      </c>
      <c r="AG27" s="2357">
        <f t="shared" si="5"/>
        <v>19.547925414222352</v>
      </c>
      <c r="AH27" s="2357">
        <f>MAX(Z27:AC31)</f>
        <v>40.833333333333336</v>
      </c>
      <c r="AI27" s="2358">
        <f t="shared" ref="AI27" si="17">AH27*0.38*0.9*SQRT(3)</f>
        <v>24.188089527699372</v>
      </c>
      <c r="AJ27" s="2358">
        <f>D27-AI27</f>
        <v>425.81191047230061</v>
      </c>
    </row>
    <row r="28" spans="1:36" ht="15.75" x14ac:dyDescent="0.25">
      <c r="A28" s="1613"/>
      <c r="B28" s="1616"/>
      <c r="C28" s="1638"/>
      <c r="D28" s="1649"/>
      <c r="E28" s="236" t="s">
        <v>585</v>
      </c>
      <c r="F28" s="461">
        <v>0</v>
      </c>
      <c r="G28" s="461">
        <v>0</v>
      </c>
      <c r="H28" s="461">
        <v>0</v>
      </c>
      <c r="I28" s="461">
        <v>0</v>
      </c>
      <c r="J28" s="461">
        <v>0</v>
      </c>
      <c r="K28" s="461">
        <v>0</v>
      </c>
      <c r="L28" s="419">
        <v>32</v>
      </c>
      <c r="M28" s="419">
        <v>54</v>
      </c>
      <c r="N28" s="419">
        <v>36.5</v>
      </c>
      <c r="O28" s="419">
        <v>28</v>
      </c>
      <c r="P28" s="419">
        <v>51</v>
      </c>
      <c r="Q28" s="419">
        <v>20</v>
      </c>
      <c r="R28" s="237">
        <v>412</v>
      </c>
      <c r="S28" s="237">
        <v>412</v>
      </c>
      <c r="T28" s="237"/>
      <c r="U28" s="237"/>
      <c r="V28" s="234">
        <f t="shared" si="0"/>
        <v>0</v>
      </c>
      <c r="W28" s="234">
        <f t="shared" si="1"/>
        <v>0</v>
      </c>
      <c r="X28" s="234">
        <f t="shared" si="2"/>
        <v>40.833333333333336</v>
      </c>
      <c r="Y28" s="235">
        <f t="shared" si="3"/>
        <v>33</v>
      </c>
      <c r="Z28" s="2363"/>
      <c r="AA28" s="2357"/>
      <c r="AB28" s="2357"/>
      <c r="AC28" s="2357"/>
      <c r="AD28" s="2357"/>
      <c r="AE28" s="2357"/>
      <c r="AF28" s="2357"/>
      <c r="AG28" s="2357"/>
      <c r="AH28" s="2357"/>
      <c r="AI28" s="2358"/>
      <c r="AJ28" s="2358"/>
    </row>
    <row r="29" spans="1:36" ht="15.75" x14ac:dyDescent="0.25">
      <c r="A29" s="1613"/>
      <c r="B29" s="1616"/>
      <c r="C29" s="1638"/>
      <c r="D29" s="1649"/>
      <c r="E29" s="232" t="s">
        <v>586</v>
      </c>
      <c r="F29" s="232"/>
      <c r="G29" s="232"/>
      <c r="H29" s="232"/>
      <c r="I29" s="232"/>
      <c r="J29" s="232"/>
      <c r="K29" s="232"/>
      <c r="L29" s="420"/>
      <c r="M29" s="420"/>
      <c r="N29" s="420"/>
      <c r="O29" s="420"/>
      <c r="P29" s="420"/>
      <c r="Q29" s="420"/>
      <c r="R29" s="233"/>
      <c r="S29" s="233"/>
      <c r="T29" s="233"/>
      <c r="U29" s="233"/>
      <c r="V29" s="234">
        <f t="shared" si="0"/>
        <v>0</v>
      </c>
      <c r="W29" s="234">
        <f t="shared" si="1"/>
        <v>0</v>
      </c>
      <c r="X29" s="234">
        <f t="shared" si="2"/>
        <v>0</v>
      </c>
      <c r="Y29" s="235">
        <f t="shared" si="3"/>
        <v>0</v>
      </c>
      <c r="Z29" s="2363"/>
      <c r="AA29" s="2357"/>
      <c r="AB29" s="2357"/>
      <c r="AC29" s="2357"/>
      <c r="AD29" s="2357"/>
      <c r="AE29" s="2357"/>
      <c r="AF29" s="2357"/>
      <c r="AG29" s="2357"/>
      <c r="AH29" s="2357"/>
      <c r="AI29" s="2358"/>
      <c r="AJ29" s="2358"/>
    </row>
    <row r="30" spans="1:36" ht="15.75" x14ac:dyDescent="0.25">
      <c r="A30" s="1613"/>
      <c r="B30" s="1616"/>
      <c r="C30" s="1638"/>
      <c r="D30" s="1649"/>
      <c r="E30" s="236"/>
      <c r="F30" s="236"/>
      <c r="G30" s="236"/>
      <c r="H30" s="236"/>
      <c r="I30" s="236"/>
      <c r="J30" s="236"/>
      <c r="K30" s="236"/>
      <c r="L30" s="419"/>
      <c r="M30" s="419"/>
      <c r="N30" s="419"/>
      <c r="O30" s="419"/>
      <c r="P30" s="419"/>
      <c r="Q30" s="419"/>
      <c r="R30" s="237"/>
      <c r="S30" s="237"/>
      <c r="T30" s="237"/>
      <c r="U30" s="237"/>
      <c r="V30" s="234">
        <f t="shared" si="0"/>
        <v>0</v>
      </c>
      <c r="W30" s="234">
        <f t="shared" si="1"/>
        <v>0</v>
      </c>
      <c r="X30" s="234">
        <f t="shared" si="2"/>
        <v>0</v>
      </c>
      <c r="Y30" s="235">
        <f t="shared" si="3"/>
        <v>0</v>
      </c>
      <c r="Z30" s="2363"/>
      <c r="AA30" s="2357"/>
      <c r="AB30" s="2357"/>
      <c r="AC30" s="2357"/>
      <c r="AD30" s="2357"/>
      <c r="AE30" s="2357"/>
      <c r="AF30" s="2357"/>
      <c r="AG30" s="2357"/>
      <c r="AH30" s="2357"/>
      <c r="AI30" s="2358"/>
      <c r="AJ30" s="2358"/>
    </row>
    <row r="31" spans="1:36" ht="15.75" x14ac:dyDescent="0.25">
      <c r="A31" s="1613"/>
      <c r="B31" s="1616"/>
      <c r="C31" s="1638"/>
      <c r="D31" s="1637"/>
      <c r="E31" s="232"/>
      <c r="F31" s="232"/>
      <c r="G31" s="232"/>
      <c r="H31" s="232"/>
      <c r="I31" s="232"/>
      <c r="J31" s="232"/>
      <c r="K31" s="232"/>
      <c r="L31" s="420"/>
      <c r="M31" s="420"/>
      <c r="N31" s="420"/>
      <c r="O31" s="420"/>
      <c r="P31" s="420"/>
      <c r="Q31" s="420"/>
      <c r="R31" s="233"/>
      <c r="S31" s="233"/>
      <c r="T31" s="233"/>
      <c r="U31" s="233"/>
      <c r="V31" s="234">
        <f t="shared" si="0"/>
        <v>0</v>
      </c>
      <c r="W31" s="234">
        <f t="shared" si="1"/>
        <v>0</v>
      </c>
      <c r="X31" s="234">
        <f t="shared" si="2"/>
        <v>0</v>
      </c>
      <c r="Y31" s="235">
        <f t="shared" si="3"/>
        <v>0</v>
      </c>
      <c r="Z31" s="2363"/>
      <c r="AA31" s="2357"/>
      <c r="AB31" s="2357"/>
      <c r="AC31" s="2357"/>
      <c r="AD31" s="2357"/>
      <c r="AE31" s="2357"/>
      <c r="AF31" s="2357"/>
      <c r="AG31" s="2357"/>
      <c r="AH31" s="2357"/>
      <c r="AI31" s="2358"/>
      <c r="AJ31" s="2358"/>
    </row>
    <row r="32" spans="1:36" ht="31.5" x14ac:dyDescent="0.25">
      <c r="A32" s="1613">
        <v>4</v>
      </c>
      <c r="B32" s="1616" t="s">
        <v>70</v>
      </c>
      <c r="C32" s="2360" t="s">
        <v>587</v>
      </c>
      <c r="D32" s="2361">
        <f>(250+320)*0.9</f>
        <v>513</v>
      </c>
      <c r="E32" s="236" t="s">
        <v>588</v>
      </c>
      <c r="F32" s="461">
        <v>25</v>
      </c>
      <c r="G32" s="461">
        <v>27</v>
      </c>
      <c r="H32" s="461">
        <v>28</v>
      </c>
      <c r="I32" s="461">
        <v>32</v>
      </c>
      <c r="J32" s="461">
        <v>15</v>
      </c>
      <c r="K32" s="461">
        <v>29</v>
      </c>
      <c r="L32" s="419">
        <v>13</v>
      </c>
      <c r="M32" s="419">
        <v>17</v>
      </c>
      <c r="N32" s="419">
        <v>26</v>
      </c>
      <c r="O32" s="419">
        <v>20</v>
      </c>
      <c r="P32" s="419">
        <v>20</v>
      </c>
      <c r="Q32" s="419">
        <v>51</v>
      </c>
      <c r="R32" s="233">
        <v>403</v>
      </c>
      <c r="S32" s="233">
        <v>401</v>
      </c>
      <c r="T32" s="233"/>
      <c r="U32" s="233"/>
      <c r="V32" s="234">
        <f t="shared" si="0"/>
        <v>26.666666666666668</v>
      </c>
      <c r="W32" s="234">
        <f t="shared" si="1"/>
        <v>25.333333333333332</v>
      </c>
      <c r="X32" s="234">
        <f t="shared" si="2"/>
        <v>18.666666666666668</v>
      </c>
      <c r="Y32" s="235">
        <f t="shared" si="3"/>
        <v>30.333333333333332</v>
      </c>
      <c r="Z32" s="2363">
        <f>SUM(V32:V38)</f>
        <v>87.333333333333329</v>
      </c>
      <c r="AA32" s="2357">
        <f>SUM(W32:W38)</f>
        <v>87.333333333333329</v>
      </c>
      <c r="AB32" s="2357">
        <f>SUM(X32:X38)</f>
        <v>132.66666666666669</v>
      </c>
      <c r="AC32" s="2357">
        <f>SUM(Y32:Y38)</f>
        <v>123.33333333333333</v>
      </c>
      <c r="AD32" s="2357">
        <f t="shared" ref="AD32" si="18">Z32*0.38*0.9*SQRT(3)</f>
        <v>51.732893520467229</v>
      </c>
      <c r="AE32" s="2357">
        <f t="shared" si="5"/>
        <v>51.732893520467229</v>
      </c>
      <c r="AF32" s="2357">
        <f t="shared" si="5"/>
        <v>78.586609241015111</v>
      </c>
      <c r="AG32" s="2357">
        <f t="shared" si="5"/>
        <v>73.057903063255239</v>
      </c>
      <c r="AH32" s="2357">
        <f>MAX(Z32:AC38)</f>
        <v>132.66666666666669</v>
      </c>
      <c r="AI32" s="2358">
        <f t="shared" ref="AI32" si="19">AH32*0.38*0.9*SQRT(3)</f>
        <v>78.586609241015111</v>
      </c>
      <c r="AJ32" s="2358">
        <f>D32-AI32</f>
        <v>434.41339075898486</v>
      </c>
    </row>
    <row r="33" spans="1:36" ht="15.75" x14ac:dyDescent="0.25">
      <c r="A33" s="1613"/>
      <c r="B33" s="1616"/>
      <c r="C33" s="2360"/>
      <c r="D33" s="1644"/>
      <c r="E33" s="232" t="s">
        <v>589</v>
      </c>
      <c r="F33" s="420">
        <v>0</v>
      </c>
      <c r="G33" s="420">
        <v>0</v>
      </c>
      <c r="H33" s="420">
        <v>0</v>
      </c>
      <c r="I33" s="420">
        <v>0</v>
      </c>
      <c r="J33" s="420">
        <v>0</v>
      </c>
      <c r="K33" s="420">
        <v>0</v>
      </c>
      <c r="L33" s="420">
        <v>52</v>
      </c>
      <c r="M33" s="420">
        <v>25</v>
      </c>
      <c r="N33" s="420">
        <v>58</v>
      </c>
      <c r="O33" s="420">
        <v>2</v>
      </c>
      <c r="P33" s="420">
        <v>5</v>
      </c>
      <c r="Q33" s="420">
        <v>8</v>
      </c>
      <c r="R33" s="233">
        <v>403</v>
      </c>
      <c r="S33" s="233">
        <v>401</v>
      </c>
      <c r="T33" s="233"/>
      <c r="U33" s="233"/>
      <c r="V33" s="234">
        <f t="shared" si="0"/>
        <v>0</v>
      </c>
      <c r="W33" s="234">
        <f t="shared" si="1"/>
        <v>0</v>
      </c>
      <c r="X33" s="234">
        <f t="shared" si="2"/>
        <v>45</v>
      </c>
      <c r="Y33" s="235">
        <f t="shared" si="3"/>
        <v>5</v>
      </c>
      <c r="Z33" s="2363"/>
      <c r="AA33" s="2357"/>
      <c r="AB33" s="2357"/>
      <c r="AC33" s="2357"/>
      <c r="AD33" s="2357"/>
      <c r="AE33" s="2357"/>
      <c r="AF33" s="2357"/>
      <c r="AG33" s="2357"/>
      <c r="AH33" s="2357"/>
      <c r="AI33" s="2358"/>
      <c r="AJ33" s="2358"/>
    </row>
    <row r="34" spans="1:36" ht="15.75" x14ac:dyDescent="0.25">
      <c r="A34" s="1613"/>
      <c r="B34" s="1616"/>
      <c r="C34" s="2360"/>
      <c r="D34" s="1644"/>
      <c r="E34" s="236" t="s">
        <v>590</v>
      </c>
      <c r="F34" s="461">
        <v>78</v>
      </c>
      <c r="G34" s="461">
        <v>59</v>
      </c>
      <c r="H34" s="461">
        <v>45</v>
      </c>
      <c r="I34" s="461">
        <v>77</v>
      </c>
      <c r="J34" s="461">
        <v>69</v>
      </c>
      <c r="K34" s="461">
        <v>40</v>
      </c>
      <c r="L34" s="419">
        <v>73</v>
      </c>
      <c r="M34" s="419">
        <v>48</v>
      </c>
      <c r="N34" s="419">
        <v>86</v>
      </c>
      <c r="O34" s="419">
        <v>102</v>
      </c>
      <c r="P34" s="419">
        <v>67</v>
      </c>
      <c r="Q34" s="419">
        <v>95</v>
      </c>
      <c r="R34" s="233">
        <v>403</v>
      </c>
      <c r="S34" s="233">
        <v>401</v>
      </c>
      <c r="T34" s="233"/>
      <c r="U34" s="233"/>
      <c r="V34" s="234">
        <f t="shared" si="0"/>
        <v>60.666666666666664</v>
      </c>
      <c r="W34" s="234">
        <f t="shared" si="1"/>
        <v>62</v>
      </c>
      <c r="X34" s="234">
        <f t="shared" si="2"/>
        <v>69</v>
      </c>
      <c r="Y34" s="235">
        <f t="shared" si="3"/>
        <v>88</v>
      </c>
      <c r="Z34" s="2363"/>
      <c r="AA34" s="2357"/>
      <c r="AB34" s="2357"/>
      <c r="AC34" s="2357"/>
      <c r="AD34" s="2357"/>
      <c r="AE34" s="2357"/>
      <c r="AF34" s="2357"/>
      <c r="AG34" s="2357"/>
      <c r="AH34" s="2357"/>
      <c r="AI34" s="2358"/>
      <c r="AJ34" s="2358"/>
    </row>
    <row r="35" spans="1:36" ht="15.75" x14ac:dyDescent="0.25">
      <c r="A35" s="1613"/>
      <c r="B35" s="1616"/>
      <c r="C35" s="2360"/>
      <c r="D35" s="1644"/>
      <c r="E35" s="232" t="s">
        <v>586</v>
      </c>
      <c r="F35" s="232"/>
      <c r="G35" s="232"/>
      <c r="H35" s="232"/>
      <c r="I35" s="232"/>
      <c r="J35" s="232"/>
      <c r="K35" s="232"/>
      <c r="L35" s="420"/>
      <c r="M35" s="420"/>
      <c r="N35" s="420"/>
      <c r="O35" s="420"/>
      <c r="P35" s="420"/>
      <c r="Q35" s="420"/>
      <c r="R35" s="233"/>
      <c r="S35" s="233"/>
      <c r="T35" s="233"/>
      <c r="U35" s="233"/>
      <c r="V35" s="234">
        <f t="shared" si="0"/>
        <v>0</v>
      </c>
      <c r="W35" s="234">
        <f t="shared" si="1"/>
        <v>0</v>
      </c>
      <c r="X35" s="234">
        <f t="shared" si="2"/>
        <v>0</v>
      </c>
      <c r="Y35" s="235">
        <f t="shared" si="3"/>
        <v>0</v>
      </c>
      <c r="Z35" s="2363"/>
      <c r="AA35" s="2357"/>
      <c r="AB35" s="2357"/>
      <c r="AC35" s="2357"/>
      <c r="AD35" s="2357"/>
      <c r="AE35" s="2357"/>
      <c r="AF35" s="2357"/>
      <c r="AG35" s="2357"/>
      <c r="AH35" s="2357"/>
      <c r="AI35" s="2358"/>
      <c r="AJ35" s="2358"/>
    </row>
    <row r="36" spans="1:36" ht="15.75" x14ac:dyDescent="0.25">
      <c r="A36" s="1613"/>
      <c r="B36" s="1616"/>
      <c r="C36" s="2360"/>
      <c r="D36" s="1644"/>
      <c r="E36" s="232"/>
      <c r="F36" s="232"/>
      <c r="G36" s="232"/>
      <c r="H36" s="232"/>
      <c r="I36" s="232"/>
      <c r="J36" s="232"/>
      <c r="K36" s="232"/>
      <c r="L36" s="420"/>
      <c r="M36" s="420"/>
      <c r="N36" s="420"/>
      <c r="O36" s="420"/>
      <c r="P36" s="420"/>
      <c r="Q36" s="420"/>
      <c r="R36" s="233"/>
      <c r="S36" s="233"/>
      <c r="T36" s="233"/>
      <c r="U36" s="233"/>
      <c r="V36" s="234">
        <f t="shared" si="0"/>
        <v>0</v>
      </c>
      <c r="W36" s="234">
        <f t="shared" si="1"/>
        <v>0</v>
      </c>
      <c r="X36" s="234">
        <f t="shared" si="2"/>
        <v>0</v>
      </c>
      <c r="Y36" s="235">
        <f t="shared" si="3"/>
        <v>0</v>
      </c>
      <c r="Z36" s="2363"/>
      <c r="AA36" s="2357"/>
      <c r="AB36" s="2357"/>
      <c r="AC36" s="2357"/>
      <c r="AD36" s="2357"/>
      <c r="AE36" s="2357"/>
      <c r="AF36" s="2357"/>
      <c r="AG36" s="2357"/>
      <c r="AH36" s="2357"/>
      <c r="AI36" s="2358"/>
      <c r="AJ36" s="2358"/>
    </row>
    <row r="37" spans="1:36" ht="19.5" customHeight="1" x14ac:dyDescent="0.25">
      <c r="A37" s="1613"/>
      <c r="B37" s="1616"/>
      <c r="C37" s="2360"/>
      <c r="D37" s="1644"/>
      <c r="E37" s="236"/>
      <c r="F37" s="236"/>
      <c r="G37" s="236"/>
      <c r="H37" s="236"/>
      <c r="I37" s="236"/>
      <c r="J37" s="236"/>
      <c r="K37" s="236"/>
      <c r="L37" s="419"/>
      <c r="M37" s="419"/>
      <c r="N37" s="419"/>
      <c r="O37" s="419"/>
      <c r="P37" s="419"/>
      <c r="Q37" s="419"/>
      <c r="R37" s="237"/>
      <c r="S37" s="237"/>
      <c r="T37" s="237"/>
      <c r="U37" s="237"/>
      <c r="V37" s="234">
        <f t="shared" si="0"/>
        <v>0</v>
      </c>
      <c r="W37" s="234">
        <f t="shared" si="1"/>
        <v>0</v>
      </c>
      <c r="X37" s="234">
        <f t="shared" si="2"/>
        <v>0</v>
      </c>
      <c r="Y37" s="235">
        <f t="shared" si="3"/>
        <v>0</v>
      </c>
      <c r="Z37" s="2363"/>
      <c r="AA37" s="2357"/>
      <c r="AB37" s="2357"/>
      <c r="AC37" s="2357"/>
      <c r="AD37" s="2357"/>
      <c r="AE37" s="2357"/>
      <c r="AF37" s="2357"/>
      <c r="AG37" s="2357"/>
      <c r="AH37" s="2357"/>
      <c r="AI37" s="2358"/>
      <c r="AJ37" s="2358"/>
    </row>
    <row r="38" spans="1:36" ht="15.75" x14ac:dyDescent="0.25">
      <c r="A38" s="1613"/>
      <c r="B38" s="1616"/>
      <c r="C38" s="2360"/>
      <c r="D38" s="2362"/>
      <c r="E38" s="232"/>
      <c r="F38" s="232"/>
      <c r="G38" s="232"/>
      <c r="H38" s="232"/>
      <c r="I38" s="232"/>
      <c r="J38" s="232"/>
      <c r="K38" s="232"/>
      <c r="L38" s="420"/>
      <c r="M38" s="420"/>
      <c r="N38" s="420"/>
      <c r="O38" s="420"/>
      <c r="P38" s="420"/>
      <c r="Q38" s="420"/>
      <c r="R38" s="233"/>
      <c r="S38" s="233"/>
      <c r="T38" s="233"/>
      <c r="U38" s="233"/>
      <c r="V38" s="234">
        <f t="shared" si="0"/>
        <v>0</v>
      </c>
      <c r="W38" s="234">
        <f t="shared" si="1"/>
        <v>0</v>
      </c>
      <c r="X38" s="234">
        <f t="shared" si="2"/>
        <v>0</v>
      </c>
      <c r="Y38" s="235">
        <f t="shared" si="3"/>
        <v>0</v>
      </c>
      <c r="Z38" s="2363"/>
      <c r="AA38" s="2357"/>
      <c r="AB38" s="2357"/>
      <c r="AC38" s="2357"/>
      <c r="AD38" s="2357"/>
      <c r="AE38" s="2357"/>
      <c r="AF38" s="2357"/>
      <c r="AG38" s="2357"/>
      <c r="AH38" s="2357"/>
      <c r="AI38" s="2358"/>
      <c r="AJ38" s="2358"/>
    </row>
    <row r="39" spans="1:36" ht="15.75" x14ac:dyDescent="0.25">
      <c r="A39" s="1613">
        <v>5</v>
      </c>
      <c r="B39" s="1616" t="s">
        <v>43</v>
      </c>
      <c r="C39" s="1616" t="s">
        <v>59</v>
      </c>
      <c r="D39" s="2090">
        <f>400*0.9</f>
        <v>360</v>
      </c>
      <c r="E39" s="236" t="s">
        <v>591</v>
      </c>
      <c r="F39" s="461">
        <v>56</v>
      </c>
      <c r="G39" s="461">
        <v>90</v>
      </c>
      <c r="H39" s="461">
        <v>52</v>
      </c>
      <c r="I39" s="461">
        <v>80</v>
      </c>
      <c r="J39" s="461">
        <v>115</v>
      </c>
      <c r="K39" s="461">
        <v>88</v>
      </c>
      <c r="L39" s="419">
        <v>116</v>
      </c>
      <c r="M39" s="419">
        <v>60</v>
      </c>
      <c r="N39" s="419">
        <v>42</v>
      </c>
      <c r="O39" s="419">
        <v>143</v>
      </c>
      <c r="P39" s="419">
        <v>71</v>
      </c>
      <c r="Q39" s="419">
        <v>53</v>
      </c>
      <c r="R39" s="233">
        <v>407</v>
      </c>
      <c r="S39" s="233">
        <v>404</v>
      </c>
      <c r="T39" s="233"/>
      <c r="U39" s="233"/>
      <c r="V39" s="234">
        <f t="shared" si="0"/>
        <v>66</v>
      </c>
      <c r="W39" s="234">
        <f t="shared" si="1"/>
        <v>94.333333333333329</v>
      </c>
      <c r="X39" s="234">
        <f t="shared" si="2"/>
        <v>72.666666666666671</v>
      </c>
      <c r="Y39" s="235">
        <f t="shared" si="3"/>
        <v>89</v>
      </c>
      <c r="Z39" s="2363">
        <f>SUM(V39:V46)</f>
        <v>138.33333333333331</v>
      </c>
      <c r="AA39" s="2357">
        <f>SUM(W39:W46)</f>
        <v>165</v>
      </c>
      <c r="AB39" s="2357">
        <f>SUM(X39:X46)</f>
        <v>189.33333333333334</v>
      </c>
      <c r="AC39" s="2357">
        <f>SUM(Y39:Y46)</f>
        <v>155.66666666666669</v>
      </c>
      <c r="AD39" s="2357">
        <f t="shared" ref="AD39:AG55" si="20">Z39*0.38*0.9*SQRT(3)</f>
        <v>81.943323706083575</v>
      </c>
      <c r="AE39" s="2357">
        <f t="shared" si="20"/>
        <v>97.739627071111755</v>
      </c>
      <c r="AF39" s="2357">
        <f t="shared" si="20"/>
        <v>112.15375389169995</v>
      </c>
      <c r="AG39" s="2357">
        <f t="shared" si="20"/>
        <v>92.210920893351897</v>
      </c>
      <c r="AH39" s="2357">
        <f>MAX(Z39:AC46)</f>
        <v>189.33333333333334</v>
      </c>
      <c r="AI39" s="2358">
        <f t="shared" ref="AI39" si="21">AH39*0.38*0.9*SQRT(3)</f>
        <v>112.15375389169995</v>
      </c>
      <c r="AJ39" s="2358">
        <f>D39-AI39</f>
        <v>247.84624610830005</v>
      </c>
    </row>
    <row r="40" spans="1:36" ht="15.75" x14ac:dyDescent="0.25">
      <c r="A40" s="1613"/>
      <c r="B40" s="1616"/>
      <c r="C40" s="1616"/>
      <c r="D40" s="1629"/>
      <c r="E40" s="232" t="s">
        <v>592</v>
      </c>
      <c r="F40" s="420">
        <v>38</v>
      </c>
      <c r="G40" s="420">
        <v>15</v>
      </c>
      <c r="H40" s="420">
        <v>34</v>
      </c>
      <c r="I40" s="420">
        <v>32</v>
      </c>
      <c r="J40" s="420">
        <v>33</v>
      </c>
      <c r="K40" s="420">
        <v>15</v>
      </c>
      <c r="L40" s="420">
        <v>30</v>
      </c>
      <c r="M40" s="420">
        <v>5</v>
      </c>
      <c r="N40" s="420">
        <v>13</v>
      </c>
      <c r="O40" s="420">
        <v>40</v>
      </c>
      <c r="P40" s="420">
        <v>3</v>
      </c>
      <c r="Q40" s="420">
        <v>38</v>
      </c>
      <c r="R40" s="233">
        <v>407</v>
      </c>
      <c r="S40" s="233">
        <v>404</v>
      </c>
      <c r="T40" s="233"/>
      <c r="U40" s="233"/>
      <c r="V40" s="234">
        <f t="shared" si="0"/>
        <v>29</v>
      </c>
      <c r="W40" s="234">
        <f t="shared" si="1"/>
        <v>26.666666666666668</v>
      </c>
      <c r="X40" s="234">
        <f t="shared" si="2"/>
        <v>16</v>
      </c>
      <c r="Y40" s="235">
        <f t="shared" si="3"/>
        <v>27</v>
      </c>
      <c r="Z40" s="2363"/>
      <c r="AA40" s="2357"/>
      <c r="AB40" s="2357"/>
      <c r="AC40" s="2357"/>
      <c r="AD40" s="2357"/>
      <c r="AE40" s="2357"/>
      <c r="AF40" s="2357"/>
      <c r="AG40" s="2357"/>
      <c r="AH40" s="2357"/>
      <c r="AI40" s="2358"/>
      <c r="AJ40" s="2358"/>
    </row>
    <row r="41" spans="1:36" ht="15.75" x14ac:dyDescent="0.25">
      <c r="A41" s="1613"/>
      <c r="B41" s="1616"/>
      <c r="C41" s="1616"/>
      <c r="D41" s="1629"/>
      <c r="E41" s="236" t="s">
        <v>593</v>
      </c>
      <c r="F41" s="461">
        <v>2</v>
      </c>
      <c r="G41" s="461">
        <v>3</v>
      </c>
      <c r="H41" s="461">
        <v>2</v>
      </c>
      <c r="I41" s="461">
        <v>18</v>
      </c>
      <c r="J41" s="461">
        <v>4</v>
      </c>
      <c r="K41" s="461">
        <v>2</v>
      </c>
      <c r="L41" s="419">
        <v>5</v>
      </c>
      <c r="M41" s="419">
        <v>13</v>
      </c>
      <c r="N41" s="419">
        <v>6</v>
      </c>
      <c r="O41" s="419">
        <v>10</v>
      </c>
      <c r="P41" s="419">
        <v>34</v>
      </c>
      <c r="Q41" s="419">
        <v>0</v>
      </c>
      <c r="R41" s="237">
        <v>407</v>
      </c>
      <c r="S41" s="233">
        <v>404</v>
      </c>
      <c r="T41" s="237"/>
      <c r="U41" s="233"/>
      <c r="V41" s="234">
        <f t="shared" si="0"/>
        <v>2.3333333333333335</v>
      </c>
      <c r="W41" s="234">
        <f t="shared" si="1"/>
        <v>8</v>
      </c>
      <c r="X41" s="234">
        <f t="shared" si="2"/>
        <v>8</v>
      </c>
      <c r="Y41" s="235">
        <f t="shared" si="3"/>
        <v>22</v>
      </c>
      <c r="Z41" s="2363"/>
      <c r="AA41" s="2357"/>
      <c r="AB41" s="2357"/>
      <c r="AC41" s="2357"/>
      <c r="AD41" s="2357"/>
      <c r="AE41" s="2357"/>
      <c r="AF41" s="2357"/>
      <c r="AG41" s="2357"/>
      <c r="AH41" s="2357"/>
      <c r="AI41" s="2358"/>
      <c r="AJ41" s="2358"/>
    </row>
    <row r="42" spans="1:36" ht="15.75" x14ac:dyDescent="0.25">
      <c r="A42" s="1613"/>
      <c r="B42" s="1616"/>
      <c r="C42" s="1616"/>
      <c r="D42" s="1629"/>
      <c r="E42" s="232" t="s">
        <v>594</v>
      </c>
      <c r="F42" s="420">
        <v>8</v>
      </c>
      <c r="G42" s="420">
        <v>10</v>
      </c>
      <c r="H42" s="420">
        <v>52</v>
      </c>
      <c r="I42" s="420">
        <v>3</v>
      </c>
      <c r="J42" s="420">
        <v>12</v>
      </c>
      <c r="K42" s="420">
        <v>79</v>
      </c>
      <c r="L42" s="420">
        <v>13</v>
      </c>
      <c r="M42" s="420">
        <v>18</v>
      </c>
      <c r="N42" s="420">
        <v>13</v>
      </c>
      <c r="O42" s="420">
        <v>16</v>
      </c>
      <c r="P42" s="420">
        <v>10</v>
      </c>
      <c r="Q42" s="420">
        <v>5</v>
      </c>
      <c r="R42" s="233">
        <v>407</v>
      </c>
      <c r="S42" s="233">
        <v>404</v>
      </c>
      <c r="T42" s="233"/>
      <c r="U42" s="233"/>
      <c r="V42" s="234">
        <f t="shared" si="0"/>
        <v>23.333333333333332</v>
      </c>
      <c r="W42" s="234">
        <f t="shared" si="1"/>
        <v>31.333333333333332</v>
      </c>
      <c r="X42" s="234">
        <f t="shared" si="2"/>
        <v>14.666666666666666</v>
      </c>
      <c r="Y42" s="235">
        <f t="shared" si="3"/>
        <v>10.333333333333334</v>
      </c>
      <c r="Z42" s="2363"/>
      <c r="AA42" s="2357"/>
      <c r="AB42" s="2357"/>
      <c r="AC42" s="2357"/>
      <c r="AD42" s="2357"/>
      <c r="AE42" s="2357"/>
      <c r="AF42" s="2357"/>
      <c r="AG42" s="2357"/>
      <c r="AH42" s="2357"/>
      <c r="AI42" s="2358"/>
      <c r="AJ42" s="2358"/>
    </row>
    <row r="43" spans="1:36" ht="15.75" x14ac:dyDescent="0.25">
      <c r="A43" s="1613"/>
      <c r="B43" s="1616"/>
      <c r="C43" s="1616"/>
      <c r="D43" s="1629"/>
      <c r="E43" s="236" t="s">
        <v>595</v>
      </c>
      <c r="F43" s="461">
        <v>11</v>
      </c>
      <c r="G43" s="461">
        <v>18</v>
      </c>
      <c r="H43" s="461">
        <v>24</v>
      </c>
      <c r="I43" s="461">
        <v>3</v>
      </c>
      <c r="J43" s="461">
        <v>4</v>
      </c>
      <c r="K43" s="461">
        <v>7</v>
      </c>
      <c r="L43" s="419">
        <v>57</v>
      </c>
      <c r="M43" s="419">
        <v>107</v>
      </c>
      <c r="N43" s="419">
        <v>70</v>
      </c>
      <c r="O43" s="419">
        <v>12</v>
      </c>
      <c r="P43" s="419">
        <v>4</v>
      </c>
      <c r="Q43" s="419">
        <v>6</v>
      </c>
      <c r="R43" s="237">
        <v>407</v>
      </c>
      <c r="S43" s="233">
        <v>404</v>
      </c>
      <c r="T43" s="237"/>
      <c r="U43" s="233"/>
      <c r="V43" s="234">
        <f t="shared" si="0"/>
        <v>17.666666666666668</v>
      </c>
      <c r="W43" s="234">
        <f t="shared" si="1"/>
        <v>4.666666666666667</v>
      </c>
      <c r="X43" s="234">
        <f t="shared" si="2"/>
        <v>78</v>
      </c>
      <c r="Y43" s="235">
        <f t="shared" si="3"/>
        <v>7.333333333333333</v>
      </c>
      <c r="Z43" s="2363"/>
      <c r="AA43" s="2357"/>
      <c r="AB43" s="2357"/>
      <c r="AC43" s="2357"/>
      <c r="AD43" s="2357"/>
      <c r="AE43" s="2357"/>
      <c r="AF43" s="2357"/>
      <c r="AG43" s="2357"/>
      <c r="AH43" s="2357"/>
      <c r="AI43" s="2358"/>
      <c r="AJ43" s="2358"/>
    </row>
    <row r="44" spans="1:36" ht="15.75" x14ac:dyDescent="0.25">
      <c r="A44" s="1613"/>
      <c r="B44" s="1616"/>
      <c r="C44" s="1616"/>
      <c r="D44" s="1629"/>
      <c r="E44" s="232"/>
      <c r="F44" s="232"/>
      <c r="G44" s="232"/>
      <c r="H44" s="232"/>
      <c r="I44" s="232"/>
      <c r="J44" s="232"/>
      <c r="K44" s="232"/>
      <c r="L44" s="420"/>
      <c r="M44" s="420"/>
      <c r="N44" s="420"/>
      <c r="O44" s="420"/>
      <c r="P44" s="420"/>
      <c r="Q44" s="420"/>
      <c r="R44" s="233"/>
      <c r="S44" s="233"/>
      <c r="T44" s="233"/>
      <c r="U44" s="233"/>
      <c r="V44" s="234">
        <f t="shared" si="0"/>
        <v>0</v>
      </c>
      <c r="W44" s="234">
        <f t="shared" si="1"/>
        <v>0</v>
      </c>
      <c r="X44" s="234">
        <f t="shared" si="2"/>
        <v>0</v>
      </c>
      <c r="Y44" s="235">
        <f t="shared" si="3"/>
        <v>0</v>
      </c>
      <c r="Z44" s="2363"/>
      <c r="AA44" s="2357"/>
      <c r="AB44" s="2357"/>
      <c r="AC44" s="2357"/>
      <c r="AD44" s="2357"/>
      <c r="AE44" s="2357"/>
      <c r="AF44" s="2357"/>
      <c r="AG44" s="2357"/>
      <c r="AH44" s="2357"/>
      <c r="AI44" s="2358"/>
      <c r="AJ44" s="2358"/>
    </row>
    <row r="45" spans="1:36" ht="15.75" x14ac:dyDescent="0.25">
      <c r="A45" s="1613"/>
      <c r="B45" s="1616"/>
      <c r="C45" s="1616"/>
      <c r="D45" s="1629"/>
      <c r="E45" s="236"/>
      <c r="F45" s="236"/>
      <c r="G45" s="236"/>
      <c r="H45" s="236"/>
      <c r="I45" s="236"/>
      <c r="J45" s="236"/>
      <c r="K45" s="236"/>
      <c r="L45" s="419"/>
      <c r="M45" s="419"/>
      <c r="N45" s="419"/>
      <c r="O45" s="419"/>
      <c r="P45" s="419"/>
      <c r="Q45" s="419"/>
      <c r="R45" s="237"/>
      <c r="S45" s="237"/>
      <c r="T45" s="237"/>
      <c r="U45" s="237"/>
      <c r="V45" s="234">
        <f t="shared" si="0"/>
        <v>0</v>
      </c>
      <c r="W45" s="234">
        <f t="shared" si="1"/>
        <v>0</v>
      </c>
      <c r="X45" s="234">
        <f t="shared" si="2"/>
        <v>0</v>
      </c>
      <c r="Y45" s="235">
        <f t="shared" si="3"/>
        <v>0</v>
      </c>
      <c r="Z45" s="2363"/>
      <c r="AA45" s="2357"/>
      <c r="AB45" s="2357"/>
      <c r="AC45" s="2357"/>
      <c r="AD45" s="2357"/>
      <c r="AE45" s="2357"/>
      <c r="AF45" s="2357"/>
      <c r="AG45" s="2357"/>
      <c r="AH45" s="2357"/>
      <c r="AI45" s="2358"/>
      <c r="AJ45" s="2358"/>
    </row>
    <row r="46" spans="1:36" ht="15.75" x14ac:dyDescent="0.25">
      <c r="A46" s="1613"/>
      <c r="B46" s="1616"/>
      <c r="C46" s="1616"/>
      <c r="D46" s="1615"/>
      <c r="E46" s="232"/>
      <c r="F46" s="232"/>
      <c r="G46" s="232"/>
      <c r="H46" s="232"/>
      <c r="I46" s="232"/>
      <c r="J46" s="232"/>
      <c r="K46" s="232"/>
      <c r="L46" s="420"/>
      <c r="M46" s="420"/>
      <c r="N46" s="420"/>
      <c r="O46" s="420"/>
      <c r="P46" s="420"/>
      <c r="Q46" s="420"/>
      <c r="R46" s="233"/>
      <c r="S46" s="233"/>
      <c r="T46" s="233"/>
      <c r="U46" s="233"/>
      <c r="V46" s="234">
        <f t="shared" si="0"/>
        <v>0</v>
      </c>
      <c r="W46" s="234">
        <f t="shared" si="1"/>
        <v>0</v>
      </c>
      <c r="X46" s="234">
        <f t="shared" si="2"/>
        <v>0</v>
      </c>
      <c r="Y46" s="235">
        <f t="shared" si="3"/>
        <v>0</v>
      </c>
      <c r="Z46" s="2363"/>
      <c r="AA46" s="2357"/>
      <c r="AB46" s="2357"/>
      <c r="AC46" s="2357"/>
      <c r="AD46" s="2357"/>
      <c r="AE46" s="2357"/>
      <c r="AF46" s="2357"/>
      <c r="AG46" s="2357"/>
      <c r="AH46" s="2357"/>
      <c r="AI46" s="2358"/>
      <c r="AJ46" s="2358"/>
    </row>
    <row r="47" spans="1:36" ht="15.75" x14ac:dyDescent="0.25">
      <c r="A47" s="1613">
        <v>6</v>
      </c>
      <c r="B47" s="1616" t="s">
        <v>596</v>
      </c>
      <c r="C47" s="1616" t="s">
        <v>83</v>
      </c>
      <c r="D47" s="2090">
        <f>160*0.9</f>
        <v>144</v>
      </c>
      <c r="E47" s="236" t="s">
        <v>597</v>
      </c>
      <c r="F47" s="461">
        <v>75</v>
      </c>
      <c r="G47" s="461">
        <v>80</v>
      </c>
      <c r="H47" s="461">
        <v>75</v>
      </c>
      <c r="I47" s="461">
        <v>69</v>
      </c>
      <c r="J47" s="461">
        <v>72</v>
      </c>
      <c r="K47" s="461">
        <v>68</v>
      </c>
      <c r="L47" s="419">
        <v>73</v>
      </c>
      <c r="M47" s="419">
        <v>73</v>
      </c>
      <c r="N47" s="419">
        <v>83</v>
      </c>
      <c r="O47" s="419">
        <v>75</v>
      </c>
      <c r="P47" s="419">
        <v>74</v>
      </c>
      <c r="Q47" s="419">
        <v>83</v>
      </c>
      <c r="R47" s="233">
        <v>406</v>
      </c>
      <c r="S47" s="233">
        <v>406</v>
      </c>
      <c r="T47" s="233"/>
      <c r="U47" s="233"/>
      <c r="V47" s="234">
        <f t="shared" si="0"/>
        <v>76.666666666666671</v>
      </c>
      <c r="W47" s="234">
        <f t="shared" si="1"/>
        <v>69.666666666666671</v>
      </c>
      <c r="X47" s="234">
        <f t="shared" si="2"/>
        <v>76.333333333333329</v>
      </c>
      <c r="Y47" s="235">
        <f t="shared" si="3"/>
        <v>77.333333333333329</v>
      </c>
      <c r="Z47" s="2363">
        <f>SUM(V47:V54)</f>
        <v>93</v>
      </c>
      <c r="AA47" s="2357">
        <f>SUM(W47:W54)</f>
        <v>83.666666666666671</v>
      </c>
      <c r="AB47" s="2357">
        <f>SUM(X47:X54)</f>
        <v>101.66666666666666</v>
      </c>
      <c r="AC47" s="2357">
        <f>SUM(Y47:Y54)</f>
        <v>99.666666666666657</v>
      </c>
      <c r="AD47" s="2357">
        <f t="shared" ref="AD47" si="22">Z47*0.38*0.9*SQRT(3)</f>
        <v>55.089607985535714</v>
      </c>
      <c r="AE47" s="2357">
        <f t="shared" si="20"/>
        <v>49.560901807775856</v>
      </c>
      <c r="AF47" s="2357">
        <f t="shared" si="20"/>
        <v>60.223406579169868</v>
      </c>
      <c r="AG47" s="2357">
        <f t="shared" si="20"/>
        <v>59.038683826792749</v>
      </c>
      <c r="AH47" s="2357">
        <f>MAX(Z47:AC54)</f>
        <v>101.66666666666666</v>
      </c>
      <c r="AI47" s="2358">
        <f t="shared" ref="AI47" si="23">AH47*0.38*0.9*SQRT(3)</f>
        <v>60.223406579169868</v>
      </c>
      <c r="AJ47" s="2358">
        <f>D47-AI47</f>
        <v>83.776593420830125</v>
      </c>
    </row>
    <row r="48" spans="1:36" ht="15.75" x14ac:dyDescent="0.25">
      <c r="A48" s="1613"/>
      <c r="B48" s="1616"/>
      <c r="C48" s="1616"/>
      <c r="D48" s="1629"/>
      <c r="E48" s="232" t="s">
        <v>598</v>
      </c>
      <c r="F48" s="420">
        <v>0</v>
      </c>
      <c r="G48" s="420">
        <v>0</v>
      </c>
      <c r="H48" s="420">
        <v>0</v>
      </c>
      <c r="I48" s="420">
        <v>0</v>
      </c>
      <c r="J48" s="420">
        <v>0</v>
      </c>
      <c r="K48" s="420">
        <v>0</v>
      </c>
      <c r="L48" s="420">
        <v>0</v>
      </c>
      <c r="M48" s="420">
        <v>0</v>
      </c>
      <c r="N48" s="420">
        <v>0</v>
      </c>
      <c r="O48" s="420">
        <v>0</v>
      </c>
      <c r="P48" s="420">
        <v>0</v>
      </c>
      <c r="Q48" s="420">
        <v>0</v>
      </c>
      <c r="R48" s="233">
        <v>406</v>
      </c>
      <c r="S48" s="233">
        <v>406</v>
      </c>
      <c r="T48" s="233"/>
      <c r="U48" s="233"/>
      <c r="V48" s="234">
        <f t="shared" si="0"/>
        <v>0</v>
      </c>
      <c r="W48" s="234">
        <f t="shared" si="1"/>
        <v>0</v>
      </c>
      <c r="X48" s="234">
        <f t="shared" si="2"/>
        <v>0</v>
      </c>
      <c r="Y48" s="235">
        <f t="shared" si="3"/>
        <v>0</v>
      </c>
      <c r="Z48" s="2363"/>
      <c r="AA48" s="2357"/>
      <c r="AB48" s="2357"/>
      <c r="AC48" s="2357"/>
      <c r="AD48" s="2357"/>
      <c r="AE48" s="2357"/>
      <c r="AF48" s="2357"/>
      <c r="AG48" s="2357"/>
      <c r="AH48" s="2357"/>
      <c r="AI48" s="2358"/>
      <c r="AJ48" s="2358"/>
    </row>
    <row r="49" spans="1:36" ht="15.75" x14ac:dyDescent="0.25">
      <c r="A49" s="1613"/>
      <c r="B49" s="1616"/>
      <c r="C49" s="1616"/>
      <c r="D49" s="1629"/>
      <c r="E49" s="236" t="s">
        <v>599</v>
      </c>
      <c r="F49" s="461">
        <v>0</v>
      </c>
      <c r="G49" s="461">
        <v>0</v>
      </c>
      <c r="H49" s="461">
        <v>0</v>
      </c>
      <c r="I49" s="461">
        <v>0</v>
      </c>
      <c r="J49" s="461">
        <v>0</v>
      </c>
      <c r="K49" s="461">
        <v>0</v>
      </c>
      <c r="L49" s="419">
        <v>27</v>
      </c>
      <c r="M49" s="419">
        <v>20</v>
      </c>
      <c r="N49" s="419">
        <v>26</v>
      </c>
      <c r="O49" s="419">
        <v>26</v>
      </c>
      <c r="P49" s="419">
        <v>18</v>
      </c>
      <c r="Q49" s="419">
        <v>20</v>
      </c>
      <c r="R49" s="237">
        <v>406</v>
      </c>
      <c r="S49" s="233">
        <v>406</v>
      </c>
      <c r="T49" s="233"/>
      <c r="U49" s="237"/>
      <c r="V49" s="234">
        <f t="shared" si="0"/>
        <v>0</v>
      </c>
      <c r="W49" s="234">
        <f t="shared" si="1"/>
        <v>0</v>
      </c>
      <c r="X49" s="234">
        <f t="shared" si="2"/>
        <v>24.333333333333332</v>
      </c>
      <c r="Y49" s="235">
        <f t="shared" si="3"/>
        <v>21.333333333333332</v>
      </c>
      <c r="Z49" s="2363"/>
      <c r="AA49" s="2357"/>
      <c r="AB49" s="2357"/>
      <c r="AC49" s="2357"/>
      <c r="AD49" s="2357"/>
      <c r="AE49" s="2357"/>
      <c r="AF49" s="2357"/>
      <c r="AG49" s="2357"/>
      <c r="AH49" s="2357"/>
      <c r="AI49" s="2358"/>
      <c r="AJ49" s="2358"/>
    </row>
    <row r="50" spans="1:36" ht="15.75" x14ac:dyDescent="0.25">
      <c r="A50" s="1613"/>
      <c r="B50" s="1616"/>
      <c r="C50" s="1616"/>
      <c r="D50" s="1629"/>
      <c r="E50" s="232" t="s">
        <v>600</v>
      </c>
      <c r="F50" s="420">
        <v>2</v>
      </c>
      <c r="G50" s="420">
        <v>0</v>
      </c>
      <c r="H50" s="420">
        <v>0</v>
      </c>
      <c r="I50" s="420">
        <v>0</v>
      </c>
      <c r="J50" s="420">
        <v>0</v>
      </c>
      <c r="K50" s="420">
        <v>0</v>
      </c>
      <c r="L50" s="420">
        <v>1</v>
      </c>
      <c r="M50" s="420">
        <v>0</v>
      </c>
      <c r="N50" s="420">
        <v>0</v>
      </c>
      <c r="O50" s="420">
        <v>1</v>
      </c>
      <c r="P50" s="420">
        <v>0</v>
      </c>
      <c r="Q50" s="420">
        <v>0</v>
      </c>
      <c r="R50" s="233">
        <v>406</v>
      </c>
      <c r="S50" s="233">
        <v>406</v>
      </c>
      <c r="T50" s="233"/>
      <c r="U50" s="233"/>
      <c r="V50" s="234">
        <f t="shared" si="0"/>
        <v>2</v>
      </c>
      <c r="W50" s="234">
        <f t="shared" si="1"/>
        <v>0</v>
      </c>
      <c r="X50" s="234">
        <f t="shared" si="2"/>
        <v>1</v>
      </c>
      <c r="Y50" s="235">
        <f t="shared" si="3"/>
        <v>1</v>
      </c>
      <c r="Z50" s="2363"/>
      <c r="AA50" s="2357"/>
      <c r="AB50" s="2357"/>
      <c r="AC50" s="2357"/>
      <c r="AD50" s="2357"/>
      <c r="AE50" s="2357"/>
      <c r="AF50" s="2357"/>
      <c r="AG50" s="2357"/>
      <c r="AH50" s="2357"/>
      <c r="AI50" s="2358"/>
      <c r="AJ50" s="2358"/>
    </row>
    <row r="51" spans="1:36" ht="15.75" x14ac:dyDescent="0.25">
      <c r="A51" s="1613"/>
      <c r="B51" s="1616"/>
      <c r="C51" s="1616"/>
      <c r="D51" s="1629"/>
      <c r="E51" s="710" t="s">
        <v>1104</v>
      </c>
      <c r="F51" s="236">
        <v>2</v>
      </c>
      <c r="G51" s="236">
        <v>8</v>
      </c>
      <c r="H51" s="236">
        <v>33</v>
      </c>
      <c r="I51" s="236">
        <v>11</v>
      </c>
      <c r="J51" s="236">
        <v>9</v>
      </c>
      <c r="K51" s="236">
        <v>22</v>
      </c>
      <c r="L51" s="419"/>
      <c r="M51" s="419"/>
      <c r="N51" s="419"/>
      <c r="O51" s="419"/>
      <c r="P51" s="419"/>
      <c r="Q51" s="419"/>
      <c r="R51" s="237"/>
      <c r="S51" s="237"/>
      <c r="T51" s="237"/>
      <c r="U51" s="237"/>
      <c r="V51" s="234">
        <f t="shared" si="0"/>
        <v>14.333333333333334</v>
      </c>
      <c r="W51" s="234">
        <f t="shared" si="1"/>
        <v>14</v>
      </c>
      <c r="X51" s="234">
        <f t="shared" si="2"/>
        <v>0</v>
      </c>
      <c r="Y51" s="235">
        <f t="shared" si="3"/>
        <v>0</v>
      </c>
      <c r="Z51" s="2363"/>
      <c r="AA51" s="2357"/>
      <c r="AB51" s="2357"/>
      <c r="AC51" s="2357"/>
      <c r="AD51" s="2357"/>
      <c r="AE51" s="2357"/>
      <c r="AF51" s="2357"/>
      <c r="AG51" s="2357"/>
      <c r="AH51" s="2357"/>
      <c r="AI51" s="2358"/>
      <c r="AJ51" s="2358"/>
    </row>
    <row r="52" spans="1:36" ht="15.75" x14ac:dyDescent="0.25">
      <c r="A52" s="1613"/>
      <c r="B52" s="1616"/>
      <c r="C52" s="1616"/>
      <c r="D52" s="1629"/>
      <c r="E52" s="232"/>
      <c r="F52" s="232"/>
      <c r="G52" s="232"/>
      <c r="H52" s="232"/>
      <c r="I52" s="232"/>
      <c r="J52" s="232"/>
      <c r="K52" s="232"/>
      <c r="L52" s="420"/>
      <c r="M52" s="420"/>
      <c r="N52" s="420"/>
      <c r="O52" s="420"/>
      <c r="P52" s="420"/>
      <c r="Q52" s="420"/>
      <c r="R52" s="233"/>
      <c r="S52" s="233"/>
      <c r="T52" s="233"/>
      <c r="U52" s="233"/>
      <c r="V52" s="234">
        <f t="shared" si="0"/>
        <v>0</v>
      </c>
      <c r="W52" s="234">
        <f t="shared" si="1"/>
        <v>0</v>
      </c>
      <c r="X52" s="234">
        <f t="shared" si="2"/>
        <v>0</v>
      </c>
      <c r="Y52" s="235">
        <f t="shared" si="3"/>
        <v>0</v>
      </c>
      <c r="Z52" s="2363"/>
      <c r="AA52" s="2357"/>
      <c r="AB52" s="2357"/>
      <c r="AC52" s="2357"/>
      <c r="AD52" s="2357"/>
      <c r="AE52" s="2357"/>
      <c r="AF52" s="2357"/>
      <c r="AG52" s="2357"/>
      <c r="AH52" s="2357"/>
      <c r="AI52" s="2358"/>
      <c r="AJ52" s="2358"/>
    </row>
    <row r="53" spans="1:36" ht="15.75" x14ac:dyDescent="0.25">
      <c r="A53" s="1613"/>
      <c r="B53" s="1616"/>
      <c r="C53" s="1616"/>
      <c r="D53" s="1629"/>
      <c r="F53" s="236"/>
      <c r="G53" s="236"/>
      <c r="H53" s="236"/>
      <c r="I53" s="236"/>
      <c r="J53" s="236"/>
      <c r="K53" s="236"/>
      <c r="L53" s="419"/>
      <c r="M53" s="419"/>
      <c r="N53" s="419"/>
      <c r="O53" s="419"/>
      <c r="P53" s="419"/>
      <c r="Q53" s="419"/>
      <c r="R53" s="237"/>
      <c r="S53" s="237"/>
      <c r="T53" s="237"/>
      <c r="U53" s="237"/>
      <c r="V53" s="234">
        <f t="shared" si="0"/>
        <v>0</v>
      </c>
      <c r="W53" s="234">
        <f t="shared" si="1"/>
        <v>0</v>
      </c>
      <c r="X53" s="234">
        <f t="shared" si="2"/>
        <v>0</v>
      </c>
      <c r="Y53" s="235">
        <f t="shared" si="3"/>
        <v>0</v>
      </c>
      <c r="Z53" s="2363"/>
      <c r="AA53" s="2357"/>
      <c r="AB53" s="2357"/>
      <c r="AC53" s="2357"/>
      <c r="AD53" s="2357"/>
      <c r="AE53" s="2357"/>
      <c r="AF53" s="2357"/>
      <c r="AG53" s="2357"/>
      <c r="AH53" s="2357"/>
      <c r="AI53" s="2358"/>
      <c r="AJ53" s="2358"/>
    </row>
    <row r="54" spans="1:36" ht="15.75" x14ac:dyDescent="0.25">
      <c r="A54" s="1613"/>
      <c r="B54" s="1616"/>
      <c r="C54" s="1616"/>
      <c r="D54" s="1615"/>
      <c r="E54" s="232"/>
      <c r="F54" s="232"/>
      <c r="G54" s="232"/>
      <c r="H54" s="232"/>
      <c r="I54" s="232"/>
      <c r="J54" s="232"/>
      <c r="K54" s="232"/>
      <c r="L54" s="420"/>
      <c r="M54" s="420"/>
      <c r="N54" s="420"/>
      <c r="O54" s="420"/>
      <c r="P54" s="420"/>
      <c r="Q54" s="420"/>
      <c r="R54" s="233"/>
      <c r="S54" s="233"/>
      <c r="T54" s="233"/>
      <c r="U54" s="233"/>
      <c r="V54" s="234">
        <f t="shared" si="0"/>
        <v>0</v>
      </c>
      <c r="W54" s="234">
        <f t="shared" si="1"/>
        <v>0</v>
      </c>
      <c r="X54" s="234">
        <f t="shared" si="2"/>
        <v>0</v>
      </c>
      <c r="Y54" s="235">
        <f t="shared" si="3"/>
        <v>0</v>
      </c>
      <c r="Z54" s="2363"/>
      <c r="AA54" s="2357"/>
      <c r="AB54" s="2357"/>
      <c r="AC54" s="2357"/>
      <c r="AD54" s="2357"/>
      <c r="AE54" s="2357"/>
      <c r="AF54" s="2357"/>
      <c r="AG54" s="2357"/>
      <c r="AH54" s="2357"/>
      <c r="AI54" s="2358"/>
      <c r="AJ54" s="2358"/>
    </row>
    <row r="55" spans="1:36" ht="15.75" customHeight="1" x14ac:dyDescent="0.25">
      <c r="A55" s="1613">
        <v>7</v>
      </c>
      <c r="B55" s="1616" t="s">
        <v>980</v>
      </c>
      <c r="C55" s="2374" t="s">
        <v>662</v>
      </c>
      <c r="D55" s="2093">
        <f>(400+400)*0.9</f>
        <v>720</v>
      </c>
      <c r="E55" s="236" t="s">
        <v>1105</v>
      </c>
      <c r="F55" s="461">
        <v>2</v>
      </c>
      <c r="G55" s="461">
        <v>0</v>
      </c>
      <c r="H55" s="461">
        <v>0</v>
      </c>
      <c r="I55" s="461">
        <v>9</v>
      </c>
      <c r="J55" s="461">
        <v>0</v>
      </c>
      <c r="K55" s="461">
        <v>0</v>
      </c>
      <c r="L55" s="419">
        <v>0</v>
      </c>
      <c r="M55" s="419">
        <v>1</v>
      </c>
      <c r="N55" s="419">
        <v>12</v>
      </c>
      <c r="O55" s="419">
        <v>0</v>
      </c>
      <c r="P55" s="419">
        <v>10</v>
      </c>
      <c r="Q55" s="419">
        <v>25</v>
      </c>
      <c r="R55" s="233">
        <v>405</v>
      </c>
      <c r="S55" s="233">
        <v>401</v>
      </c>
      <c r="T55" s="233"/>
      <c r="U55" s="233"/>
      <c r="V55" s="234">
        <f t="shared" si="0"/>
        <v>2</v>
      </c>
      <c r="W55" s="234">
        <f t="shared" si="1"/>
        <v>9</v>
      </c>
      <c r="X55" s="234">
        <f t="shared" si="2"/>
        <v>6.5</v>
      </c>
      <c r="Y55" s="235">
        <f t="shared" si="3"/>
        <v>17.5</v>
      </c>
      <c r="Z55" s="2363">
        <f>SUM(V55:V60)</f>
        <v>69.833333333333329</v>
      </c>
      <c r="AA55" s="2357">
        <f>SUM(W55:W60)</f>
        <v>91.333333333333329</v>
      </c>
      <c r="AB55" s="2357">
        <f>SUM(X55:X60)</f>
        <v>100.83333333333334</v>
      </c>
      <c r="AC55" s="2357">
        <f>SUM(Y55:Y60)</f>
        <v>125.66666666666667</v>
      </c>
      <c r="AD55" s="2357">
        <f t="shared" ref="AD55" si="24">Z55*0.38*0.9*SQRT(3)</f>
        <v>41.366569437167492</v>
      </c>
      <c r="AE55" s="2357">
        <f t="shared" si="20"/>
        <v>54.10233902522144</v>
      </c>
      <c r="AF55" s="2357">
        <f t="shared" si="20"/>
        <v>59.729772099012742</v>
      </c>
      <c r="AG55" s="2357">
        <f t="shared" si="20"/>
        <v>74.44007960769521</v>
      </c>
      <c r="AH55" s="2357">
        <f>MAX(Z55:AC60)</f>
        <v>125.66666666666667</v>
      </c>
      <c r="AI55" s="2358">
        <f t="shared" ref="AI55" si="25">AH55*0.38*0.9*SQRT(3)</f>
        <v>74.44007960769521</v>
      </c>
      <c r="AJ55" s="2358">
        <f>D55-AI55</f>
        <v>645.55992039230478</v>
      </c>
    </row>
    <row r="56" spans="1:36" ht="15.75" x14ac:dyDescent="0.25">
      <c r="A56" s="1613"/>
      <c r="B56" s="1616"/>
      <c r="C56" s="2375"/>
      <c r="D56" s="1649"/>
      <c r="E56" s="232" t="s">
        <v>601</v>
      </c>
      <c r="F56" s="420">
        <v>5</v>
      </c>
      <c r="G56" s="420">
        <v>3</v>
      </c>
      <c r="H56" s="420">
        <v>19</v>
      </c>
      <c r="I56" s="420">
        <v>4</v>
      </c>
      <c r="J56" s="420">
        <v>2</v>
      </c>
      <c r="K56" s="420">
        <v>21</v>
      </c>
      <c r="L56" s="420">
        <v>3</v>
      </c>
      <c r="M56" s="420">
        <v>13</v>
      </c>
      <c r="N56" s="420">
        <v>11</v>
      </c>
      <c r="O56" s="420">
        <v>15</v>
      </c>
      <c r="P56" s="420">
        <v>6</v>
      </c>
      <c r="Q56" s="420">
        <v>7</v>
      </c>
      <c r="R56" s="233">
        <v>405</v>
      </c>
      <c r="S56" s="233">
        <v>401</v>
      </c>
      <c r="T56" s="233"/>
      <c r="U56" s="233"/>
      <c r="V56" s="234">
        <f t="shared" si="0"/>
        <v>9</v>
      </c>
      <c r="W56" s="234">
        <f t="shared" si="1"/>
        <v>9</v>
      </c>
      <c r="X56" s="234">
        <f t="shared" si="2"/>
        <v>9</v>
      </c>
      <c r="Y56" s="235">
        <f t="shared" si="3"/>
        <v>9.3333333333333339</v>
      </c>
      <c r="Z56" s="2363"/>
      <c r="AA56" s="2357"/>
      <c r="AB56" s="2357"/>
      <c r="AC56" s="2357"/>
      <c r="AD56" s="2357"/>
      <c r="AE56" s="2357"/>
      <c r="AF56" s="2357"/>
      <c r="AG56" s="2357"/>
      <c r="AH56" s="2357"/>
      <c r="AI56" s="2358"/>
      <c r="AJ56" s="2358"/>
    </row>
    <row r="57" spans="1:36" ht="31.5" x14ac:dyDescent="0.25">
      <c r="A57" s="1613"/>
      <c r="B57" s="1616"/>
      <c r="C57" s="2375"/>
      <c r="D57" s="1649"/>
      <c r="E57" s="236" t="s">
        <v>1106</v>
      </c>
      <c r="F57" s="461">
        <v>30</v>
      </c>
      <c r="G57" s="461">
        <v>44</v>
      </c>
      <c r="H57" s="461">
        <v>40</v>
      </c>
      <c r="I57" s="461">
        <v>39</v>
      </c>
      <c r="J57" s="461">
        <v>55</v>
      </c>
      <c r="K57" s="461">
        <v>59</v>
      </c>
      <c r="L57" s="419">
        <v>0</v>
      </c>
      <c r="M57" s="419">
        <v>0</v>
      </c>
      <c r="N57" s="419">
        <v>0</v>
      </c>
      <c r="O57" s="419">
        <v>6</v>
      </c>
      <c r="P57" s="419">
        <v>5</v>
      </c>
      <c r="Q57" s="419">
        <v>6.5</v>
      </c>
      <c r="R57" s="237">
        <v>405</v>
      </c>
      <c r="S57" s="233">
        <v>401</v>
      </c>
      <c r="T57" s="233"/>
      <c r="U57" s="233"/>
      <c r="V57" s="234">
        <f t="shared" si="0"/>
        <v>38</v>
      </c>
      <c r="W57" s="234">
        <f t="shared" si="1"/>
        <v>51</v>
      </c>
      <c r="X57" s="234">
        <f t="shared" si="2"/>
        <v>0</v>
      </c>
      <c r="Y57" s="235">
        <f t="shared" si="3"/>
        <v>5.833333333333333</v>
      </c>
      <c r="Z57" s="2363"/>
      <c r="AA57" s="2357"/>
      <c r="AB57" s="2357"/>
      <c r="AC57" s="2357"/>
      <c r="AD57" s="2357"/>
      <c r="AE57" s="2357"/>
      <c r="AF57" s="2357"/>
      <c r="AG57" s="2357"/>
      <c r="AH57" s="2357"/>
      <c r="AI57" s="2358"/>
      <c r="AJ57" s="2358"/>
    </row>
    <row r="58" spans="1:36" ht="15.75" x14ac:dyDescent="0.25">
      <c r="A58" s="1613"/>
      <c r="B58" s="1616"/>
      <c r="C58" s="2375"/>
      <c r="D58" s="1649"/>
      <c r="E58" s="232" t="s">
        <v>638</v>
      </c>
      <c r="F58" s="420">
        <v>0</v>
      </c>
      <c r="G58" s="420">
        <v>0</v>
      </c>
      <c r="H58" s="420">
        <v>0</v>
      </c>
      <c r="I58" s="420">
        <v>0</v>
      </c>
      <c r="J58" s="420">
        <v>0</v>
      </c>
      <c r="K58" s="420">
        <v>0</v>
      </c>
      <c r="L58" s="420">
        <v>72</v>
      </c>
      <c r="M58" s="420">
        <v>75</v>
      </c>
      <c r="N58" s="420">
        <v>47</v>
      </c>
      <c r="O58" s="420">
        <v>76</v>
      </c>
      <c r="P58" s="420">
        <v>55</v>
      </c>
      <c r="Q58" s="420">
        <v>61</v>
      </c>
      <c r="R58" s="233">
        <v>405</v>
      </c>
      <c r="S58" s="233">
        <v>401</v>
      </c>
      <c r="T58" s="233"/>
      <c r="U58" s="233"/>
      <c r="V58" s="234">
        <f t="shared" si="0"/>
        <v>0</v>
      </c>
      <c r="W58" s="234">
        <f t="shared" si="1"/>
        <v>0</v>
      </c>
      <c r="X58" s="234">
        <f t="shared" si="2"/>
        <v>64.666666666666671</v>
      </c>
      <c r="Y58" s="235">
        <f t="shared" si="3"/>
        <v>64</v>
      </c>
      <c r="Z58" s="2363"/>
      <c r="AA58" s="2357"/>
      <c r="AB58" s="2357"/>
      <c r="AC58" s="2357"/>
      <c r="AD58" s="2357"/>
      <c r="AE58" s="2357"/>
      <c r="AF58" s="2357"/>
      <c r="AG58" s="2357"/>
      <c r="AH58" s="2357"/>
      <c r="AI58" s="2358"/>
      <c r="AJ58" s="2358"/>
    </row>
    <row r="59" spans="1:36" ht="15.75" x14ac:dyDescent="0.25">
      <c r="A59" s="1613"/>
      <c r="B59" s="1616"/>
      <c r="C59" s="2375"/>
      <c r="D59" s="1649"/>
      <c r="E59" s="236" t="s">
        <v>603</v>
      </c>
      <c r="F59" s="461">
        <v>5</v>
      </c>
      <c r="G59" s="461">
        <v>40</v>
      </c>
      <c r="H59" s="461">
        <v>10</v>
      </c>
      <c r="I59" s="461">
        <v>20</v>
      </c>
      <c r="J59" s="461">
        <v>33</v>
      </c>
      <c r="K59" s="461">
        <v>5</v>
      </c>
      <c r="L59" s="419">
        <v>17</v>
      </c>
      <c r="M59" s="419">
        <v>38</v>
      </c>
      <c r="N59" s="419">
        <v>7</v>
      </c>
      <c r="O59" s="419">
        <v>25</v>
      </c>
      <c r="P59" s="419">
        <v>47</v>
      </c>
      <c r="Q59" s="419">
        <v>15</v>
      </c>
      <c r="R59" s="237">
        <v>405</v>
      </c>
      <c r="S59" s="233">
        <v>401</v>
      </c>
      <c r="T59" s="233"/>
      <c r="U59" s="233"/>
      <c r="V59" s="234">
        <f t="shared" si="0"/>
        <v>18.333333333333332</v>
      </c>
      <c r="W59" s="234">
        <f t="shared" si="1"/>
        <v>19.333333333333332</v>
      </c>
      <c r="X59" s="234">
        <f t="shared" si="2"/>
        <v>20.666666666666668</v>
      </c>
      <c r="Y59" s="235">
        <f t="shared" si="3"/>
        <v>29</v>
      </c>
      <c r="Z59" s="2363"/>
      <c r="AA59" s="2357"/>
      <c r="AB59" s="2357"/>
      <c r="AC59" s="2357"/>
      <c r="AD59" s="2357"/>
      <c r="AE59" s="2357"/>
      <c r="AF59" s="2357"/>
      <c r="AG59" s="2357"/>
      <c r="AH59" s="2357"/>
      <c r="AI59" s="2358"/>
      <c r="AJ59" s="2358"/>
    </row>
    <row r="60" spans="1:36" ht="15.75" x14ac:dyDescent="0.25">
      <c r="A60" s="1613"/>
      <c r="B60" s="1616"/>
      <c r="C60" s="2376"/>
      <c r="D60" s="1637"/>
      <c r="E60" s="232" t="s">
        <v>1107</v>
      </c>
      <c r="F60" s="232">
        <v>0</v>
      </c>
      <c r="G60" s="232">
        <v>2</v>
      </c>
      <c r="H60" s="232">
        <v>3</v>
      </c>
      <c r="I60" s="232">
        <v>0</v>
      </c>
      <c r="J60" s="232">
        <v>1</v>
      </c>
      <c r="K60" s="232">
        <v>5</v>
      </c>
      <c r="L60" s="420"/>
      <c r="M60" s="420"/>
      <c r="N60" s="420"/>
      <c r="O60" s="420"/>
      <c r="P60" s="420"/>
      <c r="Q60" s="420"/>
      <c r="R60" s="233"/>
      <c r="S60" s="233"/>
      <c r="T60" s="233"/>
      <c r="U60" s="233"/>
      <c r="V60" s="234">
        <f t="shared" si="0"/>
        <v>2.5</v>
      </c>
      <c r="W60" s="234">
        <f t="shared" si="1"/>
        <v>3</v>
      </c>
      <c r="X60" s="234">
        <f t="shared" si="2"/>
        <v>0</v>
      </c>
      <c r="Y60" s="235">
        <f t="shared" si="3"/>
        <v>0</v>
      </c>
      <c r="Z60" s="2363"/>
      <c r="AA60" s="2357"/>
      <c r="AB60" s="2357"/>
      <c r="AC60" s="2357"/>
      <c r="AD60" s="2357"/>
      <c r="AE60" s="2357"/>
      <c r="AF60" s="2357"/>
      <c r="AG60" s="2357"/>
      <c r="AH60" s="2357"/>
      <c r="AI60" s="2358"/>
      <c r="AJ60" s="2358"/>
    </row>
    <row r="61" spans="1:36" ht="15.75" x14ac:dyDescent="0.25">
      <c r="A61" s="1613">
        <v>8</v>
      </c>
      <c r="B61" s="1616" t="s">
        <v>981</v>
      </c>
      <c r="C61" s="2380" t="s">
        <v>604</v>
      </c>
      <c r="D61" s="2371">
        <f>250*0.9</f>
        <v>225</v>
      </c>
      <c r="E61" s="236" t="s">
        <v>605</v>
      </c>
      <c r="F61" s="461">
        <v>14</v>
      </c>
      <c r="G61" s="461">
        <v>30</v>
      </c>
      <c r="H61" s="461">
        <v>49</v>
      </c>
      <c r="I61" s="461">
        <v>29</v>
      </c>
      <c r="J61" s="461">
        <v>35</v>
      </c>
      <c r="K61" s="461">
        <v>47</v>
      </c>
      <c r="L61" s="419">
        <v>9</v>
      </c>
      <c r="M61" s="419">
        <v>25</v>
      </c>
      <c r="N61" s="419">
        <v>22</v>
      </c>
      <c r="O61" s="419">
        <v>3</v>
      </c>
      <c r="P61" s="419">
        <v>24</v>
      </c>
      <c r="Q61" s="419">
        <v>24</v>
      </c>
      <c r="R61" s="233">
        <v>415</v>
      </c>
      <c r="S61" s="233">
        <v>416</v>
      </c>
      <c r="T61" s="233"/>
      <c r="U61" s="233"/>
      <c r="V61" s="234">
        <f t="shared" si="0"/>
        <v>31</v>
      </c>
      <c r="W61" s="234">
        <f t="shared" si="1"/>
        <v>37</v>
      </c>
      <c r="X61" s="234">
        <f t="shared" si="2"/>
        <v>18.666666666666668</v>
      </c>
      <c r="Y61" s="235">
        <f t="shared" si="3"/>
        <v>17</v>
      </c>
      <c r="Z61" s="2363">
        <f>SUM(V61:V66)</f>
        <v>97.999999999999986</v>
      </c>
      <c r="AA61" s="2357">
        <f>SUM(W61:W66)</f>
        <v>139.99999999999997</v>
      </c>
      <c r="AB61" s="2357">
        <f>SUM(X61:X66)</f>
        <v>79.666666666666671</v>
      </c>
      <c r="AC61" s="2357">
        <f>SUM(Y61:Y66)</f>
        <v>133</v>
      </c>
      <c r="AD61" s="2357">
        <f t="shared" ref="AD61:AG61" si="26">Z61*0.38*0.9*SQRT(3)</f>
        <v>58.051414866478488</v>
      </c>
      <c r="AE61" s="2357">
        <f t="shared" si="26"/>
        <v>82.930592666397814</v>
      </c>
      <c r="AF61" s="2357">
        <f t="shared" si="26"/>
        <v>47.191456303021631</v>
      </c>
      <c r="AG61" s="2357">
        <f t="shared" si="26"/>
        <v>78.784063033077942</v>
      </c>
      <c r="AH61" s="2357">
        <f>MAX(Z61:AC66)</f>
        <v>139.99999999999997</v>
      </c>
      <c r="AI61" s="2358">
        <f t="shared" ref="AI61" si="27">AH61*0.38*0.9*SQRT(3)</f>
        <v>82.930592666397814</v>
      </c>
      <c r="AJ61" s="2358">
        <f>D61-AI61</f>
        <v>142.06940733360219</v>
      </c>
    </row>
    <row r="62" spans="1:36" ht="15.75" x14ac:dyDescent="0.25">
      <c r="A62" s="1613"/>
      <c r="B62" s="1616"/>
      <c r="C62" s="1619"/>
      <c r="D62" s="1622"/>
      <c r="E62" s="232" t="s">
        <v>606</v>
      </c>
      <c r="F62" s="420">
        <v>13</v>
      </c>
      <c r="G62" s="420">
        <v>6</v>
      </c>
      <c r="H62" s="420">
        <v>48</v>
      </c>
      <c r="I62" s="420">
        <v>13</v>
      </c>
      <c r="J62" s="420">
        <v>20</v>
      </c>
      <c r="K62" s="420">
        <v>46</v>
      </c>
      <c r="L62" s="420">
        <v>6</v>
      </c>
      <c r="M62" s="420">
        <v>2</v>
      </c>
      <c r="N62" s="420">
        <v>10</v>
      </c>
      <c r="O62" s="420">
        <v>11</v>
      </c>
      <c r="P62" s="420">
        <v>2</v>
      </c>
      <c r="Q62" s="420">
        <v>5</v>
      </c>
      <c r="R62" s="233">
        <v>415</v>
      </c>
      <c r="S62" s="233">
        <v>416</v>
      </c>
      <c r="T62" s="233"/>
      <c r="U62" s="233"/>
      <c r="V62" s="234">
        <f t="shared" si="0"/>
        <v>22.333333333333332</v>
      </c>
      <c r="W62" s="234">
        <f t="shared" si="1"/>
        <v>26.333333333333332</v>
      </c>
      <c r="X62" s="234">
        <f t="shared" si="2"/>
        <v>6</v>
      </c>
      <c r="Y62" s="235">
        <f t="shared" si="3"/>
        <v>6</v>
      </c>
      <c r="Z62" s="2363"/>
      <c r="AA62" s="2357"/>
      <c r="AB62" s="2357"/>
      <c r="AC62" s="2357"/>
      <c r="AD62" s="2357"/>
      <c r="AE62" s="2357"/>
      <c r="AF62" s="2357"/>
      <c r="AG62" s="2357"/>
      <c r="AH62" s="2357"/>
      <c r="AI62" s="2358"/>
      <c r="AJ62" s="2358"/>
    </row>
    <row r="63" spans="1:36" ht="15.75" x14ac:dyDescent="0.25">
      <c r="A63" s="1613"/>
      <c r="B63" s="1616"/>
      <c r="C63" s="1619"/>
      <c r="D63" s="1622"/>
      <c r="E63" s="236" t="s">
        <v>607</v>
      </c>
      <c r="F63" s="461">
        <v>30</v>
      </c>
      <c r="G63" s="461">
        <v>5</v>
      </c>
      <c r="H63" s="461">
        <v>10</v>
      </c>
      <c r="I63" s="461">
        <v>41</v>
      </c>
      <c r="J63" s="461">
        <v>5</v>
      </c>
      <c r="K63" s="461">
        <v>11</v>
      </c>
      <c r="L63" s="419">
        <v>36</v>
      </c>
      <c r="M63" s="419">
        <v>11</v>
      </c>
      <c r="N63" s="419">
        <v>3</v>
      </c>
      <c r="O63" s="419">
        <v>53</v>
      </c>
      <c r="P63" s="419">
        <v>28</v>
      </c>
      <c r="Q63" s="419">
        <v>15</v>
      </c>
      <c r="R63" s="233">
        <v>415</v>
      </c>
      <c r="S63" s="233">
        <v>416</v>
      </c>
      <c r="T63" s="233"/>
      <c r="U63" s="233"/>
      <c r="V63" s="234">
        <f t="shared" si="0"/>
        <v>15</v>
      </c>
      <c r="W63" s="234">
        <f t="shared" si="1"/>
        <v>19</v>
      </c>
      <c r="X63" s="234">
        <f t="shared" si="2"/>
        <v>16.666666666666668</v>
      </c>
      <c r="Y63" s="235">
        <f t="shared" si="3"/>
        <v>32</v>
      </c>
      <c r="Z63" s="2363"/>
      <c r="AA63" s="2357"/>
      <c r="AB63" s="2357"/>
      <c r="AC63" s="2357"/>
      <c r="AD63" s="2357"/>
      <c r="AE63" s="2357"/>
      <c r="AF63" s="2357"/>
      <c r="AG63" s="2357"/>
      <c r="AH63" s="2357"/>
      <c r="AI63" s="2358"/>
      <c r="AJ63" s="2358"/>
    </row>
    <row r="64" spans="1:36" ht="15.75" x14ac:dyDescent="0.25">
      <c r="A64" s="1613"/>
      <c r="B64" s="1616"/>
      <c r="C64" s="1619"/>
      <c r="D64" s="1622"/>
      <c r="E64" s="232" t="s">
        <v>608</v>
      </c>
      <c r="F64" s="420">
        <v>37</v>
      </c>
      <c r="G64" s="420">
        <v>24</v>
      </c>
      <c r="H64" s="420">
        <v>18</v>
      </c>
      <c r="I64" s="420">
        <v>69</v>
      </c>
      <c r="J64" s="420">
        <v>35</v>
      </c>
      <c r="K64" s="420">
        <v>46</v>
      </c>
      <c r="L64" s="420">
        <v>31</v>
      </c>
      <c r="M64" s="420">
        <v>25</v>
      </c>
      <c r="N64" s="420">
        <v>55</v>
      </c>
      <c r="O64" s="420">
        <v>66</v>
      </c>
      <c r="P64" s="420">
        <v>46</v>
      </c>
      <c r="Q64" s="420">
        <v>46</v>
      </c>
      <c r="R64" s="233">
        <v>415</v>
      </c>
      <c r="S64" s="233">
        <v>416</v>
      </c>
      <c r="T64" s="233"/>
      <c r="U64" s="233"/>
      <c r="V64" s="234">
        <f t="shared" si="0"/>
        <v>26.333333333333332</v>
      </c>
      <c r="W64" s="234">
        <f t="shared" si="1"/>
        <v>50</v>
      </c>
      <c r="X64" s="234">
        <f t="shared" si="2"/>
        <v>37</v>
      </c>
      <c r="Y64" s="235">
        <f t="shared" si="3"/>
        <v>52.666666666666664</v>
      </c>
      <c r="Z64" s="2363"/>
      <c r="AA64" s="2357"/>
      <c r="AB64" s="2357"/>
      <c r="AC64" s="2357"/>
      <c r="AD64" s="2357"/>
      <c r="AE64" s="2357"/>
      <c r="AF64" s="2357"/>
      <c r="AG64" s="2357"/>
      <c r="AH64" s="2357"/>
      <c r="AI64" s="2358"/>
      <c r="AJ64" s="2358"/>
    </row>
    <row r="65" spans="1:36" ht="15.75" x14ac:dyDescent="0.25">
      <c r="A65" s="1613"/>
      <c r="B65" s="1616"/>
      <c r="C65" s="1619"/>
      <c r="D65" s="1622"/>
      <c r="E65" s="236" t="s">
        <v>609</v>
      </c>
      <c r="F65" s="461">
        <v>3</v>
      </c>
      <c r="G65" s="461">
        <v>3</v>
      </c>
      <c r="H65" s="461">
        <v>4</v>
      </c>
      <c r="I65" s="461">
        <v>4</v>
      </c>
      <c r="J65" s="461">
        <v>3</v>
      </c>
      <c r="K65" s="461">
        <v>16</v>
      </c>
      <c r="L65" s="419">
        <v>2</v>
      </c>
      <c r="M65" s="419">
        <v>1</v>
      </c>
      <c r="N65" s="419">
        <v>1</v>
      </c>
      <c r="O65" s="419">
        <v>30</v>
      </c>
      <c r="P65" s="419">
        <v>29</v>
      </c>
      <c r="Q65" s="419">
        <v>17</v>
      </c>
      <c r="R65" s="233">
        <v>415</v>
      </c>
      <c r="S65" s="233">
        <v>416</v>
      </c>
      <c r="T65" s="233"/>
      <c r="U65" s="233"/>
      <c r="V65" s="234">
        <f t="shared" si="0"/>
        <v>3.3333333333333335</v>
      </c>
      <c r="W65" s="234">
        <f t="shared" si="1"/>
        <v>7.666666666666667</v>
      </c>
      <c r="X65" s="234">
        <f t="shared" si="2"/>
        <v>1.3333333333333333</v>
      </c>
      <c r="Y65" s="235">
        <f t="shared" si="3"/>
        <v>25.333333333333332</v>
      </c>
      <c r="Z65" s="2363"/>
      <c r="AA65" s="2357"/>
      <c r="AB65" s="2357"/>
      <c r="AC65" s="2357"/>
      <c r="AD65" s="2357"/>
      <c r="AE65" s="2357"/>
      <c r="AF65" s="2357"/>
      <c r="AG65" s="2357"/>
      <c r="AH65" s="2357"/>
      <c r="AI65" s="2358"/>
      <c r="AJ65" s="2358"/>
    </row>
    <row r="66" spans="1:36" ht="15.75" x14ac:dyDescent="0.25">
      <c r="A66" s="1613"/>
      <c r="B66" s="1616"/>
      <c r="C66" s="2381"/>
      <c r="D66" s="2372"/>
      <c r="E66" s="232"/>
      <c r="F66" s="232"/>
      <c r="G66" s="232"/>
      <c r="H66" s="232"/>
      <c r="I66" s="232"/>
      <c r="J66" s="232"/>
      <c r="K66" s="232"/>
      <c r="L66" s="420"/>
      <c r="M66" s="420"/>
      <c r="N66" s="420"/>
      <c r="O66" s="420"/>
      <c r="P66" s="420"/>
      <c r="Q66" s="420"/>
      <c r="R66" s="233"/>
      <c r="S66" s="233"/>
      <c r="T66" s="233"/>
      <c r="U66" s="233"/>
      <c r="V66" s="234">
        <f t="shared" si="0"/>
        <v>0</v>
      </c>
      <c r="W66" s="234">
        <f t="shared" si="1"/>
        <v>0</v>
      </c>
      <c r="X66" s="234">
        <f t="shared" si="2"/>
        <v>0</v>
      </c>
      <c r="Y66" s="235">
        <f t="shared" si="3"/>
        <v>0</v>
      </c>
      <c r="Z66" s="2363"/>
      <c r="AA66" s="2357"/>
      <c r="AB66" s="2357"/>
      <c r="AC66" s="2357"/>
      <c r="AD66" s="2357"/>
      <c r="AE66" s="2357"/>
      <c r="AF66" s="2357"/>
      <c r="AG66" s="2357"/>
      <c r="AH66" s="2357"/>
      <c r="AI66" s="2358"/>
      <c r="AJ66" s="2358"/>
    </row>
    <row r="67" spans="1:36" ht="15.75" customHeight="1" x14ac:dyDescent="0.25">
      <c r="A67" s="1613">
        <v>9</v>
      </c>
      <c r="B67" s="1616" t="s">
        <v>982</v>
      </c>
      <c r="C67" s="2377" t="s">
        <v>1108</v>
      </c>
      <c r="D67" s="2361">
        <f>360*0.9</f>
        <v>324</v>
      </c>
      <c r="E67" s="236" t="s">
        <v>610</v>
      </c>
      <c r="F67" s="461">
        <v>0</v>
      </c>
      <c r="G67" s="461">
        <v>0</v>
      </c>
      <c r="H67" s="461">
        <v>0</v>
      </c>
      <c r="I67" s="461">
        <v>0</v>
      </c>
      <c r="J67" s="461">
        <v>0</v>
      </c>
      <c r="K67" s="461">
        <v>0</v>
      </c>
      <c r="L67" s="419">
        <v>0</v>
      </c>
      <c r="M67" s="419">
        <v>0</v>
      </c>
      <c r="N67" s="419">
        <v>0</v>
      </c>
      <c r="O67" s="419">
        <v>0</v>
      </c>
      <c r="P67" s="419">
        <v>0</v>
      </c>
      <c r="Q67" s="419">
        <v>0</v>
      </c>
      <c r="R67" s="233">
        <v>400</v>
      </c>
      <c r="S67" s="233">
        <v>401</v>
      </c>
      <c r="T67" s="233"/>
      <c r="U67" s="233"/>
      <c r="V67" s="234">
        <f t="shared" si="0"/>
        <v>0</v>
      </c>
      <c r="W67" s="234">
        <f t="shared" si="1"/>
        <v>0</v>
      </c>
      <c r="X67" s="234">
        <f t="shared" si="2"/>
        <v>0</v>
      </c>
      <c r="Y67" s="235">
        <f t="shared" si="3"/>
        <v>0</v>
      </c>
      <c r="Z67" s="2363">
        <f>SUM(V67:V74)</f>
        <v>6</v>
      </c>
      <c r="AA67" s="2357">
        <f>SUM(W67:W74)</f>
        <v>0</v>
      </c>
      <c r="AB67" s="2357">
        <f>SUM(X67:X74)</f>
        <v>12</v>
      </c>
      <c r="AC67" s="2357">
        <f>SUM(Y67:Y74)</f>
        <v>6</v>
      </c>
      <c r="AD67" s="2357">
        <f t="shared" ref="AD67:AG67" si="28">Z67*0.38*0.9*SQRT(3)</f>
        <v>3.5541682571313369</v>
      </c>
      <c r="AE67" s="2357">
        <f t="shared" si="28"/>
        <v>0</v>
      </c>
      <c r="AF67" s="2357">
        <f t="shared" si="28"/>
        <v>7.1083365142626738</v>
      </c>
      <c r="AG67" s="2357">
        <f t="shared" si="28"/>
        <v>3.5541682571313369</v>
      </c>
      <c r="AH67" s="2357">
        <f>MAX(Z67:AC74)</f>
        <v>12</v>
      </c>
      <c r="AI67" s="2358">
        <f t="shared" ref="AI67" si="29">AH67*0.38*0.9*SQRT(3)</f>
        <v>7.1083365142626738</v>
      </c>
      <c r="AJ67" s="2358">
        <f>D67-AI67</f>
        <v>316.89166348573735</v>
      </c>
    </row>
    <row r="68" spans="1:36" ht="31.5" x14ac:dyDescent="0.25">
      <c r="A68" s="1613"/>
      <c r="B68" s="1616"/>
      <c r="C68" s="2378"/>
      <c r="D68" s="1644"/>
      <c r="E68" s="232" t="s">
        <v>611</v>
      </c>
      <c r="F68" s="420">
        <v>0</v>
      </c>
      <c r="G68" s="420">
        <v>2</v>
      </c>
      <c r="H68" s="420">
        <v>10</v>
      </c>
      <c r="I68" s="420">
        <v>0</v>
      </c>
      <c r="J68" s="420">
        <v>0</v>
      </c>
      <c r="K68" s="420">
        <v>0</v>
      </c>
      <c r="L68" s="420">
        <v>14</v>
      </c>
      <c r="M68" s="420">
        <v>2</v>
      </c>
      <c r="N68" s="420">
        <v>20</v>
      </c>
      <c r="O68" s="420">
        <v>6</v>
      </c>
      <c r="P68" s="420">
        <v>0</v>
      </c>
      <c r="Q68" s="420">
        <v>6</v>
      </c>
      <c r="R68" s="233">
        <v>400</v>
      </c>
      <c r="S68" s="233">
        <v>401</v>
      </c>
      <c r="T68" s="233"/>
      <c r="U68" s="233"/>
      <c r="V68" s="234">
        <f t="shared" si="0"/>
        <v>6</v>
      </c>
      <c r="W68" s="234">
        <f t="shared" si="1"/>
        <v>0</v>
      </c>
      <c r="X68" s="234">
        <f t="shared" si="2"/>
        <v>12</v>
      </c>
      <c r="Y68" s="235">
        <f t="shared" si="3"/>
        <v>6</v>
      </c>
      <c r="Z68" s="2363"/>
      <c r="AA68" s="2357"/>
      <c r="AB68" s="2357"/>
      <c r="AC68" s="2357"/>
      <c r="AD68" s="2357"/>
      <c r="AE68" s="2357"/>
      <c r="AF68" s="2357"/>
      <c r="AG68" s="2357"/>
      <c r="AH68" s="2357"/>
      <c r="AI68" s="2358"/>
      <c r="AJ68" s="2358"/>
    </row>
    <row r="69" spans="1:36" ht="15.75" x14ac:dyDescent="0.25">
      <c r="A69" s="1613"/>
      <c r="B69" s="1616"/>
      <c r="C69" s="2378"/>
      <c r="D69" s="1644"/>
      <c r="E69" s="236" t="s">
        <v>612</v>
      </c>
      <c r="F69" s="461">
        <v>0</v>
      </c>
      <c r="G69" s="461">
        <v>0</v>
      </c>
      <c r="H69" s="461">
        <v>0</v>
      </c>
      <c r="I69" s="461">
        <v>0</v>
      </c>
      <c r="J69" s="461">
        <v>0</v>
      </c>
      <c r="K69" s="461">
        <v>0</v>
      </c>
      <c r="L69" s="419">
        <v>0</v>
      </c>
      <c r="M69" s="419">
        <v>0</v>
      </c>
      <c r="N69" s="419">
        <v>0</v>
      </c>
      <c r="O69" s="419">
        <v>0</v>
      </c>
      <c r="P69" s="419">
        <v>0</v>
      </c>
      <c r="Q69" s="419">
        <v>0</v>
      </c>
      <c r="R69" s="233">
        <v>400</v>
      </c>
      <c r="S69" s="233">
        <v>401</v>
      </c>
      <c r="T69" s="233"/>
      <c r="U69" s="233"/>
      <c r="V69" s="234">
        <f t="shared" si="0"/>
        <v>0</v>
      </c>
      <c r="W69" s="234">
        <f t="shared" si="1"/>
        <v>0</v>
      </c>
      <c r="X69" s="234">
        <f t="shared" si="2"/>
        <v>0</v>
      </c>
      <c r="Y69" s="235">
        <f t="shared" si="3"/>
        <v>0</v>
      </c>
      <c r="Z69" s="2363"/>
      <c r="AA69" s="2357"/>
      <c r="AB69" s="2357"/>
      <c r="AC69" s="2357"/>
      <c r="AD69" s="2357"/>
      <c r="AE69" s="2357"/>
      <c r="AF69" s="2357"/>
      <c r="AG69" s="2357"/>
      <c r="AH69" s="2357"/>
      <c r="AI69" s="2358"/>
      <c r="AJ69" s="2358"/>
    </row>
    <row r="70" spans="1:36" ht="15.75" x14ac:dyDescent="0.25">
      <c r="A70" s="1613"/>
      <c r="B70" s="1616"/>
      <c r="C70" s="2378"/>
      <c r="D70" s="1644"/>
      <c r="E70" s="236" t="s">
        <v>613</v>
      </c>
      <c r="F70" s="461">
        <v>0</v>
      </c>
      <c r="G70" s="461">
        <v>0</v>
      </c>
      <c r="H70" s="461">
        <v>0</v>
      </c>
      <c r="I70" s="461">
        <v>0</v>
      </c>
      <c r="J70" s="461">
        <v>0</v>
      </c>
      <c r="K70" s="461">
        <v>0</v>
      </c>
      <c r="L70" s="419">
        <v>0</v>
      </c>
      <c r="M70" s="419">
        <v>0</v>
      </c>
      <c r="N70" s="419">
        <v>0</v>
      </c>
      <c r="O70" s="419">
        <v>0</v>
      </c>
      <c r="P70" s="419">
        <v>0</v>
      </c>
      <c r="Q70" s="419">
        <v>0</v>
      </c>
      <c r="R70" s="233">
        <v>400</v>
      </c>
      <c r="S70" s="233">
        <v>401</v>
      </c>
      <c r="T70" s="233"/>
      <c r="U70" s="233"/>
      <c r="V70" s="234">
        <f t="shared" si="0"/>
        <v>0</v>
      </c>
      <c r="W70" s="234">
        <f t="shared" si="1"/>
        <v>0</v>
      </c>
      <c r="X70" s="234">
        <f t="shared" si="2"/>
        <v>0</v>
      </c>
      <c r="Y70" s="235">
        <f t="shared" si="3"/>
        <v>0</v>
      </c>
      <c r="Z70" s="2363"/>
      <c r="AA70" s="2357"/>
      <c r="AB70" s="2357"/>
      <c r="AC70" s="2357"/>
      <c r="AD70" s="2357"/>
      <c r="AE70" s="2357"/>
      <c r="AF70" s="2357"/>
      <c r="AG70" s="2357"/>
      <c r="AH70" s="2357"/>
      <c r="AI70" s="2358"/>
      <c r="AJ70" s="2358"/>
    </row>
    <row r="71" spans="1:36" ht="15.75" x14ac:dyDescent="0.25">
      <c r="A71" s="1613"/>
      <c r="B71" s="1616"/>
      <c r="C71" s="2378"/>
      <c r="D71" s="1644"/>
      <c r="E71" s="232" t="s">
        <v>1109</v>
      </c>
      <c r="F71" s="420"/>
      <c r="G71" s="420"/>
      <c r="H71" s="420"/>
      <c r="I71" s="420"/>
      <c r="J71" s="420"/>
      <c r="K71" s="420"/>
      <c r="L71" s="420">
        <v>0</v>
      </c>
      <c r="M71" s="420">
        <v>0</v>
      </c>
      <c r="N71" s="420">
        <v>0</v>
      </c>
      <c r="O71" s="420">
        <v>0</v>
      </c>
      <c r="P71" s="420">
        <v>0</v>
      </c>
      <c r="Q71" s="420">
        <v>0</v>
      </c>
      <c r="R71" s="233"/>
      <c r="S71" s="233"/>
      <c r="T71" s="233"/>
      <c r="U71" s="233"/>
      <c r="V71" s="234">
        <f t="shared" si="0"/>
        <v>0</v>
      </c>
      <c r="W71" s="234">
        <f t="shared" si="1"/>
        <v>0</v>
      </c>
      <c r="X71" s="234">
        <f t="shared" si="2"/>
        <v>0</v>
      </c>
      <c r="Y71" s="235">
        <f t="shared" si="3"/>
        <v>0</v>
      </c>
      <c r="Z71" s="2363"/>
      <c r="AA71" s="2357"/>
      <c r="AB71" s="2357"/>
      <c r="AC71" s="2357"/>
      <c r="AD71" s="2357"/>
      <c r="AE71" s="2357"/>
      <c r="AF71" s="2357"/>
      <c r="AG71" s="2357"/>
      <c r="AH71" s="2357"/>
      <c r="AI71" s="2358"/>
      <c r="AJ71" s="2358"/>
    </row>
    <row r="72" spans="1:36" ht="15.75" x14ac:dyDescent="0.25">
      <c r="A72" s="1613"/>
      <c r="B72" s="1616"/>
      <c r="C72" s="2378"/>
      <c r="D72" s="1644"/>
      <c r="E72" s="232" t="s">
        <v>586</v>
      </c>
      <c r="F72" s="232"/>
      <c r="G72" s="232"/>
      <c r="H72" s="232"/>
      <c r="I72" s="232"/>
      <c r="J72" s="232"/>
      <c r="K72" s="232"/>
      <c r="L72" s="420"/>
      <c r="M72" s="420"/>
      <c r="N72" s="420"/>
      <c r="O72" s="420"/>
      <c r="P72" s="420"/>
      <c r="Q72" s="420"/>
      <c r="R72" s="233"/>
      <c r="S72" s="233"/>
      <c r="T72" s="233"/>
      <c r="U72" s="233"/>
      <c r="V72" s="234">
        <f t="shared" si="0"/>
        <v>0</v>
      </c>
      <c r="W72" s="234">
        <f t="shared" si="1"/>
        <v>0</v>
      </c>
      <c r="X72" s="234">
        <f t="shared" si="2"/>
        <v>0</v>
      </c>
      <c r="Y72" s="235">
        <f t="shared" si="3"/>
        <v>0</v>
      </c>
      <c r="Z72" s="2363"/>
      <c r="AA72" s="2357"/>
      <c r="AB72" s="2357"/>
      <c r="AC72" s="2357"/>
      <c r="AD72" s="2357"/>
      <c r="AE72" s="2357"/>
      <c r="AF72" s="2357"/>
      <c r="AG72" s="2357"/>
      <c r="AH72" s="2357"/>
      <c r="AI72" s="2358"/>
      <c r="AJ72" s="2358"/>
    </row>
    <row r="73" spans="1:36" ht="15.75" x14ac:dyDescent="0.25">
      <c r="A73" s="1613"/>
      <c r="B73" s="1616"/>
      <c r="C73" s="2378"/>
      <c r="D73" s="1644"/>
      <c r="E73" s="236"/>
      <c r="F73" s="236"/>
      <c r="G73" s="236"/>
      <c r="H73" s="236"/>
      <c r="I73" s="236"/>
      <c r="J73" s="236"/>
      <c r="K73" s="236"/>
      <c r="L73" s="419"/>
      <c r="M73" s="419"/>
      <c r="N73" s="419"/>
      <c r="O73" s="419"/>
      <c r="P73" s="419"/>
      <c r="Q73" s="419"/>
      <c r="R73" s="237"/>
      <c r="S73" s="237"/>
      <c r="T73" s="237"/>
      <c r="U73" s="237"/>
      <c r="V73" s="234">
        <f t="shared" si="0"/>
        <v>0</v>
      </c>
      <c r="W73" s="234">
        <f t="shared" si="1"/>
        <v>0</v>
      </c>
      <c r="X73" s="234">
        <f t="shared" si="2"/>
        <v>0</v>
      </c>
      <c r="Y73" s="235">
        <f t="shared" si="3"/>
        <v>0</v>
      </c>
      <c r="Z73" s="2363"/>
      <c r="AA73" s="2357"/>
      <c r="AB73" s="2357"/>
      <c r="AC73" s="2357"/>
      <c r="AD73" s="2357"/>
      <c r="AE73" s="2357"/>
      <c r="AF73" s="2357"/>
      <c r="AG73" s="2357"/>
      <c r="AH73" s="2357"/>
      <c r="AI73" s="2358"/>
      <c r="AJ73" s="2358"/>
    </row>
    <row r="74" spans="1:36" ht="15.75" x14ac:dyDescent="0.25">
      <c r="A74" s="1613"/>
      <c r="B74" s="1616"/>
      <c r="C74" s="2379"/>
      <c r="D74" s="2362"/>
      <c r="F74" s="232"/>
      <c r="G74" s="232"/>
      <c r="H74" s="232"/>
      <c r="I74" s="232"/>
      <c r="J74" s="232"/>
      <c r="K74" s="232"/>
      <c r="L74" s="420"/>
      <c r="M74" s="420"/>
      <c r="N74" s="420"/>
      <c r="O74" s="420"/>
      <c r="P74" s="420"/>
      <c r="Q74" s="420"/>
      <c r="R74" s="233"/>
      <c r="S74" s="233"/>
      <c r="T74" s="233"/>
      <c r="U74" s="233"/>
      <c r="V74" s="234">
        <f t="shared" si="0"/>
        <v>0</v>
      </c>
      <c r="W74" s="234">
        <f t="shared" si="1"/>
        <v>0</v>
      </c>
      <c r="X74" s="234">
        <f t="shared" si="2"/>
        <v>0</v>
      </c>
      <c r="Y74" s="235">
        <f t="shared" si="3"/>
        <v>0</v>
      </c>
      <c r="Z74" s="2363"/>
      <c r="AA74" s="2357"/>
      <c r="AB74" s="2357"/>
      <c r="AC74" s="2357"/>
      <c r="AD74" s="2357"/>
      <c r="AE74" s="2357"/>
      <c r="AF74" s="2357"/>
      <c r="AG74" s="2357"/>
      <c r="AH74" s="2357"/>
      <c r="AI74" s="2358"/>
      <c r="AJ74" s="2358"/>
    </row>
    <row r="75" spans="1:36" ht="15.75" x14ac:dyDescent="0.25">
      <c r="A75" s="1613">
        <v>10</v>
      </c>
      <c r="B75" s="1616" t="s">
        <v>614</v>
      </c>
      <c r="C75" s="1616" t="s">
        <v>99</v>
      </c>
      <c r="D75" s="2090">
        <f>250*0.9</f>
        <v>225</v>
      </c>
      <c r="E75" s="236" t="s">
        <v>615</v>
      </c>
      <c r="F75" s="461">
        <v>36</v>
      </c>
      <c r="G75" s="461">
        <v>33</v>
      </c>
      <c r="H75" s="461">
        <v>36</v>
      </c>
      <c r="I75" s="461">
        <v>43</v>
      </c>
      <c r="J75" s="461">
        <v>42</v>
      </c>
      <c r="K75" s="461">
        <v>32</v>
      </c>
      <c r="L75" s="419">
        <v>51</v>
      </c>
      <c r="M75" s="419">
        <v>68</v>
      </c>
      <c r="N75" s="419">
        <v>46</v>
      </c>
      <c r="O75" s="419">
        <v>58</v>
      </c>
      <c r="P75" s="419">
        <v>92</v>
      </c>
      <c r="Q75" s="419">
        <v>56</v>
      </c>
      <c r="R75" s="233">
        <v>399</v>
      </c>
      <c r="S75" s="233">
        <v>396</v>
      </c>
      <c r="T75" s="233"/>
      <c r="U75" s="233"/>
      <c r="V75" s="234">
        <f t="shared" si="0"/>
        <v>35</v>
      </c>
      <c r="W75" s="234">
        <f t="shared" si="1"/>
        <v>39</v>
      </c>
      <c r="X75" s="234">
        <f t="shared" si="2"/>
        <v>55</v>
      </c>
      <c r="Y75" s="235">
        <f t="shared" si="3"/>
        <v>68.666666666666671</v>
      </c>
      <c r="Z75" s="2363">
        <f>SUM(V75:V78)</f>
        <v>127.66666666666667</v>
      </c>
      <c r="AA75" s="2357">
        <f>SUM(W75:W78)</f>
        <v>143.33333333333334</v>
      </c>
      <c r="AB75" s="2357">
        <f>SUM(X75:X78)</f>
        <v>183.66666666666666</v>
      </c>
      <c r="AC75" s="2357">
        <f>SUM(Y75:Y78)</f>
        <v>174.33333333333334</v>
      </c>
      <c r="AD75" s="2357">
        <f t="shared" ref="AD75:AG75" si="30">Z75*0.38*0.9*SQRT(3)</f>
        <v>75.624802360072323</v>
      </c>
      <c r="AE75" s="2357">
        <f t="shared" si="30"/>
        <v>84.905130587026363</v>
      </c>
      <c r="AF75" s="2357">
        <f t="shared" si="30"/>
        <v>108.79703942663147</v>
      </c>
      <c r="AG75" s="2357">
        <f t="shared" si="30"/>
        <v>103.26833324887161</v>
      </c>
      <c r="AH75" s="2357">
        <f>MAX(Z75:AC78)</f>
        <v>183.66666666666666</v>
      </c>
      <c r="AI75" s="2358">
        <f t="shared" ref="AI75" si="31">AH75*0.38*0.9*SQRT(3)</f>
        <v>108.79703942663147</v>
      </c>
      <c r="AJ75" s="2358">
        <f>D75-AI75</f>
        <v>116.20296057336853</v>
      </c>
    </row>
    <row r="76" spans="1:36" ht="15.75" x14ac:dyDescent="0.25">
      <c r="A76" s="1613"/>
      <c r="B76" s="1616"/>
      <c r="C76" s="1616"/>
      <c r="D76" s="1629"/>
      <c r="E76" s="232" t="s">
        <v>616</v>
      </c>
      <c r="F76" s="420">
        <v>24</v>
      </c>
      <c r="G76" s="420">
        <v>21</v>
      </c>
      <c r="H76" s="420">
        <v>23</v>
      </c>
      <c r="I76" s="420">
        <v>16</v>
      </c>
      <c r="J76" s="420">
        <v>18</v>
      </c>
      <c r="K76" s="420">
        <v>12</v>
      </c>
      <c r="L76" s="420">
        <v>27</v>
      </c>
      <c r="M76" s="420">
        <v>5</v>
      </c>
      <c r="N76" s="420">
        <v>13</v>
      </c>
      <c r="O76" s="420">
        <v>51</v>
      </c>
      <c r="P76" s="420">
        <v>8</v>
      </c>
      <c r="Q76" s="420">
        <v>11</v>
      </c>
      <c r="R76" s="233">
        <v>399</v>
      </c>
      <c r="S76" s="233">
        <v>396</v>
      </c>
      <c r="T76" s="233"/>
      <c r="U76" s="233"/>
      <c r="V76" s="234">
        <f t="shared" si="0"/>
        <v>22.666666666666668</v>
      </c>
      <c r="W76" s="234">
        <f t="shared" si="1"/>
        <v>15.333333333333334</v>
      </c>
      <c r="X76" s="234">
        <f t="shared" si="2"/>
        <v>15</v>
      </c>
      <c r="Y76" s="235">
        <f t="shared" si="3"/>
        <v>23.333333333333332</v>
      </c>
      <c r="Z76" s="2363"/>
      <c r="AA76" s="2357"/>
      <c r="AB76" s="2357"/>
      <c r="AC76" s="2357"/>
      <c r="AD76" s="2357"/>
      <c r="AE76" s="2357"/>
      <c r="AF76" s="2357"/>
      <c r="AG76" s="2357"/>
      <c r="AH76" s="2357"/>
      <c r="AI76" s="2358"/>
      <c r="AJ76" s="2358"/>
    </row>
    <row r="77" spans="1:36" ht="15.75" x14ac:dyDescent="0.25">
      <c r="A77" s="1613"/>
      <c r="B77" s="1616"/>
      <c r="C77" s="1616"/>
      <c r="D77" s="1629"/>
      <c r="E77" s="236" t="s">
        <v>617</v>
      </c>
      <c r="F77" s="461">
        <v>2</v>
      </c>
      <c r="G77" s="461">
        <v>0</v>
      </c>
      <c r="H77" s="461">
        <v>4</v>
      </c>
      <c r="I77" s="461">
        <v>1</v>
      </c>
      <c r="J77" s="461">
        <v>0</v>
      </c>
      <c r="K77" s="461">
        <v>3</v>
      </c>
      <c r="L77" s="419">
        <v>35</v>
      </c>
      <c r="M77" s="419">
        <v>30</v>
      </c>
      <c r="N77" s="419">
        <v>36</v>
      </c>
      <c r="O77" s="419">
        <v>40</v>
      </c>
      <c r="P77" s="419">
        <v>38</v>
      </c>
      <c r="Q77" s="419">
        <v>43</v>
      </c>
      <c r="R77" s="233">
        <v>399</v>
      </c>
      <c r="S77" s="233">
        <v>396</v>
      </c>
      <c r="T77" s="233"/>
      <c r="U77" s="233"/>
      <c r="V77" s="234">
        <f t="shared" si="0"/>
        <v>3</v>
      </c>
      <c r="W77" s="234">
        <f t="shared" si="1"/>
        <v>2</v>
      </c>
      <c r="X77" s="234">
        <f t="shared" si="2"/>
        <v>33.666666666666664</v>
      </c>
      <c r="Y77" s="235">
        <f t="shared" si="3"/>
        <v>40.333333333333336</v>
      </c>
      <c r="Z77" s="2363"/>
      <c r="AA77" s="2357"/>
      <c r="AB77" s="2357"/>
      <c r="AC77" s="2357"/>
      <c r="AD77" s="2357"/>
      <c r="AE77" s="2357"/>
      <c r="AF77" s="2357"/>
      <c r="AG77" s="2357"/>
      <c r="AH77" s="2357"/>
      <c r="AI77" s="2358"/>
      <c r="AJ77" s="2358"/>
    </row>
    <row r="78" spans="1:36" ht="15.75" x14ac:dyDescent="0.25">
      <c r="A78" s="1613"/>
      <c r="B78" s="1616"/>
      <c r="C78" s="1616"/>
      <c r="D78" s="1615"/>
      <c r="E78" s="232" t="s">
        <v>618</v>
      </c>
      <c r="F78" s="420">
        <v>48</v>
      </c>
      <c r="G78" s="420">
        <v>73</v>
      </c>
      <c r="H78" s="420">
        <v>80</v>
      </c>
      <c r="I78" s="420">
        <v>78</v>
      </c>
      <c r="J78" s="420">
        <v>80</v>
      </c>
      <c r="K78" s="420">
        <v>103</v>
      </c>
      <c r="L78" s="420">
        <v>56</v>
      </c>
      <c r="M78" s="420">
        <v>90</v>
      </c>
      <c r="N78" s="420">
        <v>94</v>
      </c>
      <c r="O78" s="420">
        <v>40</v>
      </c>
      <c r="P78" s="420">
        <v>27</v>
      </c>
      <c r="Q78" s="420">
        <v>59</v>
      </c>
      <c r="R78" s="233">
        <v>399</v>
      </c>
      <c r="S78" s="233">
        <v>396</v>
      </c>
      <c r="T78" s="233"/>
      <c r="U78" s="233"/>
      <c r="V78" s="234">
        <f t="shared" si="0"/>
        <v>67</v>
      </c>
      <c r="W78" s="234">
        <f t="shared" si="1"/>
        <v>87</v>
      </c>
      <c r="X78" s="234">
        <f t="shared" si="2"/>
        <v>80</v>
      </c>
      <c r="Y78" s="235">
        <f t="shared" si="3"/>
        <v>42</v>
      </c>
      <c r="Z78" s="2363"/>
      <c r="AA78" s="2357"/>
      <c r="AB78" s="2357"/>
      <c r="AC78" s="2357"/>
      <c r="AD78" s="2357"/>
      <c r="AE78" s="2357"/>
      <c r="AF78" s="2357"/>
      <c r="AG78" s="2357"/>
      <c r="AH78" s="2357"/>
      <c r="AI78" s="2358"/>
      <c r="AJ78" s="2358"/>
    </row>
    <row r="79" spans="1:36" ht="15.75" x14ac:dyDescent="0.25">
      <c r="A79" s="1613">
        <v>11</v>
      </c>
      <c r="B79" s="1616" t="s">
        <v>619</v>
      </c>
      <c r="C79" s="2364" t="s">
        <v>99</v>
      </c>
      <c r="D79" s="2371">
        <f>250*0.9</f>
        <v>225</v>
      </c>
      <c r="E79" s="236" t="s">
        <v>620</v>
      </c>
      <c r="F79" s="461">
        <v>0</v>
      </c>
      <c r="G79" s="461">
        <v>0</v>
      </c>
      <c r="H79" s="461">
        <v>7</v>
      </c>
      <c r="I79" s="461">
        <v>0</v>
      </c>
      <c r="J79" s="461">
        <v>0</v>
      </c>
      <c r="K79" s="461">
        <v>7</v>
      </c>
      <c r="L79" s="419">
        <v>7</v>
      </c>
      <c r="M79" s="419">
        <v>7</v>
      </c>
      <c r="N79" s="419">
        <v>8</v>
      </c>
      <c r="O79" s="419">
        <v>8</v>
      </c>
      <c r="P79" s="419">
        <v>7</v>
      </c>
      <c r="Q79" s="419">
        <v>8</v>
      </c>
      <c r="R79" s="233">
        <v>408</v>
      </c>
      <c r="S79" s="233">
        <v>408</v>
      </c>
      <c r="T79" s="233"/>
      <c r="U79" s="233"/>
      <c r="V79" s="234">
        <f t="shared" si="0"/>
        <v>7</v>
      </c>
      <c r="W79" s="234">
        <f t="shared" si="1"/>
        <v>7</v>
      </c>
      <c r="X79" s="234">
        <f t="shared" si="2"/>
        <v>7.333333333333333</v>
      </c>
      <c r="Y79" s="235">
        <f t="shared" si="3"/>
        <v>7.666666666666667</v>
      </c>
      <c r="Z79" s="2363">
        <f>SUM(V79:V84)</f>
        <v>19</v>
      </c>
      <c r="AA79" s="2357">
        <f>SUM(W79:W84)</f>
        <v>15</v>
      </c>
      <c r="AB79" s="2357">
        <f>SUM(X79:X84)</f>
        <v>20.666666666666668</v>
      </c>
      <c r="AC79" s="2357">
        <f>SUM(Y79:Y84)</f>
        <v>20.666666666666668</v>
      </c>
      <c r="AD79" s="2357">
        <f t="shared" ref="AD79:AG79" si="32">Z79*0.38*0.9*SQRT(3)</f>
        <v>11.254866147582565</v>
      </c>
      <c r="AE79" s="2357">
        <f t="shared" si="32"/>
        <v>8.8854206428283398</v>
      </c>
      <c r="AF79" s="2357">
        <f t="shared" si="32"/>
        <v>12.242135107896825</v>
      </c>
      <c r="AG79" s="2357">
        <f t="shared" si="32"/>
        <v>12.242135107896825</v>
      </c>
      <c r="AH79" s="2357">
        <f>MAX(Z79:AC84)</f>
        <v>20.666666666666668</v>
      </c>
      <c r="AI79" s="2358">
        <f t="shared" ref="AI79" si="33">AH79*0.38*0.9*SQRT(3)</f>
        <v>12.242135107896825</v>
      </c>
      <c r="AJ79" s="2358">
        <f>D79-AI79</f>
        <v>212.75786489210319</v>
      </c>
    </row>
    <row r="80" spans="1:36" ht="31.5" x14ac:dyDescent="0.25">
      <c r="A80" s="1613"/>
      <c r="B80" s="1616"/>
      <c r="C80" s="2364"/>
      <c r="D80" s="1622"/>
      <c r="E80" s="232" t="s">
        <v>621</v>
      </c>
      <c r="F80" s="420">
        <v>0</v>
      </c>
      <c r="G80" s="420">
        <v>1</v>
      </c>
      <c r="H80" s="420">
        <v>9</v>
      </c>
      <c r="I80" s="420">
        <v>0</v>
      </c>
      <c r="J80" s="420">
        <v>2</v>
      </c>
      <c r="K80" s="420">
        <v>8</v>
      </c>
      <c r="L80" s="420">
        <v>1</v>
      </c>
      <c r="M80" s="420">
        <v>11</v>
      </c>
      <c r="N80" s="420">
        <v>8</v>
      </c>
      <c r="O80" s="420">
        <v>3</v>
      </c>
      <c r="P80" s="420">
        <v>10</v>
      </c>
      <c r="Q80" s="420">
        <v>9</v>
      </c>
      <c r="R80" s="233">
        <v>408</v>
      </c>
      <c r="S80" s="233">
        <v>408</v>
      </c>
      <c r="T80" s="233"/>
      <c r="U80" s="233"/>
      <c r="V80" s="234">
        <f t="shared" si="0"/>
        <v>5</v>
      </c>
      <c r="W80" s="234">
        <f t="shared" si="1"/>
        <v>5</v>
      </c>
      <c r="X80" s="234">
        <f t="shared" si="2"/>
        <v>6.666666666666667</v>
      </c>
      <c r="Y80" s="235">
        <f t="shared" si="3"/>
        <v>7.333333333333333</v>
      </c>
      <c r="Z80" s="2363"/>
      <c r="AA80" s="2357"/>
      <c r="AB80" s="2357"/>
      <c r="AC80" s="2357"/>
      <c r="AD80" s="2357"/>
      <c r="AE80" s="2357"/>
      <c r="AF80" s="2357"/>
      <c r="AG80" s="2357"/>
      <c r="AH80" s="2357"/>
      <c r="AI80" s="2358"/>
      <c r="AJ80" s="2358"/>
    </row>
    <row r="81" spans="1:36" ht="31.5" x14ac:dyDescent="0.25">
      <c r="A81" s="1613"/>
      <c r="B81" s="1616"/>
      <c r="C81" s="2364"/>
      <c r="D81" s="1622"/>
      <c r="E81" s="236" t="s">
        <v>622</v>
      </c>
      <c r="F81" s="461">
        <v>0</v>
      </c>
      <c r="G81" s="461">
        <v>0</v>
      </c>
      <c r="H81" s="461">
        <v>7</v>
      </c>
      <c r="I81" s="461">
        <v>0</v>
      </c>
      <c r="J81" s="461">
        <v>0</v>
      </c>
      <c r="K81" s="461">
        <v>3</v>
      </c>
      <c r="L81" s="419">
        <v>1</v>
      </c>
      <c r="M81" s="419">
        <v>11</v>
      </c>
      <c r="N81" s="419">
        <v>8</v>
      </c>
      <c r="O81" s="419">
        <v>1</v>
      </c>
      <c r="P81" s="419">
        <v>6</v>
      </c>
      <c r="Q81" s="419">
        <v>4</v>
      </c>
      <c r="R81" s="233">
        <v>408</v>
      </c>
      <c r="S81" s="233">
        <v>408</v>
      </c>
      <c r="T81" s="233"/>
      <c r="U81" s="233"/>
      <c r="V81" s="234">
        <f t="shared" ref="V81:V145" si="34">IF(AND(F81=0,G81=0,H81=0),0,IF(AND(F81=0,G81=0),H81,IF(AND(F81=0,H81=0),G81,IF(AND(G81=0,H81=0),F81,IF(F81=0,(G81+H81)/2,IF(G81=0,(F81+H81)/2,IF(H81=0,(F81+G81)/2,(F81+G81+H81)/3)))))))</f>
        <v>7</v>
      </c>
      <c r="W81" s="234">
        <f t="shared" ref="W81:W145" si="35">IF(AND(I81=0,J81=0,K81=0),0,IF(AND(I81=0,J81=0),K81,IF(AND(I81=0,K81=0),J81,IF(AND(J81=0,K81=0),I81,IF(I81=0,(J81+K81)/2,IF(J81=0,(I81+K81)/2,IF(K81=0,(I81+J81)/2,(I81+J81+K81)/3)))))))</f>
        <v>3</v>
      </c>
      <c r="X81" s="234">
        <f t="shared" ref="X81:X145" si="36">IF(AND(L81=0,M81=0,N81=0),0,IF(AND(L81=0,M81=0),N81,IF(AND(L81=0,N81=0),M81,IF(AND(M81=0,N81=0),L81,IF(L81=0,(M81+N81)/2,IF(M81=0,(L81+N81)/2,IF(N81=0,(L81+M81)/2,(L81+M81+N81)/3)))))))</f>
        <v>6.666666666666667</v>
      </c>
      <c r="Y81" s="235">
        <f t="shared" ref="Y81:Y145" si="37">IF(AND(O81=0,P81=0,Q81=0),0,IF(AND(O81=0,P81=0),Q81,IF(AND(O81=0,Q81=0),P81,IF(AND(P81=0,Q81=0),O81,IF(O81=0,(P81+Q81)/2,IF(P81=0,(O81+Q81)/2,IF(Q81=0,(O81+P81)/2,(O81+P81+Q81)/3)))))))</f>
        <v>3.6666666666666665</v>
      </c>
      <c r="Z81" s="2363"/>
      <c r="AA81" s="2357"/>
      <c r="AB81" s="2357"/>
      <c r="AC81" s="2357"/>
      <c r="AD81" s="2357"/>
      <c r="AE81" s="2357"/>
      <c r="AF81" s="2357"/>
      <c r="AG81" s="2357"/>
      <c r="AH81" s="2357"/>
      <c r="AI81" s="2358"/>
      <c r="AJ81" s="2358"/>
    </row>
    <row r="82" spans="1:36" ht="31.5" x14ac:dyDescent="0.25">
      <c r="A82" s="1613"/>
      <c r="B82" s="1616"/>
      <c r="C82" s="2364"/>
      <c r="D82" s="1622"/>
      <c r="E82" s="232" t="s">
        <v>1110</v>
      </c>
      <c r="F82" s="420">
        <v>0</v>
      </c>
      <c r="G82" s="420">
        <v>0</v>
      </c>
      <c r="H82" s="420">
        <v>0</v>
      </c>
      <c r="I82" s="420">
        <v>0</v>
      </c>
      <c r="J82" s="420">
        <v>0</v>
      </c>
      <c r="K82" s="420">
        <v>0</v>
      </c>
      <c r="L82" s="420">
        <v>0</v>
      </c>
      <c r="M82" s="420">
        <v>0</v>
      </c>
      <c r="N82" s="420">
        <v>0</v>
      </c>
      <c r="O82" s="420">
        <v>0</v>
      </c>
      <c r="P82" s="420">
        <v>0</v>
      </c>
      <c r="Q82" s="420">
        <v>0</v>
      </c>
      <c r="R82" s="233">
        <v>408</v>
      </c>
      <c r="S82" s="233">
        <v>408</v>
      </c>
      <c r="T82" s="233"/>
      <c r="U82" s="233"/>
      <c r="V82" s="234">
        <f t="shared" si="34"/>
        <v>0</v>
      </c>
      <c r="W82" s="234">
        <f t="shared" si="35"/>
        <v>0</v>
      </c>
      <c r="X82" s="234">
        <f t="shared" si="36"/>
        <v>0</v>
      </c>
      <c r="Y82" s="235">
        <f t="shared" si="37"/>
        <v>0</v>
      </c>
      <c r="Z82" s="2363"/>
      <c r="AA82" s="2357"/>
      <c r="AB82" s="2357"/>
      <c r="AC82" s="2357"/>
      <c r="AD82" s="2357"/>
      <c r="AE82" s="2357"/>
      <c r="AF82" s="2357"/>
      <c r="AG82" s="2357"/>
      <c r="AH82" s="2357"/>
      <c r="AI82" s="2358"/>
      <c r="AJ82" s="2358"/>
    </row>
    <row r="83" spans="1:36" ht="15.75" x14ac:dyDescent="0.25">
      <c r="A83" s="1613"/>
      <c r="B83" s="1616"/>
      <c r="C83" s="2364"/>
      <c r="D83" s="1622"/>
      <c r="E83" s="236" t="s">
        <v>623</v>
      </c>
      <c r="F83" s="461">
        <v>0</v>
      </c>
      <c r="G83" s="461">
        <v>0</v>
      </c>
      <c r="H83" s="461">
        <v>0</v>
      </c>
      <c r="I83" s="461">
        <v>0</v>
      </c>
      <c r="J83" s="461">
        <v>0</v>
      </c>
      <c r="K83" s="461">
        <v>0</v>
      </c>
      <c r="L83" s="419">
        <v>0</v>
      </c>
      <c r="M83" s="419">
        <v>0</v>
      </c>
      <c r="N83" s="419">
        <v>0</v>
      </c>
      <c r="O83" s="419">
        <v>0</v>
      </c>
      <c r="P83" s="419">
        <v>2</v>
      </c>
      <c r="Q83" s="419">
        <v>0</v>
      </c>
      <c r="R83" s="233">
        <v>408</v>
      </c>
      <c r="S83" s="233">
        <v>408</v>
      </c>
      <c r="T83" s="233"/>
      <c r="U83" s="233"/>
      <c r="V83" s="234">
        <f t="shared" si="34"/>
        <v>0</v>
      </c>
      <c r="W83" s="234">
        <f t="shared" si="35"/>
        <v>0</v>
      </c>
      <c r="X83" s="234">
        <f t="shared" si="36"/>
        <v>0</v>
      </c>
      <c r="Y83" s="235">
        <f t="shared" si="37"/>
        <v>2</v>
      </c>
      <c r="Z83" s="2363"/>
      <c r="AA83" s="2357"/>
      <c r="AB83" s="2357"/>
      <c r="AC83" s="2357"/>
      <c r="AD83" s="2357"/>
      <c r="AE83" s="2357"/>
      <c r="AF83" s="2357"/>
      <c r="AG83" s="2357"/>
      <c r="AH83" s="2357"/>
      <c r="AI83" s="2358"/>
      <c r="AJ83" s="2358"/>
    </row>
    <row r="84" spans="1:36" ht="15.75" x14ac:dyDescent="0.25">
      <c r="A84" s="1613"/>
      <c r="B84" s="1616"/>
      <c r="C84" s="2364"/>
      <c r="D84" s="2372"/>
      <c r="E84" s="232"/>
      <c r="F84" s="232"/>
      <c r="G84" s="232"/>
      <c r="H84" s="232"/>
      <c r="I84" s="232"/>
      <c r="J84" s="232"/>
      <c r="K84" s="232"/>
      <c r="L84" s="420"/>
      <c r="M84" s="420"/>
      <c r="N84" s="420"/>
      <c r="O84" s="420"/>
      <c r="P84" s="420"/>
      <c r="Q84" s="420"/>
      <c r="R84" s="233"/>
      <c r="S84" s="233"/>
      <c r="T84" s="233"/>
      <c r="U84" s="233"/>
      <c r="V84" s="234">
        <f t="shared" si="34"/>
        <v>0</v>
      </c>
      <c r="W84" s="234">
        <f t="shared" si="35"/>
        <v>0</v>
      </c>
      <c r="X84" s="234">
        <f t="shared" si="36"/>
        <v>0</v>
      </c>
      <c r="Y84" s="235">
        <f t="shared" si="37"/>
        <v>0</v>
      </c>
      <c r="Z84" s="2363"/>
      <c r="AA84" s="2357"/>
      <c r="AB84" s="2357"/>
      <c r="AC84" s="2357"/>
      <c r="AD84" s="2357"/>
      <c r="AE84" s="2357"/>
      <c r="AF84" s="2357"/>
      <c r="AG84" s="2357"/>
      <c r="AH84" s="2357"/>
      <c r="AI84" s="2358"/>
      <c r="AJ84" s="2358"/>
    </row>
    <row r="85" spans="1:36" ht="15.75" x14ac:dyDescent="0.25">
      <c r="A85" s="1613">
        <v>12</v>
      </c>
      <c r="B85" s="1616" t="s">
        <v>624</v>
      </c>
      <c r="C85" s="2364" t="s">
        <v>83</v>
      </c>
      <c r="D85" s="2371">
        <f>160*0.9</f>
        <v>144</v>
      </c>
      <c r="E85" s="236" t="s">
        <v>625</v>
      </c>
      <c r="F85" s="461">
        <v>17</v>
      </c>
      <c r="G85" s="461">
        <v>23</v>
      </c>
      <c r="H85" s="461">
        <v>41</v>
      </c>
      <c r="I85" s="461">
        <v>23</v>
      </c>
      <c r="J85" s="461">
        <v>26</v>
      </c>
      <c r="K85" s="461">
        <v>40</v>
      </c>
      <c r="L85" s="419">
        <v>23</v>
      </c>
      <c r="M85" s="419">
        <v>28</v>
      </c>
      <c r="N85" s="419">
        <v>8</v>
      </c>
      <c r="O85" s="419">
        <v>13</v>
      </c>
      <c r="P85" s="419">
        <v>20</v>
      </c>
      <c r="Q85" s="419">
        <v>23</v>
      </c>
      <c r="R85" s="233">
        <v>416</v>
      </c>
      <c r="S85" s="233">
        <v>416</v>
      </c>
      <c r="T85" s="233"/>
      <c r="U85" s="233"/>
      <c r="V85" s="234">
        <f t="shared" si="34"/>
        <v>27</v>
      </c>
      <c r="W85" s="234">
        <f t="shared" si="35"/>
        <v>29.666666666666668</v>
      </c>
      <c r="X85" s="234">
        <f t="shared" si="36"/>
        <v>19.666666666666668</v>
      </c>
      <c r="Y85" s="235">
        <f t="shared" si="37"/>
        <v>18.666666666666668</v>
      </c>
      <c r="Z85" s="2363">
        <f>SUM(V85:V89)</f>
        <v>81.666666666666657</v>
      </c>
      <c r="AA85" s="2357">
        <f>SUM(W85:W89)</f>
        <v>85.666666666666671</v>
      </c>
      <c r="AB85" s="2357">
        <f>SUM(X85:X89)</f>
        <v>81.333333333333329</v>
      </c>
      <c r="AC85" s="2357">
        <f>SUM(Y85:Y89)</f>
        <v>100.66666666666667</v>
      </c>
      <c r="AD85" s="2357">
        <f t="shared" ref="AD85:AG94" si="38">Z85*0.38*0.9*SQRT(3)</f>
        <v>48.376179055398737</v>
      </c>
      <c r="AE85" s="2357">
        <f t="shared" si="38"/>
        <v>50.745624560152969</v>
      </c>
      <c r="AF85" s="2357">
        <f t="shared" si="38"/>
        <v>48.178725263335885</v>
      </c>
      <c r="AG85" s="2357">
        <f t="shared" si="38"/>
        <v>59.631045202981312</v>
      </c>
      <c r="AH85" s="2357">
        <f>MAX(Z85:AC89)</f>
        <v>100.66666666666667</v>
      </c>
      <c r="AI85" s="2358">
        <f t="shared" ref="AI85" si="39">AH85*0.38*0.9*SQRT(3)</f>
        <v>59.631045202981312</v>
      </c>
      <c r="AJ85" s="2358">
        <f>D85-AI85</f>
        <v>84.368954797018688</v>
      </c>
    </row>
    <row r="86" spans="1:36" ht="15.75" x14ac:dyDescent="0.25">
      <c r="A86" s="1613"/>
      <c r="B86" s="1616"/>
      <c r="C86" s="2364"/>
      <c r="D86" s="1622"/>
      <c r="E86" s="232" t="s">
        <v>626</v>
      </c>
      <c r="F86" s="420">
        <v>38</v>
      </c>
      <c r="G86" s="420">
        <v>26</v>
      </c>
      <c r="H86" s="420">
        <v>21</v>
      </c>
      <c r="I86" s="420">
        <v>25</v>
      </c>
      <c r="J86" s="420">
        <v>23</v>
      </c>
      <c r="K86" s="420">
        <v>32</v>
      </c>
      <c r="L86" s="420">
        <v>43</v>
      </c>
      <c r="M86" s="420">
        <v>36</v>
      </c>
      <c r="N86" s="420">
        <v>25</v>
      </c>
      <c r="O86" s="420">
        <v>47</v>
      </c>
      <c r="P86" s="420">
        <v>48</v>
      </c>
      <c r="Q86" s="420">
        <v>32</v>
      </c>
      <c r="R86" s="233">
        <v>416</v>
      </c>
      <c r="S86" s="233">
        <v>416</v>
      </c>
      <c r="T86" s="233"/>
      <c r="U86" s="233"/>
      <c r="V86" s="234">
        <f t="shared" si="34"/>
        <v>28.333333333333332</v>
      </c>
      <c r="W86" s="234">
        <f t="shared" si="35"/>
        <v>26.666666666666668</v>
      </c>
      <c r="X86" s="234">
        <f t="shared" si="36"/>
        <v>34.666666666666664</v>
      </c>
      <c r="Y86" s="235">
        <f t="shared" si="37"/>
        <v>42.333333333333336</v>
      </c>
      <c r="Z86" s="2363"/>
      <c r="AA86" s="2357"/>
      <c r="AB86" s="2357"/>
      <c r="AC86" s="2357"/>
      <c r="AD86" s="2357"/>
      <c r="AE86" s="2357"/>
      <c r="AF86" s="2357"/>
      <c r="AG86" s="2357"/>
      <c r="AH86" s="2357"/>
      <c r="AI86" s="2358"/>
      <c r="AJ86" s="2358"/>
    </row>
    <row r="87" spans="1:36" ht="31.5" x14ac:dyDescent="0.25">
      <c r="A87" s="1613"/>
      <c r="B87" s="1616"/>
      <c r="C87" s="2364"/>
      <c r="D87" s="1622"/>
      <c r="E87" s="236" t="s">
        <v>627</v>
      </c>
      <c r="F87" s="461">
        <v>35</v>
      </c>
      <c r="G87" s="461">
        <v>28</v>
      </c>
      <c r="H87" s="461">
        <v>10</v>
      </c>
      <c r="I87" s="461">
        <v>30</v>
      </c>
      <c r="J87" s="461">
        <v>30</v>
      </c>
      <c r="K87" s="461">
        <v>10</v>
      </c>
      <c r="L87" s="419">
        <v>29</v>
      </c>
      <c r="M87" s="419">
        <v>36</v>
      </c>
      <c r="N87" s="419">
        <v>16</v>
      </c>
      <c r="O87" s="419">
        <v>46</v>
      </c>
      <c r="P87" s="419">
        <v>40</v>
      </c>
      <c r="Q87" s="419">
        <v>20</v>
      </c>
      <c r="R87" s="233">
        <v>416</v>
      </c>
      <c r="S87" s="233">
        <v>416</v>
      </c>
      <c r="T87" s="233"/>
      <c r="U87" s="233"/>
      <c r="V87" s="234">
        <f t="shared" si="34"/>
        <v>24.333333333333332</v>
      </c>
      <c r="W87" s="234">
        <f t="shared" si="35"/>
        <v>23.333333333333332</v>
      </c>
      <c r="X87" s="234">
        <f t="shared" si="36"/>
        <v>27</v>
      </c>
      <c r="Y87" s="235">
        <f t="shared" si="37"/>
        <v>35.333333333333336</v>
      </c>
      <c r="Z87" s="2363"/>
      <c r="AA87" s="2357"/>
      <c r="AB87" s="2357"/>
      <c r="AC87" s="2357"/>
      <c r="AD87" s="2357"/>
      <c r="AE87" s="2357"/>
      <c r="AF87" s="2357"/>
      <c r="AG87" s="2357"/>
      <c r="AH87" s="2357"/>
      <c r="AI87" s="2358"/>
      <c r="AJ87" s="2358"/>
    </row>
    <row r="88" spans="1:36" ht="15.75" x14ac:dyDescent="0.25">
      <c r="A88" s="1613"/>
      <c r="B88" s="1616"/>
      <c r="C88" s="2364"/>
      <c r="D88" s="1622"/>
      <c r="E88" s="236" t="s">
        <v>628</v>
      </c>
      <c r="F88" s="461">
        <v>0</v>
      </c>
      <c r="G88" s="461">
        <v>0</v>
      </c>
      <c r="H88" s="461">
        <v>0</v>
      </c>
      <c r="I88" s="461">
        <v>0</v>
      </c>
      <c r="J88" s="461">
        <v>0</v>
      </c>
      <c r="K88" s="461">
        <v>0</v>
      </c>
      <c r="L88" s="419">
        <v>0</v>
      </c>
      <c r="M88" s="419">
        <v>0</v>
      </c>
      <c r="N88" s="419">
        <v>0</v>
      </c>
      <c r="O88" s="419">
        <v>2</v>
      </c>
      <c r="P88" s="419">
        <v>5</v>
      </c>
      <c r="Q88" s="419">
        <v>3</v>
      </c>
      <c r="R88" s="233">
        <v>416</v>
      </c>
      <c r="S88" s="233">
        <v>416</v>
      </c>
      <c r="T88" s="233"/>
      <c r="U88" s="233"/>
      <c r="V88" s="234">
        <f t="shared" si="34"/>
        <v>0</v>
      </c>
      <c r="W88" s="234">
        <f t="shared" si="35"/>
        <v>0</v>
      </c>
      <c r="X88" s="234">
        <f t="shared" si="36"/>
        <v>0</v>
      </c>
      <c r="Y88" s="235">
        <f t="shared" si="37"/>
        <v>3.3333333333333335</v>
      </c>
      <c r="Z88" s="2363"/>
      <c r="AA88" s="2357"/>
      <c r="AB88" s="2357"/>
      <c r="AC88" s="2357"/>
      <c r="AD88" s="2357"/>
      <c r="AE88" s="2357"/>
      <c r="AF88" s="2357"/>
      <c r="AG88" s="2357"/>
      <c r="AH88" s="2357"/>
      <c r="AI88" s="2358"/>
      <c r="AJ88" s="2358"/>
    </row>
    <row r="89" spans="1:36" ht="15.75" x14ac:dyDescent="0.25">
      <c r="A89" s="1613"/>
      <c r="B89" s="1616"/>
      <c r="C89" s="2364"/>
      <c r="D89" s="2372"/>
      <c r="E89" s="232" t="s">
        <v>629</v>
      </c>
      <c r="F89" s="420">
        <v>0</v>
      </c>
      <c r="G89" s="420">
        <v>0</v>
      </c>
      <c r="H89" s="420">
        <v>2</v>
      </c>
      <c r="I89" s="420">
        <v>10</v>
      </c>
      <c r="J89" s="420">
        <v>0</v>
      </c>
      <c r="K89" s="420">
        <v>2</v>
      </c>
      <c r="L89" s="420">
        <v>0</v>
      </c>
      <c r="M89" s="420">
        <v>0</v>
      </c>
      <c r="N89" s="420">
        <v>0</v>
      </c>
      <c r="O89" s="420">
        <v>1</v>
      </c>
      <c r="P89" s="420">
        <v>0</v>
      </c>
      <c r="Q89" s="420">
        <v>0</v>
      </c>
      <c r="R89" s="233">
        <v>416</v>
      </c>
      <c r="S89" s="233">
        <v>416</v>
      </c>
      <c r="T89" s="233"/>
      <c r="U89" s="233"/>
      <c r="V89" s="234">
        <f t="shared" si="34"/>
        <v>2</v>
      </c>
      <c r="W89" s="234">
        <f t="shared" si="35"/>
        <v>6</v>
      </c>
      <c r="X89" s="234">
        <f t="shared" si="36"/>
        <v>0</v>
      </c>
      <c r="Y89" s="235">
        <f t="shared" si="37"/>
        <v>1</v>
      </c>
      <c r="Z89" s="2363"/>
      <c r="AA89" s="2357"/>
      <c r="AB89" s="2357"/>
      <c r="AC89" s="2357"/>
      <c r="AD89" s="2357"/>
      <c r="AE89" s="2357"/>
      <c r="AF89" s="2357"/>
      <c r="AG89" s="2357"/>
      <c r="AH89" s="2357"/>
      <c r="AI89" s="2358"/>
      <c r="AJ89" s="2358"/>
    </row>
    <row r="90" spans="1:36" ht="15.75" x14ac:dyDescent="0.25">
      <c r="A90" s="1613">
        <v>13</v>
      </c>
      <c r="B90" s="1616" t="s">
        <v>983</v>
      </c>
      <c r="C90" s="2364" t="s">
        <v>99</v>
      </c>
      <c r="D90" s="2371">
        <f>250*0.9</f>
        <v>225</v>
      </c>
      <c r="E90" s="236" t="s">
        <v>1111</v>
      </c>
      <c r="F90" s="461">
        <v>0</v>
      </c>
      <c r="G90" s="461">
        <v>0</v>
      </c>
      <c r="H90" s="461">
        <v>0</v>
      </c>
      <c r="I90" s="461">
        <v>0</v>
      </c>
      <c r="J90" s="461">
        <v>0</v>
      </c>
      <c r="K90" s="461">
        <v>0</v>
      </c>
      <c r="L90" s="419">
        <v>0</v>
      </c>
      <c r="M90" s="419">
        <v>0</v>
      </c>
      <c r="N90" s="419">
        <v>0</v>
      </c>
      <c r="O90" s="419">
        <v>0</v>
      </c>
      <c r="P90" s="419">
        <v>0</v>
      </c>
      <c r="Q90" s="419">
        <v>0</v>
      </c>
      <c r="R90" s="233">
        <v>400</v>
      </c>
      <c r="S90" s="233">
        <v>401</v>
      </c>
      <c r="T90" s="233"/>
      <c r="U90" s="233"/>
      <c r="V90" s="234">
        <f t="shared" si="34"/>
        <v>0</v>
      </c>
      <c r="W90" s="234">
        <f t="shared" si="35"/>
        <v>0</v>
      </c>
      <c r="X90" s="234">
        <f t="shared" si="36"/>
        <v>0</v>
      </c>
      <c r="Y90" s="235">
        <f t="shared" si="37"/>
        <v>0</v>
      </c>
      <c r="Z90" s="2363">
        <f>SUM(V90:V93)</f>
        <v>12</v>
      </c>
      <c r="AA90" s="2357">
        <f>SUM(W90:W93)</f>
        <v>12</v>
      </c>
      <c r="AB90" s="2357">
        <f>SUM(X90:X93)</f>
        <v>5.833333333333333</v>
      </c>
      <c r="AC90" s="2357">
        <f>SUM(Y90:Y93)</f>
        <v>10</v>
      </c>
      <c r="AD90" s="2357">
        <f t="shared" ref="AD90:AG90" si="40">Z90*0.38*0.9*SQRT(3)</f>
        <v>7.1083365142626738</v>
      </c>
      <c r="AE90" s="2357">
        <f t="shared" si="40"/>
        <v>7.1083365142626738</v>
      </c>
      <c r="AF90" s="2357">
        <f t="shared" si="40"/>
        <v>3.4554413610999104</v>
      </c>
      <c r="AG90" s="2357">
        <f t="shared" si="40"/>
        <v>5.9236137618855595</v>
      </c>
      <c r="AH90" s="2357">
        <f>MAX(Z90:AC93)</f>
        <v>12</v>
      </c>
      <c r="AI90" s="2358">
        <f t="shared" ref="AI90" si="41">AH90*0.38*0.9*SQRT(3)</f>
        <v>7.1083365142626738</v>
      </c>
      <c r="AJ90" s="2358">
        <f>D90-AI90</f>
        <v>217.89166348573733</v>
      </c>
    </row>
    <row r="91" spans="1:36" ht="15.75" x14ac:dyDescent="0.25">
      <c r="A91" s="1613"/>
      <c r="B91" s="1616"/>
      <c r="C91" s="2364"/>
      <c r="D91" s="1622"/>
      <c r="E91" s="232" t="s">
        <v>630</v>
      </c>
      <c r="F91" s="420">
        <v>12</v>
      </c>
      <c r="G91" s="420">
        <v>0</v>
      </c>
      <c r="H91" s="420">
        <v>0</v>
      </c>
      <c r="I91" s="420">
        <v>12</v>
      </c>
      <c r="J91" s="420">
        <v>0</v>
      </c>
      <c r="K91" s="420">
        <v>0</v>
      </c>
      <c r="L91" s="420">
        <v>4</v>
      </c>
      <c r="M91" s="420">
        <v>3</v>
      </c>
      <c r="N91" s="420">
        <v>1</v>
      </c>
      <c r="O91" s="420">
        <v>14</v>
      </c>
      <c r="P91" s="420">
        <v>5</v>
      </c>
      <c r="Q91" s="420">
        <v>1</v>
      </c>
      <c r="R91" s="233">
        <v>400</v>
      </c>
      <c r="S91" s="233">
        <v>401</v>
      </c>
      <c r="T91" s="233"/>
      <c r="U91" s="233"/>
      <c r="V91" s="234">
        <f t="shared" si="34"/>
        <v>12</v>
      </c>
      <c r="W91" s="234">
        <f t="shared" si="35"/>
        <v>12</v>
      </c>
      <c r="X91" s="234">
        <f t="shared" si="36"/>
        <v>2.6666666666666665</v>
      </c>
      <c r="Y91" s="235">
        <f t="shared" si="37"/>
        <v>6.666666666666667</v>
      </c>
      <c r="Z91" s="2363"/>
      <c r="AA91" s="2357"/>
      <c r="AB91" s="2357"/>
      <c r="AC91" s="2357"/>
      <c r="AD91" s="2357"/>
      <c r="AE91" s="2357"/>
      <c r="AF91" s="2357"/>
      <c r="AG91" s="2357"/>
      <c r="AH91" s="2357"/>
      <c r="AI91" s="2358"/>
      <c r="AJ91" s="2358"/>
    </row>
    <row r="92" spans="1:36" ht="15.75" x14ac:dyDescent="0.25">
      <c r="A92" s="1613"/>
      <c r="B92" s="1616"/>
      <c r="C92" s="2364"/>
      <c r="D92" s="1622"/>
      <c r="E92" s="236" t="s">
        <v>631</v>
      </c>
      <c r="F92" s="461">
        <v>0</v>
      </c>
      <c r="G92" s="461">
        <v>0</v>
      </c>
      <c r="H92" s="461">
        <v>0</v>
      </c>
      <c r="I92" s="461">
        <v>0</v>
      </c>
      <c r="J92" s="461">
        <v>0</v>
      </c>
      <c r="K92" s="461">
        <v>0</v>
      </c>
      <c r="L92" s="419">
        <v>3.5</v>
      </c>
      <c r="M92" s="419">
        <v>3</v>
      </c>
      <c r="N92" s="419">
        <v>3</v>
      </c>
      <c r="O92" s="419">
        <v>4</v>
      </c>
      <c r="P92" s="419">
        <v>3</v>
      </c>
      <c r="Q92" s="419">
        <v>3</v>
      </c>
      <c r="R92" s="233">
        <v>400</v>
      </c>
      <c r="S92" s="233">
        <v>401</v>
      </c>
      <c r="T92" s="233"/>
      <c r="U92" s="233"/>
      <c r="V92" s="234">
        <f t="shared" si="34"/>
        <v>0</v>
      </c>
      <c r="W92" s="234">
        <f t="shared" si="35"/>
        <v>0</v>
      </c>
      <c r="X92" s="234">
        <f t="shared" si="36"/>
        <v>3.1666666666666665</v>
      </c>
      <c r="Y92" s="235">
        <f t="shared" si="37"/>
        <v>3.3333333333333335</v>
      </c>
      <c r="Z92" s="2363"/>
      <c r="AA92" s="2357"/>
      <c r="AB92" s="2357"/>
      <c r="AC92" s="2357"/>
      <c r="AD92" s="2357"/>
      <c r="AE92" s="2357"/>
      <c r="AF92" s="2357"/>
      <c r="AG92" s="2357"/>
      <c r="AH92" s="2357"/>
      <c r="AI92" s="2358"/>
      <c r="AJ92" s="2358"/>
    </row>
    <row r="93" spans="1:36" ht="15.75" x14ac:dyDescent="0.25">
      <c r="A93" s="1613"/>
      <c r="B93" s="1616"/>
      <c r="C93" s="2364"/>
      <c r="D93" s="2372"/>
      <c r="E93" s="232"/>
      <c r="F93" s="232"/>
      <c r="G93" s="232"/>
      <c r="H93" s="232"/>
      <c r="I93" s="232"/>
      <c r="J93" s="232"/>
      <c r="K93" s="232"/>
      <c r="L93" s="420"/>
      <c r="M93" s="420"/>
      <c r="N93" s="420"/>
      <c r="O93" s="420"/>
      <c r="P93" s="420"/>
      <c r="Q93" s="420"/>
      <c r="R93" s="233"/>
      <c r="S93" s="233"/>
      <c r="T93" s="233"/>
      <c r="U93" s="233"/>
      <c r="V93" s="234">
        <f t="shared" si="34"/>
        <v>0</v>
      </c>
      <c r="W93" s="234">
        <f t="shared" si="35"/>
        <v>0</v>
      </c>
      <c r="X93" s="234">
        <f t="shared" si="36"/>
        <v>0</v>
      </c>
      <c r="Y93" s="235">
        <f t="shared" si="37"/>
        <v>0</v>
      </c>
      <c r="Z93" s="2363"/>
      <c r="AA93" s="2357"/>
      <c r="AB93" s="2357"/>
      <c r="AC93" s="2357"/>
      <c r="AD93" s="2357"/>
      <c r="AE93" s="2357"/>
      <c r="AF93" s="2357"/>
      <c r="AG93" s="2357"/>
      <c r="AH93" s="2357"/>
      <c r="AI93" s="2358"/>
      <c r="AJ93" s="2358"/>
    </row>
    <row r="94" spans="1:36" ht="15.75" x14ac:dyDescent="0.25">
      <c r="A94" s="1613">
        <v>14</v>
      </c>
      <c r="B94" s="1616" t="s">
        <v>115</v>
      </c>
      <c r="C94" s="2360" t="s">
        <v>632</v>
      </c>
      <c r="D94" s="2361">
        <f>800*0.9</f>
        <v>720</v>
      </c>
      <c r="E94" s="461" t="s">
        <v>633</v>
      </c>
      <c r="F94" s="461">
        <v>58</v>
      </c>
      <c r="G94" s="461">
        <v>62</v>
      </c>
      <c r="H94" s="461">
        <v>59</v>
      </c>
      <c r="I94" s="461">
        <v>48</v>
      </c>
      <c r="J94" s="461">
        <v>56</v>
      </c>
      <c r="K94" s="461">
        <v>66</v>
      </c>
      <c r="L94" s="419">
        <v>63</v>
      </c>
      <c r="M94" s="419">
        <v>38</v>
      </c>
      <c r="N94" s="419">
        <v>85</v>
      </c>
      <c r="O94" s="419">
        <v>42</v>
      </c>
      <c r="P94" s="419">
        <v>20</v>
      </c>
      <c r="Q94" s="419">
        <v>91</v>
      </c>
      <c r="R94" s="233">
        <v>412</v>
      </c>
      <c r="S94" s="233">
        <v>413</v>
      </c>
      <c r="T94" s="233"/>
      <c r="U94" s="233"/>
      <c r="V94" s="234">
        <f t="shared" si="34"/>
        <v>59.666666666666664</v>
      </c>
      <c r="W94" s="234">
        <f t="shared" si="35"/>
        <v>56.666666666666664</v>
      </c>
      <c r="X94" s="234">
        <f t="shared" si="36"/>
        <v>62</v>
      </c>
      <c r="Y94" s="235">
        <f t="shared" si="37"/>
        <v>51</v>
      </c>
      <c r="Z94" s="2363">
        <f>SUM(V94:V106)</f>
        <v>265.33333333333331</v>
      </c>
      <c r="AA94" s="2357">
        <f>SUM(W94:W106)</f>
        <v>282.33333333333337</v>
      </c>
      <c r="AB94" s="2357">
        <f>SUM(X94:X106)</f>
        <v>319</v>
      </c>
      <c r="AC94" s="2357">
        <f>SUM(Y94:Y106)</f>
        <v>371.16666666666669</v>
      </c>
      <c r="AD94" s="2357">
        <f t="shared" ref="AD94" si="42">Z94*0.38*0.9*SQRT(3)</f>
        <v>157.17321848203017</v>
      </c>
      <c r="AE94" s="2357">
        <f t="shared" si="38"/>
        <v>167.24336187723566</v>
      </c>
      <c r="AF94" s="2357">
        <f t="shared" si="38"/>
        <v>188.96327900414937</v>
      </c>
      <c r="AG94" s="2357">
        <f t="shared" si="38"/>
        <v>219.86479746198575</v>
      </c>
      <c r="AH94" s="2357">
        <f>MAX(Z94:AC106)</f>
        <v>371.16666666666669</v>
      </c>
      <c r="AI94" s="2358">
        <f t="shared" ref="AI94" si="43">AH94*0.38*0.9*SQRT(3)</f>
        <v>219.86479746198575</v>
      </c>
      <c r="AJ94" s="2358">
        <f>D94-AI94</f>
        <v>500.13520253801425</v>
      </c>
    </row>
    <row r="95" spans="1:36" ht="15.75" x14ac:dyDescent="0.25">
      <c r="A95" s="1613"/>
      <c r="B95" s="1616"/>
      <c r="C95" s="2360"/>
      <c r="D95" s="1644"/>
      <c r="E95" s="420" t="s">
        <v>1112</v>
      </c>
      <c r="F95" s="420">
        <v>0</v>
      </c>
      <c r="G95" s="420">
        <v>0</v>
      </c>
      <c r="H95" s="420">
        <v>0</v>
      </c>
      <c r="I95" s="420">
        <v>0</v>
      </c>
      <c r="J95" s="420">
        <v>0</v>
      </c>
      <c r="K95" s="420">
        <v>0</v>
      </c>
      <c r="L95" s="420">
        <v>3</v>
      </c>
      <c r="M95" s="420">
        <v>6</v>
      </c>
      <c r="N95" s="420">
        <v>21</v>
      </c>
      <c r="O95" s="420">
        <v>3</v>
      </c>
      <c r="P95" s="420">
        <v>6</v>
      </c>
      <c r="Q95" s="420">
        <v>16</v>
      </c>
      <c r="R95" s="233">
        <v>412</v>
      </c>
      <c r="S95" s="233">
        <v>413</v>
      </c>
      <c r="T95" s="233"/>
      <c r="U95" s="233"/>
      <c r="V95" s="234">
        <f t="shared" si="34"/>
        <v>0</v>
      </c>
      <c r="W95" s="234">
        <f t="shared" si="35"/>
        <v>0</v>
      </c>
      <c r="X95" s="234">
        <f t="shared" si="36"/>
        <v>10</v>
      </c>
      <c r="Y95" s="235">
        <f t="shared" si="37"/>
        <v>8.3333333333333339</v>
      </c>
      <c r="Z95" s="2363"/>
      <c r="AA95" s="2357"/>
      <c r="AB95" s="2357"/>
      <c r="AC95" s="2357"/>
      <c r="AD95" s="2357"/>
      <c r="AE95" s="2357"/>
      <c r="AF95" s="2357"/>
      <c r="AG95" s="2357"/>
      <c r="AH95" s="2357"/>
      <c r="AI95" s="2358"/>
      <c r="AJ95" s="2358"/>
    </row>
    <row r="96" spans="1:36" ht="15.75" x14ac:dyDescent="0.25">
      <c r="A96" s="1613"/>
      <c r="B96" s="1616"/>
      <c r="C96" s="2360"/>
      <c r="D96" s="1644"/>
      <c r="E96" s="420" t="s">
        <v>1113</v>
      </c>
      <c r="F96" s="420">
        <v>0</v>
      </c>
      <c r="G96" s="420">
        <v>0</v>
      </c>
      <c r="H96" s="420">
        <v>0</v>
      </c>
      <c r="I96" s="420">
        <v>0</v>
      </c>
      <c r="J96" s="420">
        <v>0</v>
      </c>
      <c r="K96" s="420">
        <v>0</v>
      </c>
      <c r="L96" s="420">
        <v>76</v>
      </c>
      <c r="M96" s="420">
        <v>56</v>
      </c>
      <c r="N96" s="420">
        <v>82</v>
      </c>
      <c r="O96" s="420">
        <v>96</v>
      </c>
      <c r="P96" s="420">
        <v>65</v>
      </c>
      <c r="Q96" s="420">
        <v>86</v>
      </c>
      <c r="R96" s="233">
        <v>412</v>
      </c>
      <c r="S96" s="233">
        <v>413</v>
      </c>
      <c r="T96" s="233"/>
      <c r="U96" s="233"/>
      <c r="V96" s="234">
        <f t="shared" si="34"/>
        <v>0</v>
      </c>
      <c r="W96" s="234">
        <f t="shared" si="35"/>
        <v>0</v>
      </c>
      <c r="X96" s="234">
        <f t="shared" si="36"/>
        <v>71.333333333333329</v>
      </c>
      <c r="Y96" s="235">
        <f t="shared" si="37"/>
        <v>82.333333333333329</v>
      </c>
      <c r="Z96" s="2363"/>
      <c r="AA96" s="2357"/>
      <c r="AB96" s="2357"/>
      <c r="AC96" s="2357"/>
      <c r="AD96" s="2357"/>
      <c r="AE96" s="2357"/>
      <c r="AF96" s="2357"/>
      <c r="AG96" s="2357"/>
      <c r="AH96" s="2357"/>
      <c r="AI96" s="2358"/>
      <c r="AJ96" s="2358"/>
    </row>
    <row r="97" spans="1:36" ht="31.5" x14ac:dyDescent="0.25">
      <c r="A97" s="1613"/>
      <c r="B97" s="1616"/>
      <c r="C97" s="2360"/>
      <c r="D97" s="1644"/>
      <c r="E97" s="461" t="s">
        <v>634</v>
      </c>
      <c r="F97" s="461">
        <v>59</v>
      </c>
      <c r="G97" s="461">
        <v>98</v>
      </c>
      <c r="H97" s="461">
        <v>46</v>
      </c>
      <c r="I97" s="461">
        <v>60</v>
      </c>
      <c r="J97" s="461">
        <v>105</v>
      </c>
      <c r="K97" s="461">
        <v>65</v>
      </c>
      <c r="L97" s="419">
        <v>84</v>
      </c>
      <c r="M97" s="419">
        <v>130</v>
      </c>
      <c r="N97" s="419">
        <v>95</v>
      </c>
      <c r="O97" s="419">
        <v>79</v>
      </c>
      <c r="P97" s="419">
        <v>130</v>
      </c>
      <c r="Q97" s="419">
        <v>113</v>
      </c>
      <c r="R97" s="233">
        <v>412</v>
      </c>
      <c r="S97" s="233">
        <v>413</v>
      </c>
      <c r="T97" s="233"/>
      <c r="U97" s="233"/>
      <c r="V97" s="234">
        <f t="shared" si="34"/>
        <v>67.666666666666671</v>
      </c>
      <c r="W97" s="234">
        <f t="shared" si="35"/>
        <v>76.666666666666671</v>
      </c>
      <c r="X97" s="234">
        <f t="shared" si="36"/>
        <v>103</v>
      </c>
      <c r="Y97" s="235">
        <f t="shared" si="37"/>
        <v>107.33333333333333</v>
      </c>
      <c r="Z97" s="2363"/>
      <c r="AA97" s="2357"/>
      <c r="AB97" s="2357"/>
      <c r="AC97" s="2357"/>
      <c r="AD97" s="2357"/>
      <c r="AE97" s="2357"/>
      <c r="AF97" s="2357"/>
      <c r="AG97" s="2357"/>
      <c r="AH97" s="2357"/>
      <c r="AI97" s="2358"/>
      <c r="AJ97" s="2358"/>
    </row>
    <row r="98" spans="1:36" ht="15.75" x14ac:dyDescent="0.25">
      <c r="A98" s="1613"/>
      <c r="B98" s="1616"/>
      <c r="C98" s="2360"/>
      <c r="D98" s="1644"/>
      <c r="E98" s="420" t="s">
        <v>1114</v>
      </c>
      <c r="F98" s="420">
        <v>8</v>
      </c>
      <c r="G98" s="420">
        <v>11</v>
      </c>
      <c r="H98" s="420">
        <v>4</v>
      </c>
      <c r="I98" s="420">
        <v>8</v>
      </c>
      <c r="J98" s="420">
        <v>10</v>
      </c>
      <c r="K98" s="420">
        <v>3</v>
      </c>
      <c r="L98" s="420">
        <v>0</v>
      </c>
      <c r="M98" s="420">
        <v>0</v>
      </c>
      <c r="N98" s="420">
        <v>0</v>
      </c>
      <c r="O98" s="420">
        <v>0</v>
      </c>
      <c r="P98" s="420">
        <v>0</v>
      </c>
      <c r="Q98" s="420">
        <v>0</v>
      </c>
      <c r="R98" s="233">
        <v>412</v>
      </c>
      <c r="S98" s="233">
        <v>413</v>
      </c>
      <c r="T98" s="233"/>
      <c r="U98" s="233"/>
      <c r="V98" s="234">
        <f t="shared" si="34"/>
        <v>7.666666666666667</v>
      </c>
      <c r="W98" s="234">
        <f t="shared" si="35"/>
        <v>7</v>
      </c>
      <c r="X98" s="234">
        <f t="shared" si="36"/>
        <v>0</v>
      </c>
      <c r="Y98" s="235">
        <f t="shared" si="37"/>
        <v>0</v>
      </c>
      <c r="Z98" s="2363"/>
      <c r="AA98" s="2357"/>
      <c r="AB98" s="2357"/>
      <c r="AC98" s="2357"/>
      <c r="AD98" s="2357"/>
      <c r="AE98" s="2357"/>
      <c r="AF98" s="2357"/>
      <c r="AG98" s="2357"/>
      <c r="AH98" s="2357"/>
      <c r="AI98" s="2358"/>
      <c r="AJ98" s="2358"/>
    </row>
    <row r="99" spans="1:36" ht="15.75" x14ac:dyDescent="0.25">
      <c r="A99" s="1613"/>
      <c r="B99" s="1616"/>
      <c r="C99" s="2360"/>
      <c r="D99" s="1644"/>
      <c r="E99" s="461" t="s">
        <v>635</v>
      </c>
      <c r="F99" s="461">
        <v>21</v>
      </c>
      <c r="G99" s="461">
        <v>41</v>
      </c>
      <c r="H99" s="461">
        <v>32</v>
      </c>
      <c r="I99" s="461">
        <v>19</v>
      </c>
      <c r="J99" s="461">
        <v>50</v>
      </c>
      <c r="K99" s="461">
        <v>35</v>
      </c>
      <c r="L99" s="419">
        <v>11</v>
      </c>
      <c r="M99" s="419">
        <v>18</v>
      </c>
      <c r="N99" s="419">
        <v>19</v>
      </c>
      <c r="O99" s="419">
        <v>21</v>
      </c>
      <c r="P99" s="419">
        <v>11</v>
      </c>
      <c r="Q99" s="419">
        <v>43</v>
      </c>
      <c r="R99" s="233">
        <v>412</v>
      </c>
      <c r="S99" s="233">
        <v>413</v>
      </c>
      <c r="T99" s="233"/>
      <c r="U99" s="233"/>
      <c r="V99" s="234">
        <f t="shared" si="34"/>
        <v>31.333333333333332</v>
      </c>
      <c r="W99" s="234">
        <f t="shared" si="35"/>
        <v>34.666666666666664</v>
      </c>
      <c r="X99" s="234">
        <f t="shared" si="36"/>
        <v>16</v>
      </c>
      <c r="Y99" s="235">
        <f t="shared" si="37"/>
        <v>25</v>
      </c>
      <c r="Z99" s="2363"/>
      <c r="AA99" s="2357"/>
      <c r="AB99" s="2357"/>
      <c r="AC99" s="2357"/>
      <c r="AD99" s="2357"/>
      <c r="AE99" s="2357"/>
      <c r="AF99" s="2357"/>
      <c r="AG99" s="2357"/>
      <c r="AH99" s="2357"/>
      <c r="AI99" s="2358"/>
      <c r="AJ99" s="2358"/>
    </row>
    <row r="100" spans="1:36" ht="15.75" x14ac:dyDescent="0.25">
      <c r="A100" s="1613"/>
      <c r="B100" s="1616"/>
      <c r="C100" s="2360"/>
      <c r="D100" s="1644"/>
      <c r="E100" s="423" t="s">
        <v>636</v>
      </c>
      <c r="F100" s="420">
        <v>50</v>
      </c>
      <c r="G100" s="420">
        <v>45</v>
      </c>
      <c r="H100" s="420">
        <v>52</v>
      </c>
      <c r="I100" s="420">
        <v>20</v>
      </c>
      <c r="J100" s="420">
        <v>8</v>
      </c>
      <c r="K100" s="420">
        <v>44</v>
      </c>
      <c r="L100" s="420">
        <v>31</v>
      </c>
      <c r="M100" s="420">
        <v>26</v>
      </c>
      <c r="N100" s="420">
        <v>22</v>
      </c>
      <c r="O100" s="420">
        <v>64</v>
      </c>
      <c r="P100" s="420">
        <v>35</v>
      </c>
      <c r="Q100" s="420">
        <v>35</v>
      </c>
      <c r="R100" s="233">
        <v>412</v>
      </c>
      <c r="S100" s="233">
        <v>413</v>
      </c>
      <c r="T100" s="233"/>
      <c r="U100" s="233"/>
      <c r="V100" s="234">
        <f t="shared" si="34"/>
        <v>49</v>
      </c>
      <c r="W100" s="234">
        <f t="shared" si="35"/>
        <v>24</v>
      </c>
      <c r="X100" s="234">
        <f t="shared" si="36"/>
        <v>26.333333333333332</v>
      </c>
      <c r="Y100" s="235">
        <f t="shared" si="37"/>
        <v>44.666666666666664</v>
      </c>
      <c r="Z100" s="2363"/>
      <c r="AA100" s="2357"/>
      <c r="AB100" s="2357"/>
      <c r="AC100" s="2357"/>
      <c r="AD100" s="2357"/>
      <c r="AE100" s="2357"/>
      <c r="AF100" s="2357"/>
      <c r="AG100" s="2357"/>
      <c r="AH100" s="2357"/>
      <c r="AI100" s="2358"/>
      <c r="AJ100" s="2358"/>
    </row>
    <row r="101" spans="1:36" ht="15.75" x14ac:dyDescent="0.25">
      <c r="A101" s="1613"/>
      <c r="B101" s="1616"/>
      <c r="C101" s="2360"/>
      <c r="D101" s="1644"/>
      <c r="E101" s="461" t="s">
        <v>637</v>
      </c>
      <c r="F101" s="461">
        <v>27</v>
      </c>
      <c r="G101" s="461">
        <v>22</v>
      </c>
      <c r="H101" s="461">
        <v>47</v>
      </c>
      <c r="I101" s="461">
        <v>78</v>
      </c>
      <c r="J101" s="461">
        <v>73</v>
      </c>
      <c r="K101" s="461">
        <v>52</v>
      </c>
      <c r="L101" s="419">
        <v>40</v>
      </c>
      <c r="M101" s="419">
        <v>5</v>
      </c>
      <c r="N101" s="419">
        <v>0</v>
      </c>
      <c r="O101" s="419">
        <v>34</v>
      </c>
      <c r="P101" s="419">
        <v>15</v>
      </c>
      <c r="Q101" s="419">
        <v>0</v>
      </c>
      <c r="R101" s="233">
        <v>412</v>
      </c>
      <c r="S101" s="233">
        <v>413</v>
      </c>
      <c r="T101" s="233"/>
      <c r="U101" s="233"/>
      <c r="V101" s="234">
        <f t="shared" si="34"/>
        <v>32</v>
      </c>
      <c r="W101" s="234">
        <f t="shared" si="35"/>
        <v>67.666666666666671</v>
      </c>
      <c r="X101" s="234">
        <f t="shared" si="36"/>
        <v>22.5</v>
      </c>
      <c r="Y101" s="235">
        <f t="shared" si="37"/>
        <v>24.5</v>
      </c>
      <c r="Z101" s="2363"/>
      <c r="AA101" s="2357"/>
      <c r="AB101" s="2357"/>
      <c r="AC101" s="2357"/>
      <c r="AD101" s="2357"/>
      <c r="AE101" s="2357"/>
      <c r="AF101" s="2357"/>
      <c r="AG101" s="2357"/>
      <c r="AH101" s="2357"/>
      <c r="AI101" s="2358"/>
      <c r="AJ101" s="2358"/>
    </row>
    <row r="102" spans="1:36" ht="15.75" x14ac:dyDescent="0.25">
      <c r="A102" s="1613"/>
      <c r="B102" s="1616"/>
      <c r="C102" s="2360"/>
      <c r="D102" s="1644"/>
      <c r="E102" s="420" t="s">
        <v>1115</v>
      </c>
      <c r="F102" s="420">
        <v>6</v>
      </c>
      <c r="G102" s="420">
        <v>6</v>
      </c>
      <c r="H102" s="420">
        <v>8</v>
      </c>
      <c r="I102" s="420">
        <v>6</v>
      </c>
      <c r="J102" s="420">
        <v>6</v>
      </c>
      <c r="K102" s="420">
        <v>9</v>
      </c>
      <c r="L102" s="420">
        <v>5.5</v>
      </c>
      <c r="M102" s="420">
        <v>5</v>
      </c>
      <c r="N102" s="420">
        <v>5</v>
      </c>
      <c r="O102" s="420">
        <v>6</v>
      </c>
      <c r="P102" s="420">
        <v>6</v>
      </c>
      <c r="Q102" s="420">
        <v>9</v>
      </c>
      <c r="R102" s="233">
        <v>412</v>
      </c>
      <c r="S102" s="233">
        <v>413</v>
      </c>
      <c r="T102" s="233"/>
      <c r="U102" s="233"/>
      <c r="V102" s="234">
        <f t="shared" si="34"/>
        <v>6.666666666666667</v>
      </c>
      <c r="W102" s="234">
        <f t="shared" si="35"/>
        <v>7</v>
      </c>
      <c r="X102" s="234">
        <f t="shared" si="36"/>
        <v>5.166666666666667</v>
      </c>
      <c r="Y102" s="235">
        <f t="shared" si="37"/>
        <v>7</v>
      </c>
      <c r="Z102" s="2363"/>
      <c r="AA102" s="2357"/>
      <c r="AB102" s="2357"/>
      <c r="AC102" s="2357"/>
      <c r="AD102" s="2357"/>
      <c r="AE102" s="2357"/>
      <c r="AF102" s="2357"/>
      <c r="AG102" s="2357"/>
      <c r="AH102" s="2357"/>
      <c r="AI102" s="2358"/>
      <c r="AJ102" s="2358"/>
    </row>
    <row r="103" spans="1:36" ht="15.75" x14ac:dyDescent="0.25">
      <c r="A103" s="1613"/>
      <c r="B103" s="1616"/>
      <c r="C103" s="2360"/>
      <c r="D103" s="1644"/>
      <c r="E103" s="461" t="s">
        <v>1116</v>
      </c>
      <c r="F103" s="461">
        <v>0</v>
      </c>
      <c r="G103" s="461">
        <v>0</v>
      </c>
      <c r="H103" s="461">
        <v>0</v>
      </c>
      <c r="I103" s="461">
        <v>0</v>
      </c>
      <c r="J103" s="461">
        <v>0</v>
      </c>
      <c r="K103" s="461">
        <v>0</v>
      </c>
      <c r="L103" s="419">
        <v>2</v>
      </c>
      <c r="M103" s="419">
        <v>4</v>
      </c>
      <c r="N103" s="419">
        <v>2</v>
      </c>
      <c r="O103" s="419">
        <v>2</v>
      </c>
      <c r="P103" s="419">
        <v>4</v>
      </c>
      <c r="Q103" s="419">
        <v>2</v>
      </c>
      <c r="R103" s="233">
        <v>412</v>
      </c>
      <c r="S103" s="233">
        <v>413</v>
      </c>
      <c r="T103" s="233"/>
      <c r="U103" s="233"/>
      <c r="V103" s="234">
        <f t="shared" si="34"/>
        <v>0</v>
      </c>
      <c r="W103" s="234">
        <f t="shared" si="35"/>
        <v>0</v>
      </c>
      <c r="X103" s="234">
        <f t="shared" si="36"/>
        <v>2.6666666666666665</v>
      </c>
      <c r="Y103" s="235">
        <f t="shared" si="37"/>
        <v>2.6666666666666665</v>
      </c>
      <c r="Z103" s="2363"/>
      <c r="AA103" s="2357"/>
      <c r="AB103" s="2357"/>
      <c r="AC103" s="2357"/>
      <c r="AD103" s="2357"/>
      <c r="AE103" s="2357"/>
      <c r="AF103" s="2357"/>
      <c r="AG103" s="2357"/>
      <c r="AH103" s="2357"/>
      <c r="AI103" s="2358"/>
      <c r="AJ103" s="2358"/>
    </row>
    <row r="104" spans="1:36" ht="31.5" x14ac:dyDescent="0.25">
      <c r="A104" s="1613"/>
      <c r="B104" s="1616"/>
      <c r="C104" s="2360"/>
      <c r="D104" s="1644"/>
      <c r="E104" s="420" t="s">
        <v>1117</v>
      </c>
      <c r="F104" s="420">
        <v>16</v>
      </c>
      <c r="G104" s="420">
        <v>13</v>
      </c>
      <c r="H104" s="420">
        <v>5</v>
      </c>
      <c r="I104" s="420">
        <v>10</v>
      </c>
      <c r="J104" s="420">
        <v>12</v>
      </c>
      <c r="K104" s="420">
        <v>4</v>
      </c>
      <c r="L104" s="420">
        <v>0</v>
      </c>
      <c r="M104" s="420">
        <v>0</v>
      </c>
      <c r="N104" s="420">
        <v>0</v>
      </c>
      <c r="O104" s="420">
        <v>28</v>
      </c>
      <c r="P104" s="420">
        <v>16</v>
      </c>
      <c r="Q104" s="420">
        <v>11</v>
      </c>
      <c r="R104" s="233">
        <v>412</v>
      </c>
      <c r="S104" s="233">
        <v>413</v>
      </c>
      <c r="T104" s="233"/>
      <c r="U104" s="233"/>
      <c r="V104" s="234">
        <f t="shared" si="34"/>
        <v>11.333333333333334</v>
      </c>
      <c r="W104" s="234">
        <f t="shared" si="35"/>
        <v>8.6666666666666661</v>
      </c>
      <c r="X104" s="234">
        <f t="shared" si="36"/>
        <v>0</v>
      </c>
      <c r="Y104" s="235">
        <f t="shared" si="37"/>
        <v>18.333333333333332</v>
      </c>
      <c r="Z104" s="2363"/>
      <c r="AA104" s="2357"/>
      <c r="AB104" s="2357"/>
      <c r="AC104" s="2357"/>
      <c r="AD104" s="2357"/>
      <c r="AE104" s="2357"/>
      <c r="AF104" s="2357"/>
      <c r="AG104" s="2357"/>
      <c r="AH104" s="2357"/>
      <c r="AI104" s="2358"/>
      <c r="AJ104" s="2358"/>
    </row>
    <row r="105" spans="1:36" ht="15.75" x14ac:dyDescent="0.25">
      <c r="A105" s="1613"/>
      <c r="B105" s="1616"/>
      <c r="C105" s="2360"/>
      <c r="D105" s="1644"/>
      <c r="E105" s="236" t="s">
        <v>586</v>
      </c>
      <c r="F105" s="236"/>
      <c r="G105" s="236"/>
      <c r="H105" s="236"/>
      <c r="I105" s="236"/>
      <c r="J105" s="236"/>
      <c r="K105" s="236"/>
      <c r="L105" s="419"/>
      <c r="M105" s="419"/>
      <c r="N105" s="419"/>
      <c r="O105" s="419"/>
      <c r="P105" s="419"/>
      <c r="Q105" s="419"/>
      <c r="R105" s="237"/>
      <c r="S105" s="237"/>
      <c r="T105" s="237"/>
      <c r="U105" s="237"/>
      <c r="V105" s="234">
        <f t="shared" si="34"/>
        <v>0</v>
      </c>
      <c r="W105" s="234">
        <f t="shared" si="35"/>
        <v>0</v>
      </c>
      <c r="X105" s="234">
        <f t="shared" si="36"/>
        <v>0</v>
      </c>
      <c r="Y105" s="235">
        <f t="shared" si="37"/>
        <v>0</v>
      </c>
      <c r="Z105" s="2363"/>
      <c r="AA105" s="2357"/>
      <c r="AB105" s="2357"/>
      <c r="AC105" s="2357"/>
      <c r="AD105" s="2357"/>
      <c r="AE105" s="2357"/>
      <c r="AF105" s="2357"/>
      <c r="AG105" s="2357"/>
      <c r="AH105" s="2357"/>
      <c r="AI105" s="2358"/>
      <c r="AJ105" s="2358"/>
    </row>
    <row r="106" spans="1:36" ht="15.75" x14ac:dyDescent="0.25">
      <c r="A106" s="1613"/>
      <c r="B106" s="1616"/>
      <c r="C106" s="2360"/>
      <c r="D106" s="2362"/>
      <c r="E106" s="232"/>
      <c r="F106" s="232"/>
      <c r="G106" s="232"/>
      <c r="H106" s="232"/>
      <c r="I106" s="232"/>
      <c r="J106" s="232"/>
      <c r="K106" s="232"/>
      <c r="L106" s="420"/>
      <c r="M106" s="420"/>
      <c r="N106" s="420"/>
      <c r="O106" s="420"/>
      <c r="P106" s="420"/>
      <c r="Q106" s="420"/>
      <c r="R106" s="233"/>
      <c r="S106" s="233"/>
      <c r="T106" s="233"/>
      <c r="U106" s="233"/>
      <c r="V106" s="234">
        <f t="shared" si="34"/>
        <v>0</v>
      </c>
      <c r="W106" s="234">
        <f t="shared" si="35"/>
        <v>0</v>
      </c>
      <c r="X106" s="234">
        <f t="shared" si="36"/>
        <v>0</v>
      </c>
      <c r="Y106" s="235">
        <f t="shared" si="37"/>
        <v>0</v>
      </c>
      <c r="Z106" s="2363"/>
      <c r="AA106" s="2357"/>
      <c r="AB106" s="2357"/>
      <c r="AC106" s="2357"/>
      <c r="AD106" s="2357"/>
      <c r="AE106" s="2357"/>
      <c r="AF106" s="2357"/>
      <c r="AG106" s="2357"/>
      <c r="AH106" s="2357"/>
      <c r="AI106" s="2358"/>
      <c r="AJ106" s="2358"/>
    </row>
    <row r="107" spans="1:36" ht="31.5" customHeight="1" x14ac:dyDescent="0.25">
      <c r="A107" s="1613">
        <v>15</v>
      </c>
      <c r="B107" s="1616" t="s">
        <v>639</v>
      </c>
      <c r="C107" s="1616" t="s">
        <v>88</v>
      </c>
      <c r="D107" s="2090">
        <f>100*0.9</f>
        <v>90</v>
      </c>
      <c r="E107" s="236" t="s">
        <v>640</v>
      </c>
      <c r="F107" s="236"/>
      <c r="G107" s="236"/>
      <c r="H107" s="236"/>
      <c r="I107" s="236"/>
      <c r="J107" s="236"/>
      <c r="K107" s="236"/>
      <c r="L107" s="2373" t="s">
        <v>1017</v>
      </c>
      <c r="M107" s="2373"/>
      <c r="N107" s="2373"/>
      <c r="O107" s="2373"/>
      <c r="P107" s="2373"/>
      <c r="Q107" s="2373"/>
      <c r="R107" s="237"/>
      <c r="S107" s="237"/>
      <c r="T107" s="237"/>
      <c r="U107" s="237"/>
      <c r="V107" s="234">
        <f t="shared" si="34"/>
        <v>0</v>
      </c>
      <c r="W107" s="234">
        <f t="shared" si="35"/>
        <v>0</v>
      </c>
      <c r="X107" s="234" t="str">
        <f t="shared" si="36"/>
        <v>Демонтирована</v>
      </c>
      <c r="Y107" s="235">
        <f t="shared" si="37"/>
        <v>0</v>
      </c>
      <c r="Z107" s="2363">
        <f>SUM(V107:V108)</f>
        <v>0</v>
      </c>
      <c r="AA107" s="2357">
        <f>SUM(W107:W108)</f>
        <v>0</v>
      </c>
      <c r="AB107" s="2357">
        <f>SUM(X107:X108)</f>
        <v>0</v>
      </c>
      <c r="AC107" s="2357">
        <f>SUM(Y107:Y108)</f>
        <v>0</v>
      </c>
      <c r="AD107" s="2357">
        <f t="shared" ref="AD107:AG107" si="44">Z107*0.38*0.9*SQRT(3)</f>
        <v>0</v>
      </c>
      <c r="AE107" s="2357">
        <f t="shared" si="44"/>
        <v>0</v>
      </c>
      <c r="AF107" s="2357">
        <f t="shared" si="44"/>
        <v>0</v>
      </c>
      <c r="AG107" s="2357">
        <f t="shared" si="44"/>
        <v>0</v>
      </c>
      <c r="AH107" s="2357">
        <f>MAX(Z107:AC108)</f>
        <v>0</v>
      </c>
      <c r="AI107" s="2358">
        <f t="shared" ref="AI107" si="45">AH107*0.38*0.9*SQRT(3)</f>
        <v>0</v>
      </c>
      <c r="AJ107" s="2358">
        <f>D107-AI107</f>
        <v>90</v>
      </c>
    </row>
    <row r="108" spans="1:36" ht="15.75" x14ac:dyDescent="0.25">
      <c r="A108" s="1613"/>
      <c r="B108" s="1616"/>
      <c r="C108" s="1616"/>
      <c r="D108" s="1615"/>
      <c r="E108" s="232"/>
      <c r="F108" s="232"/>
      <c r="G108" s="232"/>
      <c r="H108" s="232"/>
      <c r="I108" s="232"/>
      <c r="J108" s="232"/>
      <c r="K108" s="232"/>
      <c r="L108" s="420"/>
      <c r="M108" s="420"/>
      <c r="N108" s="420"/>
      <c r="O108" s="420"/>
      <c r="P108" s="420"/>
      <c r="Q108" s="420"/>
      <c r="R108" s="233"/>
      <c r="S108" s="233"/>
      <c r="T108" s="233"/>
      <c r="U108" s="233"/>
      <c r="V108" s="234">
        <f t="shared" si="34"/>
        <v>0</v>
      </c>
      <c r="W108" s="234">
        <f t="shared" si="35"/>
        <v>0</v>
      </c>
      <c r="X108" s="234">
        <f t="shared" si="36"/>
        <v>0</v>
      </c>
      <c r="Y108" s="235">
        <f t="shared" si="37"/>
        <v>0</v>
      </c>
      <c r="Z108" s="2363"/>
      <c r="AA108" s="2357"/>
      <c r="AB108" s="2357"/>
      <c r="AC108" s="2357"/>
      <c r="AD108" s="2357"/>
      <c r="AE108" s="2357"/>
      <c r="AF108" s="2357"/>
      <c r="AG108" s="2357"/>
      <c r="AH108" s="2357"/>
      <c r="AI108" s="2358"/>
      <c r="AJ108" s="2358"/>
    </row>
    <row r="109" spans="1:36" ht="31.5" customHeight="1" x14ac:dyDescent="0.25">
      <c r="A109" s="1613">
        <v>16</v>
      </c>
      <c r="B109" s="1616" t="s">
        <v>641</v>
      </c>
      <c r="C109" s="1616" t="s">
        <v>99</v>
      </c>
      <c r="D109" s="2090">
        <f>250*0.9</f>
        <v>225</v>
      </c>
      <c r="E109" s="236" t="s">
        <v>642</v>
      </c>
      <c r="F109" s="236"/>
      <c r="G109" s="236"/>
      <c r="H109" s="236"/>
      <c r="I109" s="236"/>
      <c r="J109" s="236"/>
      <c r="K109" s="236"/>
      <c r="L109" s="2373" t="s">
        <v>1017</v>
      </c>
      <c r="M109" s="2373"/>
      <c r="N109" s="2373"/>
      <c r="O109" s="2373"/>
      <c r="P109" s="2373"/>
      <c r="Q109" s="2373"/>
      <c r="R109" s="237"/>
      <c r="S109" s="237"/>
      <c r="T109" s="237"/>
      <c r="U109" s="237"/>
      <c r="V109" s="234">
        <f t="shared" si="34"/>
        <v>0</v>
      </c>
      <c r="W109" s="234">
        <f t="shared" si="35"/>
        <v>0</v>
      </c>
      <c r="X109" s="234" t="str">
        <f t="shared" si="36"/>
        <v>Демонтирована</v>
      </c>
      <c r="Y109" s="235">
        <f t="shared" si="37"/>
        <v>0</v>
      </c>
      <c r="Z109" s="2363">
        <f>SUM(V109:V110)</f>
        <v>0</v>
      </c>
      <c r="AA109" s="2357">
        <f>SUM(W109:W110)</f>
        <v>0</v>
      </c>
      <c r="AB109" s="2357">
        <f>SUM(X109:X110)</f>
        <v>0</v>
      </c>
      <c r="AC109" s="2357">
        <f>SUM(Y109:Y110)</f>
        <v>0</v>
      </c>
      <c r="AD109" s="2357">
        <f t="shared" ref="AD109:AG109" si="46">Z109*0.38*0.9*SQRT(3)</f>
        <v>0</v>
      </c>
      <c r="AE109" s="2357">
        <f t="shared" si="46"/>
        <v>0</v>
      </c>
      <c r="AF109" s="2357">
        <f t="shared" si="46"/>
        <v>0</v>
      </c>
      <c r="AG109" s="2357">
        <f t="shared" si="46"/>
        <v>0</v>
      </c>
      <c r="AH109" s="2357">
        <f>MAX(Z109:AC110)</f>
        <v>0</v>
      </c>
      <c r="AI109" s="2358">
        <f t="shared" ref="AI109" si="47">AH109*0.38*0.9*SQRT(3)</f>
        <v>0</v>
      </c>
      <c r="AJ109" s="2358">
        <f>D109-AI109</f>
        <v>225</v>
      </c>
    </row>
    <row r="110" spans="1:36" ht="15.75" x14ac:dyDescent="0.25">
      <c r="A110" s="1613"/>
      <c r="B110" s="1616"/>
      <c r="C110" s="1616"/>
      <c r="D110" s="1615"/>
      <c r="E110" s="232"/>
      <c r="F110" s="232"/>
      <c r="G110" s="232"/>
      <c r="H110" s="232"/>
      <c r="I110" s="232"/>
      <c r="J110" s="232"/>
      <c r="K110" s="232"/>
      <c r="L110" s="420"/>
      <c r="M110" s="420"/>
      <c r="N110" s="420"/>
      <c r="O110" s="420"/>
      <c r="P110" s="420"/>
      <c r="Q110" s="420"/>
      <c r="R110" s="233"/>
      <c r="S110" s="233"/>
      <c r="T110" s="233"/>
      <c r="U110" s="233"/>
      <c r="V110" s="234">
        <f t="shared" si="34"/>
        <v>0</v>
      </c>
      <c r="W110" s="234">
        <f t="shared" si="35"/>
        <v>0</v>
      </c>
      <c r="X110" s="234">
        <f t="shared" si="36"/>
        <v>0</v>
      </c>
      <c r="Y110" s="235">
        <f t="shared" si="37"/>
        <v>0</v>
      </c>
      <c r="Z110" s="2363"/>
      <c r="AA110" s="2357"/>
      <c r="AB110" s="2357"/>
      <c r="AC110" s="2357"/>
      <c r="AD110" s="2357"/>
      <c r="AE110" s="2357"/>
      <c r="AF110" s="2357"/>
      <c r="AG110" s="2357"/>
      <c r="AH110" s="2357"/>
      <c r="AI110" s="2358"/>
      <c r="AJ110" s="2358"/>
    </row>
    <row r="111" spans="1:36" ht="15.75" x14ac:dyDescent="0.25">
      <c r="A111" s="1613">
        <v>17</v>
      </c>
      <c r="B111" s="1616" t="s">
        <v>329</v>
      </c>
      <c r="C111" s="1616" t="s">
        <v>83</v>
      </c>
      <c r="D111" s="2090">
        <f>160*0.9</f>
        <v>144</v>
      </c>
      <c r="E111" s="236" t="s">
        <v>643</v>
      </c>
      <c r="F111" s="461">
        <v>16</v>
      </c>
      <c r="G111" s="461">
        <v>10</v>
      </c>
      <c r="H111" s="461">
        <v>22</v>
      </c>
      <c r="I111" s="461">
        <v>12</v>
      </c>
      <c r="J111" s="461">
        <v>46</v>
      </c>
      <c r="K111" s="461">
        <v>21</v>
      </c>
      <c r="L111" s="419">
        <v>45</v>
      </c>
      <c r="M111" s="419">
        <v>15</v>
      </c>
      <c r="N111" s="419">
        <v>6</v>
      </c>
      <c r="O111" s="419">
        <v>27</v>
      </c>
      <c r="P111" s="419">
        <v>20</v>
      </c>
      <c r="Q111" s="419">
        <v>24</v>
      </c>
      <c r="R111" s="237">
        <v>396</v>
      </c>
      <c r="S111" s="237">
        <v>397</v>
      </c>
      <c r="T111" s="237"/>
      <c r="U111" s="237"/>
      <c r="V111" s="234">
        <f t="shared" si="34"/>
        <v>16</v>
      </c>
      <c r="W111" s="234">
        <f t="shared" si="35"/>
        <v>26.333333333333332</v>
      </c>
      <c r="X111" s="234">
        <f t="shared" si="36"/>
        <v>22</v>
      </c>
      <c r="Y111" s="235">
        <f t="shared" si="37"/>
        <v>23.666666666666668</v>
      </c>
      <c r="Z111" s="2363">
        <f>SUM(V111:V113)</f>
        <v>25.333333333333336</v>
      </c>
      <c r="AA111" s="2357">
        <f>SUM(W111:W113)</f>
        <v>61.666666666666671</v>
      </c>
      <c r="AB111" s="2357">
        <f>SUM(X111:X113)</f>
        <v>36.333333333333336</v>
      </c>
      <c r="AC111" s="2357">
        <f>SUM(Y111:Y113)</f>
        <v>39.666666666666671</v>
      </c>
      <c r="AD111" s="2357">
        <f t="shared" ref="AD111:AG111" si="48">Z111*0.38*0.9*SQRT(3)</f>
        <v>15.006488196776752</v>
      </c>
      <c r="AE111" s="2357">
        <f t="shared" si="48"/>
        <v>36.528951531627627</v>
      </c>
      <c r="AF111" s="2357">
        <f t="shared" si="48"/>
        <v>21.522463334850872</v>
      </c>
      <c r="AG111" s="2357">
        <f t="shared" si="48"/>
        <v>23.497001255479393</v>
      </c>
      <c r="AH111" s="2357">
        <f>MAX(Z111:AC113)</f>
        <v>61.666666666666671</v>
      </c>
      <c r="AI111" s="2358">
        <f t="shared" ref="AI111" si="49">AH111*0.38*0.9*SQRT(3)</f>
        <v>36.528951531627627</v>
      </c>
      <c r="AJ111" s="2358">
        <f>D111-AI111</f>
        <v>107.47104846837237</v>
      </c>
    </row>
    <row r="112" spans="1:36" ht="15.75" x14ac:dyDescent="0.25">
      <c r="A112" s="1613"/>
      <c r="B112" s="1616"/>
      <c r="C112" s="1616"/>
      <c r="D112" s="1629"/>
      <c r="E112" s="232" t="s">
        <v>644</v>
      </c>
      <c r="F112" s="420">
        <v>7</v>
      </c>
      <c r="G112" s="420">
        <v>11</v>
      </c>
      <c r="H112" s="420">
        <v>10</v>
      </c>
      <c r="I112" s="420">
        <v>40</v>
      </c>
      <c r="J112" s="420">
        <v>37</v>
      </c>
      <c r="K112" s="420">
        <v>29</v>
      </c>
      <c r="L112" s="420">
        <v>11</v>
      </c>
      <c r="M112" s="420">
        <v>21</v>
      </c>
      <c r="N112" s="420">
        <v>11</v>
      </c>
      <c r="O112" s="420">
        <v>23</v>
      </c>
      <c r="P112" s="420">
        <v>14</v>
      </c>
      <c r="Q112" s="420">
        <v>11</v>
      </c>
      <c r="R112" s="237">
        <v>396</v>
      </c>
      <c r="S112" s="233">
        <v>397</v>
      </c>
      <c r="T112" s="233"/>
      <c r="U112" s="237"/>
      <c r="V112" s="234">
        <f t="shared" si="34"/>
        <v>9.3333333333333339</v>
      </c>
      <c r="W112" s="234">
        <f t="shared" si="35"/>
        <v>35.333333333333336</v>
      </c>
      <c r="X112" s="234">
        <f t="shared" si="36"/>
        <v>14.333333333333334</v>
      </c>
      <c r="Y112" s="235">
        <f t="shared" si="37"/>
        <v>16</v>
      </c>
      <c r="Z112" s="2363"/>
      <c r="AA112" s="2357"/>
      <c r="AB112" s="2357"/>
      <c r="AC112" s="2357"/>
      <c r="AD112" s="2357"/>
      <c r="AE112" s="2357"/>
      <c r="AF112" s="2357"/>
      <c r="AG112" s="2357"/>
      <c r="AH112" s="2357"/>
      <c r="AI112" s="2358"/>
      <c r="AJ112" s="2358"/>
    </row>
    <row r="113" spans="1:36" ht="15.75" x14ac:dyDescent="0.25">
      <c r="A113" s="1613"/>
      <c r="B113" s="1616"/>
      <c r="C113" s="1616"/>
      <c r="D113" s="1615"/>
      <c r="E113" s="236"/>
      <c r="F113" s="236"/>
      <c r="G113" s="236"/>
      <c r="H113" s="236"/>
      <c r="I113" s="236"/>
      <c r="J113" s="236"/>
      <c r="K113" s="236"/>
      <c r="L113" s="419"/>
      <c r="M113" s="419"/>
      <c r="N113" s="419"/>
      <c r="O113" s="419"/>
      <c r="P113" s="419"/>
      <c r="Q113" s="419"/>
      <c r="R113" s="237"/>
      <c r="S113" s="237"/>
      <c r="T113" s="237"/>
      <c r="U113" s="237"/>
      <c r="V113" s="234">
        <f t="shared" si="34"/>
        <v>0</v>
      </c>
      <c r="W113" s="234">
        <f t="shared" si="35"/>
        <v>0</v>
      </c>
      <c r="X113" s="234">
        <f t="shared" si="36"/>
        <v>0</v>
      </c>
      <c r="Y113" s="235">
        <f t="shared" si="37"/>
        <v>0</v>
      </c>
      <c r="Z113" s="2363"/>
      <c r="AA113" s="2357"/>
      <c r="AB113" s="2357"/>
      <c r="AC113" s="2357"/>
      <c r="AD113" s="2357"/>
      <c r="AE113" s="2357"/>
      <c r="AF113" s="2357"/>
      <c r="AG113" s="2357"/>
      <c r="AH113" s="2357"/>
      <c r="AI113" s="2358"/>
      <c r="AJ113" s="2358"/>
    </row>
    <row r="114" spans="1:36" ht="15.75" x14ac:dyDescent="0.25">
      <c r="A114" s="1613">
        <v>18</v>
      </c>
      <c r="B114" s="1616" t="s">
        <v>645</v>
      </c>
      <c r="C114" s="1616" t="s">
        <v>88</v>
      </c>
      <c r="D114" s="2090">
        <f>100*0.9</f>
        <v>90</v>
      </c>
      <c r="E114" s="236" t="s">
        <v>436</v>
      </c>
      <c r="F114" s="461"/>
      <c r="G114" s="461"/>
      <c r="H114" s="461"/>
      <c r="I114" s="461"/>
      <c r="J114" s="461"/>
      <c r="K114" s="461"/>
      <c r="L114" s="419">
        <v>22</v>
      </c>
      <c r="M114" s="419">
        <v>22</v>
      </c>
      <c r="N114" s="419">
        <v>29</v>
      </c>
      <c r="O114" s="419">
        <v>22</v>
      </c>
      <c r="P114" s="419">
        <v>20</v>
      </c>
      <c r="Q114" s="419">
        <v>20</v>
      </c>
      <c r="R114" s="237">
        <v>410</v>
      </c>
      <c r="S114" s="237">
        <v>410</v>
      </c>
      <c r="T114" s="237">
        <v>410</v>
      </c>
      <c r="U114" s="237">
        <v>410</v>
      </c>
      <c r="V114" s="234">
        <f>IF(AND(J114=0,G114=0,H114=0),0,IF(AND(J114=0,G114=0),H114,IF(AND(J114=0,H114=0),G114,IF(AND(G114=0,H114=0),J114,IF(J114=0,(G114+H114)/2,IF(G114=0,(J114+H114)/2,IF(H114=0,(J114+G114)/2,(J114+G114+H114)/3)))))))</f>
        <v>0</v>
      </c>
      <c r="W114" s="234" t="e">
        <f>IF(AND(I114=0,#REF!=0,K114=0),0,IF(AND(I114=0,#REF!=0),K114,IF(AND(I114=0,K114=0),#REF!,IF(AND(#REF!=0,K114=0),I114,IF(I114=0,(#REF!+K114)/2,IF(#REF!=0,(I114+K114)/2,IF(K114=0,(I114+#REF!)/2,(I114+#REF!+K114)/3)))))))</f>
        <v>#REF!</v>
      </c>
      <c r="X114" s="234">
        <f t="shared" si="36"/>
        <v>24.333333333333332</v>
      </c>
      <c r="Y114" s="235">
        <f t="shared" si="37"/>
        <v>20.666666666666668</v>
      </c>
      <c r="Z114" s="2363">
        <f>SUM(V114:V115)</f>
        <v>0</v>
      </c>
      <c r="AA114" s="2357" t="e">
        <f>SUM(W114:W115)</f>
        <v>#REF!</v>
      </c>
      <c r="AB114" s="2357">
        <f>SUM(X114:X115)</f>
        <v>24.333333333333332</v>
      </c>
      <c r="AC114" s="2357">
        <f>SUM(Y114:Y115)</f>
        <v>20.666666666666668</v>
      </c>
      <c r="AD114" s="2357">
        <f t="shared" ref="AD114:AG114" si="50">Z114*0.38*0.9*SQRT(3)</f>
        <v>0</v>
      </c>
      <c r="AE114" s="2357" t="e">
        <f t="shared" si="50"/>
        <v>#REF!</v>
      </c>
      <c r="AF114" s="2357">
        <f t="shared" si="50"/>
        <v>14.414126820588194</v>
      </c>
      <c r="AG114" s="2357">
        <f t="shared" si="50"/>
        <v>12.242135107896825</v>
      </c>
      <c r="AH114" s="2357" t="e">
        <f>MAX(Z114:AC115)</f>
        <v>#REF!</v>
      </c>
      <c r="AI114" s="2358" t="e">
        <f t="shared" ref="AI114" si="51">AH114*0.38*0.9*SQRT(3)</f>
        <v>#REF!</v>
      </c>
      <c r="AJ114" s="2358" t="e">
        <f>D114-AI114</f>
        <v>#REF!</v>
      </c>
    </row>
    <row r="115" spans="1:36" ht="15.75" x14ac:dyDescent="0.25">
      <c r="A115" s="1613"/>
      <c r="B115" s="1616"/>
      <c r="C115" s="1616"/>
      <c r="D115" s="1615"/>
      <c r="E115" s="232"/>
      <c r="F115" s="232"/>
      <c r="G115" s="232"/>
      <c r="H115" s="232"/>
      <c r="I115" s="232"/>
      <c r="J115" s="232"/>
      <c r="K115" s="232"/>
      <c r="L115" s="420"/>
      <c r="M115" s="420"/>
      <c r="N115" s="420"/>
      <c r="O115" s="420"/>
      <c r="P115" s="420"/>
      <c r="Q115" s="420"/>
      <c r="R115" s="233"/>
      <c r="S115" s="233"/>
      <c r="T115" s="233"/>
      <c r="U115" s="233"/>
      <c r="V115" s="234">
        <f t="shared" si="34"/>
        <v>0</v>
      </c>
      <c r="W115" s="234">
        <f t="shared" si="35"/>
        <v>0</v>
      </c>
      <c r="X115" s="234">
        <f t="shared" si="36"/>
        <v>0</v>
      </c>
      <c r="Y115" s="235">
        <f t="shared" si="37"/>
        <v>0</v>
      </c>
      <c r="Z115" s="2363"/>
      <c r="AA115" s="2357"/>
      <c r="AB115" s="2357"/>
      <c r="AC115" s="2357"/>
      <c r="AD115" s="2357"/>
      <c r="AE115" s="2357"/>
      <c r="AF115" s="2357"/>
      <c r="AG115" s="2357"/>
      <c r="AH115" s="2357"/>
      <c r="AI115" s="2358"/>
      <c r="AJ115" s="2358"/>
    </row>
    <row r="116" spans="1:36" ht="15.75" x14ac:dyDescent="0.25">
      <c r="A116" s="1613">
        <v>19</v>
      </c>
      <c r="B116" s="1616" t="s">
        <v>984</v>
      </c>
      <c r="C116" s="2364" t="s">
        <v>99</v>
      </c>
      <c r="D116" s="2371">
        <f>250*0.9</f>
        <v>225</v>
      </c>
      <c r="E116" s="461" t="s">
        <v>646</v>
      </c>
      <c r="F116" s="461">
        <v>3</v>
      </c>
      <c r="G116" s="461">
        <v>0</v>
      </c>
      <c r="H116" s="461">
        <v>0</v>
      </c>
      <c r="I116" s="461">
        <v>2</v>
      </c>
      <c r="J116" s="461">
        <v>0</v>
      </c>
      <c r="K116" s="461">
        <v>0</v>
      </c>
      <c r="L116" s="419">
        <v>6</v>
      </c>
      <c r="M116" s="419">
        <v>5</v>
      </c>
      <c r="N116" s="419">
        <v>21</v>
      </c>
      <c r="O116" s="419">
        <v>6</v>
      </c>
      <c r="P116" s="419">
        <v>5</v>
      </c>
      <c r="Q116" s="419">
        <v>19</v>
      </c>
      <c r="R116" s="233">
        <v>403</v>
      </c>
      <c r="S116" s="233">
        <v>403</v>
      </c>
      <c r="T116" s="233"/>
      <c r="U116" s="233"/>
      <c r="V116" s="234">
        <f t="shared" si="34"/>
        <v>3</v>
      </c>
      <c r="W116" s="234">
        <f t="shared" si="35"/>
        <v>2</v>
      </c>
      <c r="X116" s="234">
        <f t="shared" si="36"/>
        <v>10.666666666666666</v>
      </c>
      <c r="Y116" s="235">
        <f t="shared" si="37"/>
        <v>10</v>
      </c>
      <c r="Z116" s="2363">
        <f>SUM(V116:V121)</f>
        <v>64.666666666666657</v>
      </c>
      <c r="AA116" s="2357">
        <f>SUM(W116:W121)</f>
        <v>46.000000000000007</v>
      </c>
      <c r="AB116" s="2357">
        <f>SUM(X116:X121)</f>
        <v>127.66666666666666</v>
      </c>
      <c r="AC116" s="2357">
        <f>SUM(Y116:Y121)</f>
        <v>109.66666666666667</v>
      </c>
      <c r="AD116" s="2357">
        <f t="shared" ref="AD116:AG116" si="52">Z116*0.38*0.9*SQRT(3)</f>
        <v>38.306035660193288</v>
      </c>
      <c r="AE116" s="2357">
        <f t="shared" si="52"/>
        <v>27.248623304673583</v>
      </c>
      <c r="AF116" s="2357">
        <f t="shared" si="52"/>
        <v>75.624802360072309</v>
      </c>
      <c r="AG116" s="2357">
        <f t="shared" si="52"/>
        <v>64.962297588678325</v>
      </c>
      <c r="AH116" s="2357">
        <f>MAX(Z116:AC121)</f>
        <v>127.66666666666666</v>
      </c>
      <c r="AI116" s="2358">
        <f t="shared" ref="AI116" si="53">AH116*0.38*0.9*SQRT(3)</f>
        <v>75.624802360072309</v>
      </c>
      <c r="AJ116" s="2358">
        <f>D116-AI116</f>
        <v>149.37519763992771</v>
      </c>
    </row>
    <row r="117" spans="1:36" ht="31.5" x14ac:dyDescent="0.25">
      <c r="A117" s="1613"/>
      <c r="B117" s="1616"/>
      <c r="C117" s="2364"/>
      <c r="D117" s="1622"/>
      <c r="E117" s="420" t="s">
        <v>647</v>
      </c>
      <c r="F117" s="420">
        <v>11</v>
      </c>
      <c r="G117" s="420">
        <v>6</v>
      </c>
      <c r="H117" s="420">
        <v>7</v>
      </c>
      <c r="I117" s="420">
        <v>10</v>
      </c>
      <c r="J117" s="420">
        <v>27</v>
      </c>
      <c r="K117" s="420">
        <v>9</v>
      </c>
      <c r="L117" s="420">
        <v>15</v>
      </c>
      <c r="M117" s="420">
        <v>32</v>
      </c>
      <c r="N117" s="420">
        <v>18</v>
      </c>
      <c r="O117" s="420">
        <v>25</v>
      </c>
      <c r="P117" s="420">
        <v>30</v>
      </c>
      <c r="Q117" s="420">
        <v>13</v>
      </c>
      <c r="R117" s="233">
        <v>403</v>
      </c>
      <c r="S117" s="233">
        <v>403</v>
      </c>
      <c r="T117" s="233"/>
      <c r="U117" s="233"/>
      <c r="V117" s="234">
        <f t="shared" si="34"/>
        <v>8</v>
      </c>
      <c r="W117" s="234">
        <f t="shared" si="35"/>
        <v>15.333333333333334</v>
      </c>
      <c r="X117" s="234">
        <f t="shared" si="36"/>
        <v>21.666666666666668</v>
      </c>
      <c r="Y117" s="235">
        <f t="shared" si="37"/>
        <v>22.666666666666668</v>
      </c>
      <c r="Z117" s="2363"/>
      <c r="AA117" s="2357"/>
      <c r="AB117" s="2357"/>
      <c r="AC117" s="2357"/>
      <c r="AD117" s="2357"/>
      <c r="AE117" s="2357"/>
      <c r="AF117" s="2357"/>
      <c r="AG117" s="2357"/>
      <c r="AH117" s="2357"/>
      <c r="AI117" s="2358"/>
      <c r="AJ117" s="2358"/>
    </row>
    <row r="118" spans="1:36" ht="15.75" x14ac:dyDescent="0.25">
      <c r="A118" s="1613"/>
      <c r="B118" s="1616"/>
      <c r="C118" s="2364"/>
      <c r="D118" s="1622"/>
      <c r="E118" s="461" t="s">
        <v>648</v>
      </c>
      <c r="F118" s="461">
        <v>27</v>
      </c>
      <c r="G118" s="461">
        <v>65</v>
      </c>
      <c r="H118" s="461">
        <v>39</v>
      </c>
      <c r="I118" s="461">
        <v>15</v>
      </c>
      <c r="J118" s="461">
        <v>30</v>
      </c>
      <c r="K118" s="461">
        <v>10</v>
      </c>
      <c r="L118" s="419">
        <v>82</v>
      </c>
      <c r="M118" s="419">
        <v>79</v>
      </c>
      <c r="N118" s="419">
        <v>68</v>
      </c>
      <c r="O118" s="419">
        <v>39</v>
      </c>
      <c r="P118" s="419">
        <v>30</v>
      </c>
      <c r="Q118" s="419">
        <v>62</v>
      </c>
      <c r="R118" s="233">
        <v>403</v>
      </c>
      <c r="S118" s="233">
        <v>403</v>
      </c>
      <c r="T118" s="233"/>
      <c r="U118" s="233"/>
      <c r="V118" s="234">
        <f t="shared" si="34"/>
        <v>43.666666666666664</v>
      </c>
      <c r="W118" s="234">
        <f t="shared" si="35"/>
        <v>18.333333333333332</v>
      </c>
      <c r="X118" s="234">
        <f t="shared" si="36"/>
        <v>76.333333333333329</v>
      </c>
      <c r="Y118" s="235">
        <f t="shared" si="37"/>
        <v>43.666666666666664</v>
      </c>
      <c r="Z118" s="2363"/>
      <c r="AA118" s="2357"/>
      <c r="AB118" s="2357"/>
      <c r="AC118" s="2357"/>
      <c r="AD118" s="2357"/>
      <c r="AE118" s="2357"/>
      <c r="AF118" s="2357"/>
      <c r="AG118" s="2357"/>
      <c r="AH118" s="2357"/>
      <c r="AI118" s="2358"/>
      <c r="AJ118" s="2358"/>
    </row>
    <row r="119" spans="1:36" ht="31.5" x14ac:dyDescent="0.25">
      <c r="A119" s="1613"/>
      <c r="B119" s="1616"/>
      <c r="C119" s="2364"/>
      <c r="D119" s="1622"/>
      <c r="E119" s="420" t="s">
        <v>649</v>
      </c>
      <c r="F119" s="420">
        <v>11</v>
      </c>
      <c r="G119" s="420">
        <v>3</v>
      </c>
      <c r="H119" s="420">
        <v>16</v>
      </c>
      <c r="I119" s="420">
        <v>19</v>
      </c>
      <c r="J119" s="420">
        <v>2</v>
      </c>
      <c r="K119" s="420">
        <v>10</v>
      </c>
      <c r="L119" s="420">
        <v>10</v>
      </c>
      <c r="M119" s="420">
        <v>3</v>
      </c>
      <c r="N119" s="420">
        <v>10</v>
      </c>
      <c r="O119" s="420">
        <v>32</v>
      </c>
      <c r="P119" s="420">
        <v>2</v>
      </c>
      <c r="Q119" s="420">
        <v>30</v>
      </c>
      <c r="R119" s="233">
        <v>403</v>
      </c>
      <c r="S119" s="233">
        <v>403</v>
      </c>
      <c r="T119" s="233"/>
      <c r="U119" s="233"/>
      <c r="V119" s="234">
        <f t="shared" si="34"/>
        <v>10</v>
      </c>
      <c r="W119" s="234">
        <f t="shared" si="35"/>
        <v>10.333333333333334</v>
      </c>
      <c r="X119" s="234">
        <f t="shared" si="36"/>
        <v>7.666666666666667</v>
      </c>
      <c r="Y119" s="235">
        <f t="shared" si="37"/>
        <v>21.333333333333332</v>
      </c>
      <c r="Z119" s="2363"/>
      <c r="AA119" s="2357"/>
      <c r="AB119" s="2357"/>
      <c r="AC119" s="2357"/>
      <c r="AD119" s="2357"/>
      <c r="AE119" s="2357"/>
      <c r="AF119" s="2357"/>
      <c r="AG119" s="2357"/>
      <c r="AH119" s="2357"/>
      <c r="AI119" s="2358"/>
      <c r="AJ119" s="2358"/>
    </row>
    <row r="120" spans="1:36" ht="15.75" x14ac:dyDescent="0.25">
      <c r="A120" s="1613"/>
      <c r="B120" s="1616"/>
      <c r="C120" s="2364"/>
      <c r="D120" s="1622"/>
      <c r="E120" s="420" t="s">
        <v>959</v>
      </c>
      <c r="F120" s="420">
        <v>2</v>
      </c>
      <c r="G120" s="420">
        <v>10</v>
      </c>
      <c r="H120" s="420">
        <v>25</v>
      </c>
      <c r="I120" s="420">
        <v>3</v>
      </c>
      <c r="J120" s="420">
        <v>11</v>
      </c>
      <c r="K120" s="420">
        <v>34</v>
      </c>
      <c r="L120" s="420">
        <v>33</v>
      </c>
      <c r="M120" s="420">
        <v>56</v>
      </c>
      <c r="N120" s="420">
        <v>14</v>
      </c>
      <c r="O120" s="420">
        <v>34</v>
      </c>
      <c r="P120" s="420">
        <v>35</v>
      </c>
      <c r="Q120" s="420">
        <v>14</v>
      </c>
      <c r="R120" s="233"/>
      <c r="S120" s="233"/>
      <c r="T120" s="233"/>
      <c r="U120" s="233"/>
      <c r="V120" s="234"/>
      <c r="W120" s="234"/>
      <c r="X120" s="234"/>
      <c r="Y120" s="574"/>
      <c r="Z120" s="2363"/>
      <c r="AA120" s="2357"/>
      <c r="AB120" s="2357"/>
      <c r="AC120" s="2357"/>
      <c r="AD120" s="2357"/>
      <c r="AE120" s="2357"/>
      <c r="AF120" s="2357"/>
      <c r="AG120" s="2357"/>
      <c r="AH120" s="2357"/>
      <c r="AI120" s="2358"/>
      <c r="AJ120" s="2358"/>
    </row>
    <row r="121" spans="1:36" ht="16.5" thickBot="1" x14ac:dyDescent="0.3">
      <c r="A121" s="1613"/>
      <c r="B121" s="1616"/>
      <c r="C121" s="2364"/>
      <c r="D121" s="2372"/>
      <c r="E121" s="420" t="s">
        <v>1118</v>
      </c>
      <c r="F121" s="420">
        <v>0</v>
      </c>
      <c r="G121" s="420">
        <v>0</v>
      </c>
      <c r="H121" s="420">
        <v>0</v>
      </c>
      <c r="I121" s="420">
        <v>0</v>
      </c>
      <c r="J121" s="420">
        <v>0</v>
      </c>
      <c r="K121" s="420">
        <v>0</v>
      </c>
      <c r="L121" s="419">
        <v>10</v>
      </c>
      <c r="M121" s="419">
        <v>14</v>
      </c>
      <c r="N121" s="419">
        <v>10</v>
      </c>
      <c r="O121" s="419">
        <v>10</v>
      </c>
      <c r="P121" s="419">
        <v>14</v>
      </c>
      <c r="Q121" s="419">
        <v>12</v>
      </c>
      <c r="R121" s="233">
        <v>403</v>
      </c>
      <c r="S121" s="233">
        <v>403</v>
      </c>
      <c r="T121" s="233"/>
      <c r="U121" s="233"/>
      <c r="V121" s="234">
        <f t="shared" si="34"/>
        <v>0</v>
      </c>
      <c r="W121" s="234">
        <f t="shared" si="35"/>
        <v>0</v>
      </c>
      <c r="X121" s="234">
        <f t="shared" si="36"/>
        <v>11.333333333333334</v>
      </c>
      <c r="Y121" s="235">
        <f t="shared" si="37"/>
        <v>12</v>
      </c>
      <c r="Z121" s="2363"/>
      <c r="AA121" s="2357"/>
      <c r="AB121" s="2357"/>
      <c r="AC121" s="2357"/>
      <c r="AD121" s="2357"/>
      <c r="AE121" s="2357"/>
      <c r="AF121" s="2357"/>
      <c r="AG121" s="2357"/>
      <c r="AH121" s="2357"/>
      <c r="AI121" s="2358"/>
      <c r="AJ121" s="2358"/>
    </row>
    <row r="122" spans="1:36" ht="15.75" x14ac:dyDescent="0.25">
      <c r="A122" s="1613">
        <v>20</v>
      </c>
      <c r="B122" s="1616" t="s">
        <v>985</v>
      </c>
      <c r="C122" s="2368" t="s">
        <v>88</v>
      </c>
      <c r="D122" s="2090">
        <f>100*0.9</f>
        <v>90</v>
      </c>
      <c r="E122" s="236" t="s">
        <v>650</v>
      </c>
      <c r="F122" s="461">
        <v>1</v>
      </c>
      <c r="G122" s="461">
        <v>10</v>
      </c>
      <c r="H122" s="461">
        <v>0</v>
      </c>
      <c r="I122" s="461">
        <v>20</v>
      </c>
      <c r="J122" s="461">
        <v>16</v>
      </c>
      <c r="K122" s="461">
        <v>0</v>
      </c>
      <c r="L122" s="419">
        <v>28</v>
      </c>
      <c r="M122" s="419">
        <v>14</v>
      </c>
      <c r="N122" s="419">
        <v>6</v>
      </c>
      <c r="O122" s="419">
        <v>37</v>
      </c>
      <c r="P122" s="419">
        <v>1</v>
      </c>
      <c r="Q122" s="419">
        <v>0</v>
      </c>
      <c r="R122" s="237">
        <v>403</v>
      </c>
      <c r="S122" s="237">
        <v>404</v>
      </c>
      <c r="T122" s="237"/>
      <c r="U122" s="237"/>
      <c r="V122" s="234">
        <f t="shared" si="34"/>
        <v>5.5</v>
      </c>
      <c r="W122" s="234">
        <f t="shared" si="35"/>
        <v>18</v>
      </c>
      <c r="X122" s="234">
        <f t="shared" si="36"/>
        <v>16</v>
      </c>
      <c r="Y122" s="235">
        <f t="shared" si="37"/>
        <v>19</v>
      </c>
      <c r="Z122" s="2363">
        <f>SUM(V122:V124)</f>
        <v>21.5</v>
      </c>
      <c r="AA122" s="2357">
        <f>SUM(W122:W124)</f>
        <v>21.5</v>
      </c>
      <c r="AB122" s="2357">
        <f>SUM(X122:X124)</f>
        <v>18.5</v>
      </c>
      <c r="AC122" s="2357">
        <f>SUM(Y122:Y124)</f>
        <v>30.5</v>
      </c>
      <c r="AD122" s="2357">
        <f t="shared" ref="AD122:AG122" si="54">Z122*0.38*0.9*SQRT(3)</f>
        <v>12.735769588053953</v>
      </c>
      <c r="AE122" s="2357">
        <f t="shared" si="54"/>
        <v>12.735769588053953</v>
      </c>
      <c r="AF122" s="2357">
        <f t="shared" si="54"/>
        <v>10.958685459488287</v>
      </c>
      <c r="AG122" s="2357">
        <f t="shared" si="54"/>
        <v>18.067021973750961</v>
      </c>
      <c r="AH122" s="2357">
        <f>MAX(Z122:AC124)</f>
        <v>30.5</v>
      </c>
      <c r="AI122" s="2358">
        <f t="shared" ref="AI122" si="55">AH122*0.38*0.9*SQRT(3)</f>
        <v>18.067021973750961</v>
      </c>
      <c r="AJ122" s="2358">
        <f>D122-AI122</f>
        <v>71.932978026249032</v>
      </c>
    </row>
    <row r="123" spans="1:36" ht="15.75" x14ac:dyDescent="0.25">
      <c r="A123" s="1613"/>
      <c r="B123" s="1616"/>
      <c r="C123" s="2369"/>
      <c r="D123" s="1629"/>
      <c r="E123" s="232" t="s">
        <v>651</v>
      </c>
      <c r="F123" s="420">
        <v>0</v>
      </c>
      <c r="G123" s="420">
        <v>0</v>
      </c>
      <c r="H123" s="420">
        <v>0</v>
      </c>
      <c r="I123" s="420">
        <v>0</v>
      </c>
      <c r="J123" s="420">
        <v>0</v>
      </c>
      <c r="K123" s="420">
        <v>0</v>
      </c>
      <c r="L123" s="420">
        <v>0</v>
      </c>
      <c r="M123" s="420">
        <v>0</v>
      </c>
      <c r="N123" s="420">
        <v>0</v>
      </c>
      <c r="O123" s="420">
        <v>0</v>
      </c>
      <c r="P123" s="420">
        <v>0</v>
      </c>
      <c r="Q123" s="420">
        <v>0</v>
      </c>
      <c r="R123" s="233">
        <v>403</v>
      </c>
      <c r="S123" s="233">
        <v>404</v>
      </c>
      <c r="T123" s="233"/>
      <c r="U123" s="237"/>
      <c r="V123" s="234">
        <f t="shared" si="34"/>
        <v>0</v>
      </c>
      <c r="W123" s="234">
        <f t="shared" si="35"/>
        <v>0</v>
      </c>
      <c r="X123" s="234">
        <f t="shared" si="36"/>
        <v>0</v>
      </c>
      <c r="Y123" s="235">
        <f t="shared" si="37"/>
        <v>0</v>
      </c>
      <c r="Z123" s="2363"/>
      <c r="AA123" s="2357"/>
      <c r="AB123" s="2357"/>
      <c r="AC123" s="2357"/>
      <c r="AD123" s="2357"/>
      <c r="AE123" s="2357"/>
      <c r="AF123" s="2357"/>
      <c r="AG123" s="2357"/>
      <c r="AH123" s="2357"/>
      <c r="AI123" s="2358"/>
      <c r="AJ123" s="2358"/>
    </row>
    <row r="124" spans="1:36" ht="16.5" thickBot="1" x14ac:dyDescent="0.3">
      <c r="A124" s="1613"/>
      <c r="B124" s="1616"/>
      <c r="C124" s="2370"/>
      <c r="D124" s="1615"/>
      <c r="E124" s="236" t="s">
        <v>652</v>
      </c>
      <c r="F124" s="461">
        <v>16</v>
      </c>
      <c r="G124" s="461">
        <v>0</v>
      </c>
      <c r="H124" s="461">
        <v>0</v>
      </c>
      <c r="I124" s="461">
        <v>6</v>
      </c>
      <c r="J124" s="461">
        <v>0</v>
      </c>
      <c r="K124" s="461">
        <v>1</v>
      </c>
      <c r="L124" s="419">
        <v>3</v>
      </c>
      <c r="M124" s="419">
        <v>0</v>
      </c>
      <c r="N124" s="419">
        <v>2</v>
      </c>
      <c r="O124" s="419">
        <v>17</v>
      </c>
      <c r="P124" s="419">
        <v>0</v>
      </c>
      <c r="Q124" s="419">
        <v>6</v>
      </c>
      <c r="R124" s="237">
        <v>403</v>
      </c>
      <c r="S124" s="237">
        <v>404</v>
      </c>
      <c r="T124" s="237"/>
      <c r="U124" s="237"/>
      <c r="V124" s="234">
        <f t="shared" si="34"/>
        <v>16</v>
      </c>
      <c r="W124" s="234">
        <f t="shared" si="35"/>
        <v>3.5</v>
      </c>
      <c r="X124" s="234">
        <f t="shared" si="36"/>
        <v>2.5</v>
      </c>
      <c r="Y124" s="235">
        <f t="shared" si="37"/>
        <v>11.5</v>
      </c>
      <c r="Z124" s="2363"/>
      <c r="AA124" s="2357"/>
      <c r="AB124" s="2357"/>
      <c r="AC124" s="2357"/>
      <c r="AD124" s="2357"/>
      <c r="AE124" s="2357"/>
      <c r="AF124" s="2357"/>
      <c r="AG124" s="2357"/>
      <c r="AH124" s="2357"/>
      <c r="AI124" s="2358"/>
      <c r="AJ124" s="2358"/>
    </row>
    <row r="125" spans="1:36" ht="15.75" x14ac:dyDescent="0.25">
      <c r="A125" s="1613">
        <v>21</v>
      </c>
      <c r="B125" s="1616" t="s">
        <v>986</v>
      </c>
      <c r="C125" s="2364" t="s">
        <v>59</v>
      </c>
      <c r="D125" s="2090">
        <f>400*0.9</f>
        <v>360</v>
      </c>
      <c r="E125" s="236" t="s">
        <v>1119</v>
      </c>
      <c r="F125" s="461">
        <v>10</v>
      </c>
      <c r="G125" s="461">
        <v>25</v>
      </c>
      <c r="H125" s="461">
        <v>23</v>
      </c>
      <c r="I125" s="461">
        <v>12</v>
      </c>
      <c r="J125" s="461">
        <v>36</v>
      </c>
      <c r="K125" s="461">
        <v>16</v>
      </c>
      <c r="L125" s="419">
        <v>23</v>
      </c>
      <c r="M125" s="419">
        <v>22</v>
      </c>
      <c r="N125" s="419">
        <v>33</v>
      </c>
      <c r="O125" s="419">
        <v>18</v>
      </c>
      <c r="P125" s="419">
        <v>53</v>
      </c>
      <c r="Q125" s="419">
        <v>20</v>
      </c>
      <c r="R125" s="233">
        <v>420</v>
      </c>
      <c r="S125" s="233">
        <v>420</v>
      </c>
      <c r="T125" s="233"/>
      <c r="U125" s="233"/>
      <c r="V125" s="234">
        <f t="shared" si="34"/>
        <v>19.333333333333332</v>
      </c>
      <c r="W125" s="234">
        <f t="shared" si="35"/>
        <v>21.333333333333332</v>
      </c>
      <c r="X125" s="234">
        <f t="shared" si="36"/>
        <v>26</v>
      </c>
      <c r="Y125" s="235">
        <f t="shared" si="37"/>
        <v>30.333333333333332</v>
      </c>
      <c r="Z125" s="2363">
        <f>SUM(V125:V129)</f>
        <v>61.499999999999993</v>
      </c>
      <c r="AA125" s="2357">
        <f>SUM(W125:W129)</f>
        <v>75</v>
      </c>
      <c r="AB125" s="2357">
        <f>SUM(X125:X129)</f>
        <v>42</v>
      </c>
      <c r="AC125" s="2357">
        <f>SUM(Y125:Y129)</f>
        <v>54</v>
      </c>
      <c r="AD125" s="2357">
        <f t="shared" ref="AD125:AG125" si="56">Z125*0.38*0.9*SQRT(3)</f>
        <v>36.43022463559619</v>
      </c>
      <c r="AE125" s="2357">
        <f t="shared" si="56"/>
        <v>44.427103214141702</v>
      </c>
      <c r="AF125" s="2357">
        <f t="shared" si="56"/>
        <v>24.879177799919354</v>
      </c>
      <c r="AG125" s="2357">
        <f t="shared" si="56"/>
        <v>31.987514314182025</v>
      </c>
      <c r="AH125" s="2357">
        <f>MAX(Z125:AC129)</f>
        <v>75</v>
      </c>
      <c r="AI125" s="2358">
        <f t="shared" ref="AI125" si="57">AH125*0.38*0.9*SQRT(3)</f>
        <v>44.427103214141702</v>
      </c>
      <c r="AJ125" s="2358">
        <f>D125-AI125</f>
        <v>315.57289678585829</v>
      </c>
    </row>
    <row r="126" spans="1:36" ht="15.75" x14ac:dyDescent="0.25">
      <c r="A126" s="1613"/>
      <c r="B126" s="1616"/>
      <c r="C126" s="2364"/>
      <c r="D126" s="1629"/>
      <c r="E126" s="232" t="s">
        <v>653</v>
      </c>
      <c r="F126" s="420">
        <v>5</v>
      </c>
      <c r="G126" s="420">
        <v>10</v>
      </c>
      <c r="H126" s="420">
        <v>0</v>
      </c>
      <c r="I126" s="420">
        <v>2</v>
      </c>
      <c r="J126" s="420">
        <v>30</v>
      </c>
      <c r="K126" s="420">
        <v>0</v>
      </c>
      <c r="L126" s="420">
        <v>4</v>
      </c>
      <c r="M126" s="420">
        <v>3</v>
      </c>
      <c r="N126" s="420">
        <v>5</v>
      </c>
      <c r="O126" s="420">
        <v>3</v>
      </c>
      <c r="P126" s="420">
        <v>9</v>
      </c>
      <c r="Q126" s="420">
        <v>4</v>
      </c>
      <c r="R126" s="233">
        <v>420</v>
      </c>
      <c r="S126" s="233">
        <v>420</v>
      </c>
      <c r="T126" s="233"/>
      <c r="U126" s="233"/>
      <c r="V126" s="234">
        <f t="shared" si="34"/>
        <v>7.5</v>
      </c>
      <c r="W126" s="234">
        <f t="shared" si="35"/>
        <v>16</v>
      </c>
      <c r="X126" s="234">
        <f t="shared" si="36"/>
        <v>4</v>
      </c>
      <c r="Y126" s="235">
        <f t="shared" si="37"/>
        <v>5.333333333333333</v>
      </c>
      <c r="Z126" s="2363"/>
      <c r="AA126" s="2357"/>
      <c r="AB126" s="2357"/>
      <c r="AC126" s="2357"/>
      <c r="AD126" s="2357"/>
      <c r="AE126" s="2357"/>
      <c r="AF126" s="2357"/>
      <c r="AG126" s="2357"/>
      <c r="AH126" s="2357"/>
      <c r="AI126" s="2358"/>
      <c r="AJ126" s="2358"/>
    </row>
    <row r="127" spans="1:36" ht="15.75" x14ac:dyDescent="0.25">
      <c r="A127" s="1613"/>
      <c r="B127" s="1616"/>
      <c r="C127" s="2364"/>
      <c r="D127" s="1629"/>
      <c r="E127" s="236" t="s">
        <v>654</v>
      </c>
      <c r="F127" s="461">
        <v>9</v>
      </c>
      <c r="G127" s="461">
        <v>18</v>
      </c>
      <c r="H127" s="461">
        <v>30</v>
      </c>
      <c r="I127" s="461">
        <v>11</v>
      </c>
      <c r="J127" s="461">
        <v>36</v>
      </c>
      <c r="K127" s="461">
        <v>34</v>
      </c>
      <c r="L127" s="419">
        <v>0</v>
      </c>
      <c r="M127" s="419">
        <v>0</v>
      </c>
      <c r="N127" s="419">
        <v>0</v>
      </c>
      <c r="O127" s="419">
        <v>0</v>
      </c>
      <c r="P127" s="419">
        <v>0</v>
      </c>
      <c r="Q127" s="419">
        <v>0</v>
      </c>
      <c r="R127" s="233">
        <v>420</v>
      </c>
      <c r="S127" s="233">
        <v>420</v>
      </c>
      <c r="T127" s="233"/>
      <c r="U127" s="233"/>
      <c r="V127" s="234">
        <f t="shared" si="34"/>
        <v>19</v>
      </c>
      <c r="W127" s="234">
        <f t="shared" si="35"/>
        <v>27</v>
      </c>
      <c r="X127" s="234">
        <f t="shared" si="36"/>
        <v>0</v>
      </c>
      <c r="Y127" s="235">
        <f t="shared" si="37"/>
        <v>0</v>
      </c>
      <c r="Z127" s="2363"/>
      <c r="AA127" s="2357"/>
      <c r="AB127" s="2357"/>
      <c r="AC127" s="2357"/>
      <c r="AD127" s="2357"/>
      <c r="AE127" s="2357"/>
      <c r="AF127" s="2357"/>
      <c r="AG127" s="2357"/>
      <c r="AH127" s="2357"/>
      <c r="AI127" s="2358"/>
      <c r="AJ127" s="2358"/>
    </row>
    <row r="128" spans="1:36" ht="15.75" x14ac:dyDescent="0.25">
      <c r="A128" s="1613"/>
      <c r="B128" s="1616"/>
      <c r="C128" s="2364"/>
      <c r="D128" s="1629"/>
      <c r="E128" s="232" t="s">
        <v>655</v>
      </c>
      <c r="F128" s="420">
        <v>5</v>
      </c>
      <c r="G128" s="420">
        <v>7</v>
      </c>
      <c r="H128" s="420">
        <v>35</v>
      </c>
      <c r="I128" s="420">
        <v>12</v>
      </c>
      <c r="J128" s="420">
        <v>15</v>
      </c>
      <c r="K128" s="420">
        <v>5</v>
      </c>
      <c r="L128" s="420">
        <v>11</v>
      </c>
      <c r="M128" s="420">
        <v>15</v>
      </c>
      <c r="N128" s="420">
        <v>10</v>
      </c>
      <c r="O128" s="420">
        <v>13</v>
      </c>
      <c r="P128" s="420">
        <v>27</v>
      </c>
      <c r="Q128" s="420">
        <v>15</v>
      </c>
      <c r="R128" s="233">
        <v>420</v>
      </c>
      <c r="S128" s="233">
        <v>420</v>
      </c>
      <c r="T128" s="233"/>
      <c r="U128" s="233"/>
      <c r="V128" s="234">
        <f t="shared" si="34"/>
        <v>15.666666666666666</v>
      </c>
      <c r="W128" s="234">
        <f t="shared" si="35"/>
        <v>10.666666666666666</v>
      </c>
      <c r="X128" s="234">
        <f t="shared" si="36"/>
        <v>12</v>
      </c>
      <c r="Y128" s="235">
        <f t="shared" si="37"/>
        <v>18.333333333333332</v>
      </c>
      <c r="Z128" s="2363"/>
      <c r="AA128" s="2357"/>
      <c r="AB128" s="2357"/>
      <c r="AC128" s="2357"/>
      <c r="AD128" s="2357"/>
      <c r="AE128" s="2357"/>
      <c r="AF128" s="2357"/>
      <c r="AG128" s="2357"/>
      <c r="AH128" s="2357"/>
      <c r="AI128" s="2358"/>
      <c r="AJ128" s="2358"/>
    </row>
    <row r="129" spans="1:36" ht="15.75" x14ac:dyDescent="0.25">
      <c r="A129" s="1613"/>
      <c r="B129" s="1616"/>
      <c r="C129" s="2364"/>
      <c r="D129" s="1615"/>
      <c r="E129" s="236"/>
      <c r="F129" s="236"/>
      <c r="G129" s="236"/>
      <c r="H129" s="236"/>
      <c r="I129" s="236"/>
      <c r="J129" s="236"/>
      <c r="K129" s="236"/>
      <c r="L129" s="419"/>
      <c r="M129" s="419"/>
      <c r="N129" s="419"/>
      <c r="O129" s="419"/>
      <c r="P129" s="419"/>
      <c r="Q129" s="419"/>
      <c r="R129" s="237"/>
      <c r="S129" s="237"/>
      <c r="T129" s="237"/>
      <c r="U129" s="237"/>
      <c r="V129" s="234">
        <f t="shared" si="34"/>
        <v>0</v>
      </c>
      <c r="W129" s="234">
        <f t="shared" si="35"/>
        <v>0</v>
      </c>
      <c r="X129" s="234">
        <f t="shared" si="36"/>
        <v>0</v>
      </c>
      <c r="Y129" s="235">
        <f t="shared" si="37"/>
        <v>0</v>
      </c>
      <c r="Z129" s="2363"/>
      <c r="AA129" s="2357"/>
      <c r="AB129" s="2357"/>
      <c r="AC129" s="2357"/>
      <c r="AD129" s="2357"/>
      <c r="AE129" s="2357"/>
      <c r="AF129" s="2357"/>
      <c r="AG129" s="2357"/>
      <c r="AH129" s="2357"/>
      <c r="AI129" s="2358"/>
      <c r="AJ129" s="2358"/>
    </row>
    <row r="130" spans="1:36" ht="78.75" x14ac:dyDescent="0.25">
      <c r="A130" s="1613">
        <v>22</v>
      </c>
      <c r="B130" s="1616" t="s">
        <v>656</v>
      </c>
      <c r="C130" s="2360" t="s">
        <v>657</v>
      </c>
      <c r="D130" s="2365">
        <f>126*0.9</f>
        <v>113.4</v>
      </c>
      <c r="E130" s="236" t="s">
        <v>1120</v>
      </c>
      <c r="F130" s="461">
        <v>0</v>
      </c>
      <c r="G130" s="461">
        <v>0</v>
      </c>
      <c r="H130" s="461">
        <v>0</v>
      </c>
      <c r="I130" s="461">
        <v>0</v>
      </c>
      <c r="J130" s="461">
        <v>0</v>
      </c>
      <c r="K130" s="461">
        <v>0</v>
      </c>
      <c r="L130" s="419">
        <v>21</v>
      </c>
      <c r="M130" s="419">
        <v>22</v>
      </c>
      <c r="N130" s="419">
        <v>18</v>
      </c>
      <c r="O130" s="419">
        <v>24</v>
      </c>
      <c r="P130" s="419">
        <v>19</v>
      </c>
      <c r="Q130" s="419">
        <v>19</v>
      </c>
      <c r="R130" s="233">
        <v>405</v>
      </c>
      <c r="S130" s="233">
        <v>405</v>
      </c>
      <c r="T130" s="233"/>
      <c r="U130" s="233"/>
      <c r="V130" s="234">
        <f t="shared" si="34"/>
        <v>0</v>
      </c>
      <c r="W130" s="234">
        <f t="shared" si="35"/>
        <v>0</v>
      </c>
      <c r="X130" s="234">
        <f t="shared" si="36"/>
        <v>20.333333333333332</v>
      </c>
      <c r="Y130" s="235">
        <f t="shared" si="37"/>
        <v>20.666666666666668</v>
      </c>
      <c r="Z130" s="2363">
        <f>SUM(V130:V134)</f>
        <v>4.666666666666667</v>
      </c>
      <c r="AA130" s="2357">
        <f>SUM(W130:W134)</f>
        <v>4.666666666666667</v>
      </c>
      <c r="AB130" s="2357">
        <f>SUM(X130:X134)</f>
        <v>25.333333333333332</v>
      </c>
      <c r="AC130" s="2357">
        <f>SUM(Y130:Y134)</f>
        <v>31.333333333333336</v>
      </c>
      <c r="AD130" s="2357">
        <f t="shared" ref="AD130:AG130" si="58">Z130*0.38*0.9*SQRT(3)</f>
        <v>2.7643530888799281</v>
      </c>
      <c r="AE130" s="2357">
        <f t="shared" si="58"/>
        <v>2.7643530888799281</v>
      </c>
      <c r="AF130" s="2357">
        <f t="shared" si="58"/>
        <v>15.006488196776752</v>
      </c>
      <c r="AG130" s="2357">
        <f t="shared" si="58"/>
        <v>18.560656453908091</v>
      </c>
      <c r="AH130" s="2357">
        <f>MAX(Z130:AC134)</f>
        <v>31.333333333333336</v>
      </c>
      <c r="AI130" s="2358">
        <f t="shared" ref="AI130" si="59">AH130*0.38*0.9*SQRT(3)</f>
        <v>18.560656453908091</v>
      </c>
      <c r="AJ130" s="2358">
        <f>D130-AI130</f>
        <v>94.839343546091911</v>
      </c>
    </row>
    <row r="131" spans="1:36" ht="31.5" x14ac:dyDescent="0.25">
      <c r="A131" s="1613"/>
      <c r="B131" s="1616"/>
      <c r="C131" s="2360"/>
      <c r="D131" s="2366"/>
      <c r="E131" s="232" t="s">
        <v>1121</v>
      </c>
      <c r="F131" s="420">
        <v>4</v>
      </c>
      <c r="G131" s="420">
        <v>2</v>
      </c>
      <c r="H131" s="420">
        <v>8</v>
      </c>
      <c r="I131" s="420">
        <v>4</v>
      </c>
      <c r="J131" s="420">
        <v>2</v>
      </c>
      <c r="K131" s="420">
        <v>8</v>
      </c>
      <c r="L131" s="420">
        <v>5</v>
      </c>
      <c r="M131" s="420">
        <v>4</v>
      </c>
      <c r="N131" s="420">
        <v>6</v>
      </c>
      <c r="O131" s="420">
        <v>4</v>
      </c>
      <c r="P131" s="420">
        <v>17</v>
      </c>
      <c r="Q131" s="420">
        <v>11</v>
      </c>
      <c r="R131" s="233">
        <v>405</v>
      </c>
      <c r="S131" s="233">
        <v>405</v>
      </c>
      <c r="T131" s="233"/>
      <c r="U131" s="233"/>
      <c r="V131" s="234">
        <f t="shared" si="34"/>
        <v>4.666666666666667</v>
      </c>
      <c r="W131" s="234">
        <f t="shared" si="35"/>
        <v>4.666666666666667</v>
      </c>
      <c r="X131" s="234">
        <f t="shared" si="36"/>
        <v>5</v>
      </c>
      <c r="Y131" s="235">
        <f t="shared" si="37"/>
        <v>10.666666666666666</v>
      </c>
      <c r="Z131" s="2363"/>
      <c r="AA131" s="2357"/>
      <c r="AB131" s="2357"/>
      <c r="AC131" s="2357"/>
      <c r="AD131" s="2357"/>
      <c r="AE131" s="2357"/>
      <c r="AF131" s="2357"/>
      <c r="AG131" s="2357"/>
      <c r="AH131" s="2357"/>
      <c r="AI131" s="2358"/>
      <c r="AJ131" s="2358"/>
    </row>
    <row r="132" spans="1:36" ht="15.75" x14ac:dyDescent="0.25">
      <c r="A132" s="1613"/>
      <c r="B132" s="1616"/>
      <c r="C132" s="2360"/>
      <c r="D132" s="2366"/>
      <c r="E132" s="236"/>
      <c r="F132" s="236"/>
      <c r="G132" s="236"/>
      <c r="H132" s="236"/>
      <c r="I132" s="236"/>
      <c r="J132" s="236"/>
      <c r="K132" s="236"/>
      <c r="L132" s="419"/>
      <c r="M132" s="419"/>
      <c r="N132" s="419"/>
      <c r="O132" s="419"/>
      <c r="P132" s="419"/>
      <c r="Q132" s="419"/>
      <c r="R132" s="233"/>
      <c r="S132" s="233"/>
      <c r="T132" s="233"/>
      <c r="U132" s="233"/>
      <c r="V132" s="234">
        <f t="shared" si="34"/>
        <v>0</v>
      </c>
      <c r="W132" s="234">
        <f t="shared" si="35"/>
        <v>0</v>
      </c>
      <c r="X132" s="234">
        <f t="shared" si="36"/>
        <v>0</v>
      </c>
      <c r="Y132" s="235">
        <f t="shared" si="37"/>
        <v>0</v>
      </c>
      <c r="Z132" s="2363"/>
      <c r="AA132" s="2357"/>
      <c r="AB132" s="2357"/>
      <c r="AC132" s="2357"/>
      <c r="AD132" s="2357"/>
      <c r="AE132" s="2357"/>
      <c r="AF132" s="2357"/>
      <c r="AG132" s="2357"/>
      <c r="AH132" s="2357"/>
      <c r="AI132" s="2358"/>
      <c r="AJ132" s="2358"/>
    </row>
    <row r="133" spans="1:36" ht="15.75" x14ac:dyDescent="0.25">
      <c r="A133" s="1613"/>
      <c r="B133" s="1616"/>
      <c r="C133" s="2360"/>
      <c r="D133" s="2366"/>
      <c r="E133" s="232" t="s">
        <v>586</v>
      </c>
      <c r="F133" s="232"/>
      <c r="G133" s="232"/>
      <c r="H133" s="232"/>
      <c r="I133" s="232"/>
      <c r="J133" s="232"/>
      <c r="K133" s="232"/>
      <c r="L133" s="420"/>
      <c r="M133" s="420"/>
      <c r="N133" s="420"/>
      <c r="O133" s="420"/>
      <c r="P133" s="420"/>
      <c r="Q133" s="420"/>
      <c r="R133" s="233"/>
      <c r="S133" s="233"/>
      <c r="T133" s="233"/>
      <c r="U133" s="233"/>
      <c r="V133" s="234">
        <f t="shared" si="34"/>
        <v>0</v>
      </c>
      <c r="W133" s="234">
        <f t="shared" si="35"/>
        <v>0</v>
      </c>
      <c r="X133" s="234">
        <f t="shared" si="36"/>
        <v>0</v>
      </c>
      <c r="Y133" s="235">
        <f t="shared" si="37"/>
        <v>0</v>
      </c>
      <c r="Z133" s="2363"/>
      <c r="AA133" s="2357"/>
      <c r="AB133" s="2357"/>
      <c r="AC133" s="2357"/>
      <c r="AD133" s="2357"/>
      <c r="AE133" s="2357"/>
      <c r="AF133" s="2357"/>
      <c r="AG133" s="2357"/>
      <c r="AH133" s="2357"/>
      <c r="AI133" s="2358"/>
      <c r="AJ133" s="2358"/>
    </row>
    <row r="134" spans="1:36" ht="15.75" x14ac:dyDescent="0.25">
      <c r="A134" s="1613"/>
      <c r="B134" s="1616"/>
      <c r="C134" s="2360"/>
      <c r="D134" s="2367"/>
      <c r="E134" s="236"/>
      <c r="F134" s="236"/>
      <c r="G134" s="236"/>
      <c r="H134" s="236"/>
      <c r="I134" s="236"/>
      <c r="J134" s="236"/>
      <c r="K134" s="236"/>
      <c r="L134" s="419"/>
      <c r="M134" s="419"/>
      <c r="N134" s="419"/>
      <c r="O134" s="419"/>
      <c r="P134" s="419"/>
      <c r="Q134" s="419"/>
      <c r="R134" s="237"/>
      <c r="S134" s="237"/>
      <c r="T134" s="237"/>
      <c r="U134" s="237"/>
      <c r="V134" s="234">
        <f t="shared" si="34"/>
        <v>0</v>
      </c>
      <c r="W134" s="234">
        <f t="shared" si="35"/>
        <v>0</v>
      </c>
      <c r="X134" s="234">
        <f t="shared" si="36"/>
        <v>0</v>
      </c>
      <c r="Y134" s="235">
        <f t="shared" si="37"/>
        <v>0</v>
      </c>
      <c r="Z134" s="2363"/>
      <c r="AA134" s="2357"/>
      <c r="AB134" s="2357"/>
      <c r="AC134" s="2357"/>
      <c r="AD134" s="2357"/>
      <c r="AE134" s="2357"/>
      <c r="AF134" s="2357"/>
      <c r="AG134" s="2357"/>
      <c r="AH134" s="2357"/>
      <c r="AI134" s="2358"/>
      <c r="AJ134" s="2358"/>
    </row>
    <row r="135" spans="1:36" ht="31.5" x14ac:dyDescent="0.25">
      <c r="A135" s="1613">
        <v>23</v>
      </c>
      <c r="B135" s="1616" t="s">
        <v>987</v>
      </c>
      <c r="C135" s="2360" t="s">
        <v>83</v>
      </c>
      <c r="D135" s="2361">
        <f>160*0.9</f>
        <v>144</v>
      </c>
      <c r="E135" s="450" t="s">
        <v>658</v>
      </c>
      <c r="F135" s="461">
        <v>0</v>
      </c>
      <c r="G135" s="461">
        <v>0</v>
      </c>
      <c r="H135" s="461">
        <v>0</v>
      </c>
      <c r="I135" s="461">
        <v>0</v>
      </c>
      <c r="J135" s="461">
        <v>0</v>
      </c>
      <c r="K135" s="461">
        <v>0</v>
      </c>
      <c r="L135" s="419">
        <v>0</v>
      </c>
      <c r="M135" s="419">
        <v>0</v>
      </c>
      <c r="N135" s="419">
        <v>0</v>
      </c>
      <c r="O135" s="419">
        <v>1</v>
      </c>
      <c r="P135" s="419">
        <v>24</v>
      </c>
      <c r="Q135" s="419">
        <v>19</v>
      </c>
      <c r="R135" s="233">
        <v>420</v>
      </c>
      <c r="S135" s="233">
        <v>420</v>
      </c>
      <c r="T135" s="233"/>
      <c r="U135" s="233"/>
      <c r="V135" s="234">
        <f t="shared" si="34"/>
        <v>0</v>
      </c>
      <c r="W135" s="234">
        <f t="shared" si="35"/>
        <v>0</v>
      </c>
      <c r="X135" s="234">
        <f t="shared" si="36"/>
        <v>0</v>
      </c>
      <c r="Y135" s="235">
        <f t="shared" si="37"/>
        <v>14.666666666666666</v>
      </c>
      <c r="Z135" s="2363">
        <f>SUM(V135:V139)</f>
        <v>51.5</v>
      </c>
      <c r="AA135" s="2357">
        <f>SUM(W135:W139)</f>
        <v>11.5</v>
      </c>
      <c r="AB135" s="2357">
        <f>SUM(X135:X139)</f>
        <v>51.666666666666664</v>
      </c>
      <c r="AC135" s="2357">
        <f>SUM(Y135:Y139)</f>
        <v>61.833333333333329</v>
      </c>
      <c r="AD135" s="2357">
        <f t="shared" ref="AD135:AG135" si="60">Z135*0.38*0.9*SQRT(3)</f>
        <v>30.506610873710635</v>
      </c>
      <c r="AE135" s="2357">
        <f t="shared" si="60"/>
        <v>6.8121558261683948</v>
      </c>
      <c r="AF135" s="2357">
        <f t="shared" si="60"/>
        <v>30.605337769742064</v>
      </c>
      <c r="AG135" s="2357">
        <f t="shared" si="60"/>
        <v>36.627678427659042</v>
      </c>
      <c r="AH135" s="2357">
        <f>MAX(Z135:AC139)</f>
        <v>61.833333333333329</v>
      </c>
      <c r="AI135" s="2358">
        <f t="shared" ref="AI135" si="61">AH135*0.38*0.9*SQRT(3)</f>
        <v>36.627678427659042</v>
      </c>
      <c r="AJ135" s="2358">
        <f>D135-AI135</f>
        <v>107.37232157234095</v>
      </c>
    </row>
    <row r="136" spans="1:36" ht="15.75" x14ac:dyDescent="0.25">
      <c r="A136" s="1613"/>
      <c r="B136" s="1616"/>
      <c r="C136" s="2360"/>
      <c r="D136" s="1644"/>
      <c r="E136" s="420" t="s">
        <v>659</v>
      </c>
      <c r="F136" s="420">
        <v>6</v>
      </c>
      <c r="G136" s="420">
        <v>4</v>
      </c>
      <c r="H136" s="420">
        <v>0</v>
      </c>
      <c r="I136" s="420">
        <v>1</v>
      </c>
      <c r="J136" s="420">
        <v>2</v>
      </c>
      <c r="K136" s="420">
        <v>0</v>
      </c>
      <c r="L136" s="420">
        <v>12</v>
      </c>
      <c r="M136" s="420">
        <v>12</v>
      </c>
      <c r="N136" s="420">
        <v>11</v>
      </c>
      <c r="O136" s="420">
        <v>12</v>
      </c>
      <c r="P136" s="420">
        <v>11</v>
      </c>
      <c r="Q136" s="420">
        <v>14</v>
      </c>
      <c r="R136" s="233">
        <v>420</v>
      </c>
      <c r="S136" s="233">
        <v>420</v>
      </c>
      <c r="T136" s="233"/>
      <c r="U136" s="233"/>
      <c r="V136" s="234">
        <f t="shared" si="34"/>
        <v>5</v>
      </c>
      <c r="W136" s="234">
        <f t="shared" si="35"/>
        <v>1.5</v>
      </c>
      <c r="X136" s="234">
        <f t="shared" si="36"/>
        <v>11.666666666666666</v>
      </c>
      <c r="Y136" s="235">
        <f t="shared" si="37"/>
        <v>12.333333333333334</v>
      </c>
      <c r="Z136" s="2363"/>
      <c r="AA136" s="2357"/>
      <c r="AB136" s="2357"/>
      <c r="AC136" s="2357"/>
      <c r="AD136" s="2357"/>
      <c r="AE136" s="2357"/>
      <c r="AF136" s="2357"/>
      <c r="AG136" s="2357"/>
      <c r="AH136" s="2357"/>
      <c r="AI136" s="2358"/>
      <c r="AJ136" s="2358"/>
    </row>
    <row r="137" spans="1:36" ht="31.5" x14ac:dyDescent="0.25">
      <c r="A137" s="1613"/>
      <c r="B137" s="1616"/>
      <c r="C137" s="2360"/>
      <c r="D137" s="1644"/>
      <c r="E137" s="710" t="s">
        <v>660</v>
      </c>
      <c r="F137" s="461">
        <v>6</v>
      </c>
      <c r="G137" s="461">
        <v>0</v>
      </c>
      <c r="H137" s="461">
        <v>9</v>
      </c>
      <c r="I137" s="461">
        <v>0</v>
      </c>
      <c r="J137" s="461">
        <v>0</v>
      </c>
      <c r="K137" s="461">
        <v>9</v>
      </c>
      <c r="L137" s="419">
        <v>18</v>
      </c>
      <c r="M137" s="419">
        <v>28</v>
      </c>
      <c r="N137" s="419">
        <v>42</v>
      </c>
      <c r="O137" s="419">
        <v>20</v>
      </c>
      <c r="P137" s="419">
        <v>28</v>
      </c>
      <c r="Q137" s="419">
        <v>43</v>
      </c>
      <c r="R137" s="233">
        <v>420</v>
      </c>
      <c r="S137" s="233">
        <v>420</v>
      </c>
      <c r="T137" s="233"/>
      <c r="U137" s="233"/>
      <c r="V137" s="234">
        <f t="shared" si="34"/>
        <v>7.5</v>
      </c>
      <c r="W137" s="234">
        <f t="shared" si="35"/>
        <v>9</v>
      </c>
      <c r="X137" s="234">
        <f t="shared" si="36"/>
        <v>29.333333333333332</v>
      </c>
      <c r="Y137" s="235">
        <f t="shared" si="37"/>
        <v>30.333333333333332</v>
      </c>
      <c r="Z137" s="2363"/>
      <c r="AA137" s="2357"/>
      <c r="AB137" s="2357"/>
      <c r="AC137" s="2357"/>
      <c r="AD137" s="2357"/>
      <c r="AE137" s="2357"/>
      <c r="AF137" s="2357"/>
      <c r="AG137" s="2357"/>
      <c r="AH137" s="2357"/>
      <c r="AI137" s="2358"/>
      <c r="AJ137" s="2358"/>
    </row>
    <row r="138" spans="1:36" ht="15.75" customHeight="1" x14ac:dyDescent="0.25">
      <c r="A138" s="1613"/>
      <c r="B138" s="1616"/>
      <c r="C138" s="2360"/>
      <c r="D138" s="1644"/>
      <c r="E138" s="420" t="s">
        <v>1122</v>
      </c>
      <c r="F138" s="420">
        <v>30</v>
      </c>
      <c r="G138" s="420">
        <v>47</v>
      </c>
      <c r="H138" s="420">
        <v>40</v>
      </c>
      <c r="I138" s="420">
        <v>1</v>
      </c>
      <c r="J138" s="420">
        <v>1</v>
      </c>
      <c r="K138" s="420">
        <v>0</v>
      </c>
      <c r="L138" s="420">
        <v>9</v>
      </c>
      <c r="M138" s="420">
        <v>20</v>
      </c>
      <c r="N138" s="420">
        <v>3</v>
      </c>
      <c r="O138" s="420">
        <v>0</v>
      </c>
      <c r="P138" s="420">
        <v>5</v>
      </c>
      <c r="Q138" s="420">
        <v>4</v>
      </c>
      <c r="R138" s="233">
        <v>420</v>
      </c>
      <c r="S138" s="233">
        <v>420</v>
      </c>
      <c r="T138" s="233"/>
      <c r="U138" s="233"/>
      <c r="V138" s="234">
        <f t="shared" si="34"/>
        <v>39</v>
      </c>
      <c r="W138" s="234">
        <f t="shared" si="35"/>
        <v>1</v>
      </c>
      <c r="X138" s="234">
        <f t="shared" si="36"/>
        <v>10.666666666666666</v>
      </c>
      <c r="Y138" s="235">
        <f t="shared" si="37"/>
        <v>4.5</v>
      </c>
      <c r="Z138" s="2363"/>
      <c r="AA138" s="2357"/>
      <c r="AB138" s="2357"/>
      <c r="AC138" s="2357"/>
      <c r="AD138" s="2357"/>
      <c r="AE138" s="2357"/>
      <c r="AF138" s="2357"/>
      <c r="AG138" s="2357"/>
      <c r="AH138" s="2357"/>
      <c r="AI138" s="2358"/>
      <c r="AJ138" s="2358"/>
    </row>
    <row r="139" spans="1:36" ht="32.25" thickBot="1" x14ac:dyDescent="0.3">
      <c r="A139" s="1613"/>
      <c r="B139" s="1616"/>
      <c r="C139" s="2360"/>
      <c r="D139" s="2362"/>
      <c r="E139" s="715" t="s">
        <v>1018</v>
      </c>
      <c r="F139" s="236">
        <v>0</v>
      </c>
      <c r="G139" s="236">
        <v>0</v>
      </c>
      <c r="H139" s="236">
        <v>0</v>
      </c>
      <c r="I139" s="236">
        <v>0</v>
      </c>
      <c r="J139" s="236">
        <v>0</v>
      </c>
      <c r="K139" s="236">
        <v>0</v>
      </c>
      <c r="L139" s="419">
        <v>0</v>
      </c>
      <c r="M139" s="419">
        <v>0</v>
      </c>
      <c r="N139" s="419">
        <v>0</v>
      </c>
      <c r="O139" s="419">
        <v>0</v>
      </c>
      <c r="P139" s="419">
        <v>0</v>
      </c>
      <c r="Q139" s="419">
        <v>0</v>
      </c>
      <c r="R139" s="237"/>
      <c r="S139" s="237"/>
      <c r="T139" s="237"/>
      <c r="U139" s="237"/>
      <c r="V139" s="234">
        <f t="shared" si="34"/>
        <v>0</v>
      </c>
      <c r="W139" s="234">
        <f t="shared" si="35"/>
        <v>0</v>
      </c>
      <c r="X139" s="234">
        <f t="shared" si="36"/>
        <v>0</v>
      </c>
      <c r="Y139" s="235">
        <f t="shared" si="37"/>
        <v>0</v>
      </c>
      <c r="Z139" s="2363"/>
      <c r="AA139" s="2357"/>
      <c r="AB139" s="2357"/>
      <c r="AC139" s="2357"/>
      <c r="AD139" s="2357"/>
      <c r="AE139" s="2357"/>
      <c r="AF139" s="2357"/>
      <c r="AG139" s="2357"/>
      <c r="AH139" s="2357"/>
      <c r="AI139" s="2358"/>
      <c r="AJ139" s="2358"/>
    </row>
    <row r="140" spans="1:36" ht="18.75" customHeight="1" x14ac:dyDescent="0.25">
      <c r="A140" s="1616">
        <v>24</v>
      </c>
      <c r="B140" s="1616" t="s">
        <v>661</v>
      </c>
      <c r="C140" s="1638" t="s">
        <v>662</v>
      </c>
      <c r="D140" s="1638">
        <f>800*0.9</f>
        <v>720</v>
      </c>
      <c r="E140" s="441" t="s">
        <v>902</v>
      </c>
      <c r="F140" s="584">
        <v>19</v>
      </c>
      <c r="G140" s="584">
        <v>1</v>
      </c>
      <c r="H140" s="584">
        <v>3</v>
      </c>
      <c r="I140" s="584">
        <v>4</v>
      </c>
      <c r="J140" s="584">
        <v>1</v>
      </c>
      <c r="K140" s="584">
        <v>9</v>
      </c>
      <c r="L140" s="584">
        <v>2</v>
      </c>
      <c r="M140" s="584">
        <v>2</v>
      </c>
      <c r="N140" s="584">
        <v>3</v>
      </c>
      <c r="O140" s="584">
        <v>2</v>
      </c>
      <c r="P140" s="584">
        <v>18</v>
      </c>
      <c r="Q140" s="584">
        <v>5</v>
      </c>
      <c r="R140" s="422"/>
      <c r="S140" s="422"/>
      <c r="T140" s="233"/>
      <c r="U140" s="233"/>
      <c r="V140" s="234">
        <f t="shared" si="34"/>
        <v>7.666666666666667</v>
      </c>
      <c r="W140" s="234">
        <f t="shared" si="35"/>
        <v>4.666666666666667</v>
      </c>
      <c r="X140" s="234">
        <f t="shared" si="36"/>
        <v>2.3333333333333335</v>
      </c>
      <c r="Y140" s="574">
        <f t="shared" si="37"/>
        <v>8.3333333333333339</v>
      </c>
      <c r="Z140" s="2363">
        <f>SUM(V140:V156)</f>
        <v>182.83333333333334</v>
      </c>
      <c r="AA140" s="2357">
        <f>SUM(W140:W156)</f>
        <v>120.33333333333333</v>
      </c>
      <c r="AB140" s="2357">
        <f>SUM(X140:X156)</f>
        <v>160.16666666666666</v>
      </c>
      <c r="AC140" s="2357">
        <f>SUM(Y140:Y156)</f>
        <v>186.49999999999997</v>
      </c>
      <c r="AD140" s="2357">
        <f t="shared" ref="AD140:AG140" si="62">Z140*0.38*0.9*SQRT(3)</f>
        <v>108.30340494647434</v>
      </c>
      <c r="AE140" s="2357">
        <f t="shared" si="62"/>
        <v>71.280818934689577</v>
      </c>
      <c r="AF140" s="2357">
        <f t="shared" si="62"/>
        <v>94.876547086200389</v>
      </c>
      <c r="AG140" s="2357">
        <f t="shared" si="62"/>
        <v>110.47539665916568</v>
      </c>
      <c r="AH140" s="2357">
        <f>MAX(Z140:AC151)</f>
        <v>186.49999999999997</v>
      </c>
      <c r="AI140" s="2359">
        <f t="shared" ref="AI140" si="63">AH140*0.38*0.9*SQRT(3)</f>
        <v>110.47539665916568</v>
      </c>
      <c r="AJ140" s="2359">
        <f>D140-AI140</f>
        <v>609.52460334083435</v>
      </c>
    </row>
    <row r="141" spans="1:36" ht="15.75" x14ac:dyDescent="0.25">
      <c r="A141" s="1616"/>
      <c r="B141" s="1616"/>
      <c r="C141" s="1638"/>
      <c r="D141" s="1638"/>
      <c r="E141" s="710" t="s">
        <v>159</v>
      </c>
      <c r="F141" s="584">
        <v>14</v>
      </c>
      <c r="G141" s="584">
        <v>23</v>
      </c>
      <c r="H141" s="584">
        <v>10</v>
      </c>
      <c r="I141" s="584">
        <v>2</v>
      </c>
      <c r="J141" s="584">
        <v>6</v>
      </c>
      <c r="K141" s="584">
        <v>7</v>
      </c>
      <c r="L141" s="584">
        <v>33</v>
      </c>
      <c r="M141" s="584">
        <v>25</v>
      </c>
      <c r="N141" s="584">
        <v>29</v>
      </c>
      <c r="O141" s="584">
        <v>26</v>
      </c>
      <c r="P141" s="584">
        <v>30</v>
      </c>
      <c r="Q141" s="584">
        <v>21</v>
      </c>
      <c r="R141" s="423">
        <v>408</v>
      </c>
      <c r="S141" s="423">
        <v>400</v>
      </c>
      <c r="T141" s="233"/>
      <c r="U141" s="233"/>
      <c r="V141" s="234">
        <f t="shared" si="34"/>
        <v>15.666666666666666</v>
      </c>
      <c r="W141" s="234">
        <f t="shared" si="35"/>
        <v>5</v>
      </c>
      <c r="X141" s="234">
        <f t="shared" si="36"/>
        <v>29</v>
      </c>
      <c r="Y141" s="574">
        <f t="shared" si="37"/>
        <v>25.666666666666668</v>
      </c>
      <c r="Z141" s="2363"/>
      <c r="AA141" s="2357"/>
      <c r="AB141" s="2357"/>
      <c r="AC141" s="2357"/>
      <c r="AD141" s="2357"/>
      <c r="AE141" s="2357"/>
      <c r="AF141" s="2357"/>
      <c r="AG141" s="2357"/>
      <c r="AH141" s="2357"/>
      <c r="AI141" s="2359"/>
      <c r="AJ141" s="2359"/>
    </row>
    <row r="142" spans="1:36" ht="15.75" x14ac:dyDescent="0.25">
      <c r="A142" s="1616"/>
      <c r="B142" s="1616"/>
      <c r="C142" s="1638"/>
      <c r="D142" s="1638"/>
      <c r="E142" s="420" t="s">
        <v>663</v>
      </c>
      <c r="F142" s="420">
        <v>25</v>
      </c>
      <c r="G142" s="420">
        <v>31</v>
      </c>
      <c r="H142" s="420">
        <v>20</v>
      </c>
      <c r="I142" s="420">
        <v>29</v>
      </c>
      <c r="J142" s="420">
        <v>24</v>
      </c>
      <c r="K142" s="420">
        <v>8</v>
      </c>
      <c r="L142" s="420">
        <v>35</v>
      </c>
      <c r="M142" s="420">
        <v>10</v>
      </c>
      <c r="N142" s="420">
        <v>0</v>
      </c>
      <c r="O142" s="420">
        <v>22</v>
      </c>
      <c r="P142" s="420">
        <v>17</v>
      </c>
      <c r="Q142" s="420">
        <v>0</v>
      </c>
      <c r="R142" s="423">
        <v>408</v>
      </c>
      <c r="S142" s="423">
        <v>400</v>
      </c>
      <c r="T142" s="233"/>
      <c r="U142" s="233"/>
      <c r="V142" s="234">
        <f t="shared" si="34"/>
        <v>25.333333333333332</v>
      </c>
      <c r="W142" s="234">
        <f t="shared" si="35"/>
        <v>20.333333333333332</v>
      </c>
      <c r="X142" s="234">
        <f t="shared" si="36"/>
        <v>22.5</v>
      </c>
      <c r="Y142" s="574">
        <f t="shared" si="37"/>
        <v>19.5</v>
      </c>
      <c r="Z142" s="2363"/>
      <c r="AA142" s="2357"/>
      <c r="AB142" s="2357"/>
      <c r="AC142" s="2357"/>
      <c r="AD142" s="2357"/>
      <c r="AE142" s="2357"/>
      <c r="AF142" s="2357"/>
      <c r="AG142" s="2357"/>
      <c r="AH142" s="2357"/>
      <c r="AI142" s="2359"/>
      <c r="AJ142" s="2359"/>
    </row>
    <row r="143" spans="1:36" ht="15.75" x14ac:dyDescent="0.25">
      <c r="A143" s="1616"/>
      <c r="B143" s="1616"/>
      <c r="C143" s="1638"/>
      <c r="D143" s="1638"/>
      <c r="E143" s="710" t="s">
        <v>664</v>
      </c>
      <c r="F143" s="584">
        <v>14</v>
      </c>
      <c r="G143" s="584">
        <v>12</v>
      </c>
      <c r="H143" s="584">
        <v>22</v>
      </c>
      <c r="I143" s="584">
        <v>0</v>
      </c>
      <c r="J143" s="584">
        <v>0</v>
      </c>
      <c r="K143" s="584">
        <v>0</v>
      </c>
      <c r="L143" s="584">
        <v>18</v>
      </c>
      <c r="M143" s="584">
        <v>17</v>
      </c>
      <c r="N143" s="584">
        <v>16</v>
      </c>
      <c r="O143" s="584">
        <v>5</v>
      </c>
      <c r="P143" s="584">
        <v>11</v>
      </c>
      <c r="Q143" s="584">
        <v>9</v>
      </c>
      <c r="R143" s="423">
        <v>408</v>
      </c>
      <c r="S143" s="423">
        <v>400</v>
      </c>
      <c r="T143" s="233"/>
      <c r="U143" s="233"/>
      <c r="V143" s="234">
        <f t="shared" si="34"/>
        <v>16</v>
      </c>
      <c r="W143" s="234">
        <f t="shared" si="35"/>
        <v>0</v>
      </c>
      <c r="X143" s="234">
        <f t="shared" si="36"/>
        <v>17</v>
      </c>
      <c r="Y143" s="574">
        <f t="shared" si="37"/>
        <v>8.3333333333333339</v>
      </c>
      <c r="Z143" s="2363"/>
      <c r="AA143" s="2357"/>
      <c r="AB143" s="2357"/>
      <c r="AC143" s="2357"/>
      <c r="AD143" s="2357"/>
      <c r="AE143" s="2357"/>
      <c r="AF143" s="2357"/>
      <c r="AG143" s="2357"/>
      <c r="AH143" s="2357"/>
      <c r="AI143" s="2359"/>
      <c r="AJ143" s="2359"/>
    </row>
    <row r="144" spans="1:36" ht="15.75" x14ac:dyDescent="0.25">
      <c r="A144" s="1616"/>
      <c r="B144" s="1616"/>
      <c r="C144" s="1638"/>
      <c r="D144" s="1638"/>
      <c r="E144" s="420" t="s">
        <v>602</v>
      </c>
      <c r="F144" s="420">
        <v>0</v>
      </c>
      <c r="G144" s="420">
        <v>0</v>
      </c>
      <c r="H144" s="420">
        <v>0</v>
      </c>
      <c r="I144" s="420">
        <v>0</v>
      </c>
      <c r="J144" s="420">
        <v>0</v>
      </c>
      <c r="K144" s="420">
        <v>0</v>
      </c>
      <c r="L144" s="420">
        <v>0</v>
      </c>
      <c r="M144" s="420">
        <v>0</v>
      </c>
      <c r="N144" s="420">
        <v>0</v>
      </c>
      <c r="O144" s="420">
        <v>13</v>
      </c>
      <c r="P144" s="420">
        <v>6</v>
      </c>
      <c r="Q144" s="420">
        <v>7</v>
      </c>
      <c r="R144" s="423">
        <v>408</v>
      </c>
      <c r="S144" s="423">
        <v>400</v>
      </c>
      <c r="T144" s="233"/>
      <c r="U144" s="233"/>
      <c r="V144" s="234">
        <f t="shared" si="34"/>
        <v>0</v>
      </c>
      <c r="W144" s="234">
        <f t="shared" si="35"/>
        <v>0</v>
      </c>
      <c r="X144" s="234">
        <f t="shared" si="36"/>
        <v>0</v>
      </c>
      <c r="Y144" s="574">
        <f t="shared" si="37"/>
        <v>8.6666666666666661</v>
      </c>
      <c r="Z144" s="2363"/>
      <c r="AA144" s="2357"/>
      <c r="AB144" s="2357"/>
      <c r="AC144" s="2357"/>
      <c r="AD144" s="2357"/>
      <c r="AE144" s="2357"/>
      <c r="AF144" s="2357"/>
      <c r="AG144" s="2357"/>
      <c r="AH144" s="2357"/>
      <c r="AI144" s="2359"/>
      <c r="AJ144" s="2359"/>
    </row>
    <row r="145" spans="1:36" ht="31.5" x14ac:dyDescent="0.25">
      <c r="A145" s="1616"/>
      <c r="B145" s="1616"/>
      <c r="C145" s="1638"/>
      <c r="D145" s="1638"/>
      <c r="E145" s="710" t="s">
        <v>665</v>
      </c>
      <c r="F145" s="584">
        <v>0</v>
      </c>
      <c r="G145" s="584">
        <v>0</v>
      </c>
      <c r="H145" s="584">
        <v>0</v>
      </c>
      <c r="I145" s="584">
        <v>0</v>
      </c>
      <c r="J145" s="584">
        <v>0</v>
      </c>
      <c r="K145" s="584">
        <v>0</v>
      </c>
      <c r="L145" s="584">
        <v>0</v>
      </c>
      <c r="M145" s="584">
        <v>0</v>
      </c>
      <c r="N145" s="584">
        <v>0</v>
      </c>
      <c r="O145" s="584">
        <v>0</v>
      </c>
      <c r="P145" s="584">
        <v>0</v>
      </c>
      <c r="Q145" s="584">
        <v>0</v>
      </c>
      <c r="R145" s="423">
        <v>408</v>
      </c>
      <c r="S145" s="423">
        <v>400</v>
      </c>
      <c r="T145" s="233"/>
      <c r="U145" s="233"/>
      <c r="V145" s="234">
        <f t="shared" si="34"/>
        <v>0</v>
      </c>
      <c r="W145" s="234">
        <f t="shared" si="35"/>
        <v>0</v>
      </c>
      <c r="X145" s="234">
        <f t="shared" si="36"/>
        <v>0</v>
      </c>
      <c r="Y145" s="574">
        <f t="shared" si="37"/>
        <v>0</v>
      </c>
      <c r="Z145" s="2363"/>
      <c r="AA145" s="2357"/>
      <c r="AB145" s="2357"/>
      <c r="AC145" s="2357"/>
      <c r="AD145" s="2357"/>
      <c r="AE145" s="2357"/>
      <c r="AF145" s="2357"/>
      <c r="AG145" s="2357"/>
      <c r="AH145" s="2357"/>
      <c r="AI145" s="2359"/>
      <c r="AJ145" s="2359"/>
    </row>
    <row r="146" spans="1:36" ht="15.75" x14ac:dyDescent="0.25">
      <c r="A146" s="1616"/>
      <c r="B146" s="1616"/>
      <c r="C146" s="1638"/>
      <c r="D146" s="1638"/>
      <c r="E146" s="420" t="s">
        <v>666</v>
      </c>
      <c r="F146" s="420">
        <v>0</v>
      </c>
      <c r="G146" s="420">
        <v>23</v>
      </c>
      <c r="H146" s="420">
        <v>62</v>
      </c>
      <c r="I146" s="420">
        <v>0</v>
      </c>
      <c r="J146" s="420">
        <v>22</v>
      </c>
      <c r="K146" s="420">
        <v>2</v>
      </c>
      <c r="L146" s="420">
        <v>17</v>
      </c>
      <c r="M146" s="420">
        <v>3</v>
      </c>
      <c r="N146" s="420">
        <v>6</v>
      </c>
      <c r="O146" s="420">
        <v>2</v>
      </c>
      <c r="P146" s="420">
        <v>1</v>
      </c>
      <c r="Q146" s="420">
        <v>6</v>
      </c>
      <c r="R146" s="423">
        <v>408</v>
      </c>
      <c r="S146" s="423">
        <v>400</v>
      </c>
      <c r="T146" s="233"/>
      <c r="U146" s="233"/>
      <c r="V146" s="234">
        <f t="shared" ref="V146:V151" si="64">IF(AND(F146=0,G146=0,H146=0),0,IF(AND(F146=0,G146=0),H146,IF(AND(F146=0,H146=0),G146,IF(AND(G146=0,H146=0),F146,IF(F146=0,(G146+H146)/2,IF(G146=0,(F146+H146)/2,IF(H146=0,(F146+G146)/2,(F146+G146+H146)/3)))))))</f>
        <v>42.5</v>
      </c>
      <c r="W146" s="234">
        <f t="shared" ref="W146:W151" si="65">IF(AND(I146=0,J146=0,K146=0),0,IF(AND(I146=0,J146=0),K146,IF(AND(I146=0,K146=0),J146,IF(AND(J146=0,K146=0),I146,IF(I146=0,(J146+K146)/2,IF(J146=0,(I146+K146)/2,IF(K146=0,(I146+J146)/2,(I146+J146+K146)/3)))))))</f>
        <v>12</v>
      </c>
      <c r="X146" s="234">
        <f t="shared" ref="X146:X151" si="66">IF(AND(L146=0,M146=0,N146=0),0,IF(AND(L146=0,M146=0),N146,IF(AND(L146=0,N146=0),M146,IF(AND(M146=0,N146=0),L146,IF(L146=0,(M146+N146)/2,IF(M146=0,(L146+N146)/2,IF(N146=0,(L146+M146)/2,(L146+M146+N146)/3)))))))</f>
        <v>8.6666666666666661</v>
      </c>
      <c r="Y146" s="574">
        <f t="shared" ref="Y146:Y151" si="67">IF(AND(O146=0,P146=0,Q146=0),0,IF(AND(O146=0,P146=0),Q146,IF(AND(O146=0,Q146=0),P146,IF(AND(P146=0,Q146=0),O146,IF(O146=0,(P146+Q146)/2,IF(P146=0,(O146+Q146)/2,IF(Q146=0,(O146+P146)/2,(O146+P146+Q146)/3)))))))</f>
        <v>3</v>
      </c>
      <c r="Z146" s="2363"/>
      <c r="AA146" s="2357"/>
      <c r="AB146" s="2357"/>
      <c r="AC146" s="2357"/>
      <c r="AD146" s="2357"/>
      <c r="AE146" s="2357"/>
      <c r="AF146" s="2357"/>
      <c r="AG146" s="2357"/>
      <c r="AH146" s="2357"/>
      <c r="AI146" s="2359"/>
      <c r="AJ146" s="2359"/>
    </row>
    <row r="147" spans="1:36" ht="15.75" x14ac:dyDescent="0.25">
      <c r="A147" s="1616"/>
      <c r="B147" s="1616"/>
      <c r="C147" s="1638"/>
      <c r="D147" s="1638"/>
      <c r="E147" s="420" t="s">
        <v>903</v>
      </c>
      <c r="F147" s="420">
        <v>1</v>
      </c>
      <c r="G147" s="420">
        <v>1</v>
      </c>
      <c r="H147" s="420">
        <v>0</v>
      </c>
      <c r="I147" s="420">
        <v>8</v>
      </c>
      <c r="J147" s="420">
        <v>10</v>
      </c>
      <c r="K147" s="420">
        <v>1</v>
      </c>
      <c r="L147" s="420">
        <v>2</v>
      </c>
      <c r="M147" s="420">
        <v>7</v>
      </c>
      <c r="N147" s="420">
        <v>1</v>
      </c>
      <c r="O147" s="420">
        <v>19</v>
      </c>
      <c r="P147" s="420">
        <v>10</v>
      </c>
      <c r="Q147" s="420">
        <v>2</v>
      </c>
      <c r="R147" s="423"/>
      <c r="S147" s="423"/>
      <c r="T147" s="233"/>
      <c r="U147" s="233"/>
      <c r="V147" s="234">
        <f t="shared" si="64"/>
        <v>1</v>
      </c>
      <c r="W147" s="234">
        <f t="shared" si="65"/>
        <v>6.333333333333333</v>
      </c>
      <c r="X147" s="234">
        <f t="shared" si="66"/>
        <v>3.3333333333333335</v>
      </c>
      <c r="Y147" s="574">
        <f t="shared" si="67"/>
        <v>10.333333333333334</v>
      </c>
      <c r="Z147" s="2363"/>
      <c r="AA147" s="2357"/>
      <c r="AB147" s="2357"/>
      <c r="AC147" s="2357"/>
      <c r="AD147" s="2357"/>
      <c r="AE147" s="2357"/>
      <c r="AF147" s="2357"/>
      <c r="AG147" s="2357"/>
      <c r="AH147" s="2357"/>
      <c r="AI147" s="2359"/>
      <c r="AJ147" s="2359"/>
    </row>
    <row r="148" spans="1:36" ht="31.5" x14ac:dyDescent="0.25">
      <c r="A148" s="1616"/>
      <c r="B148" s="1616"/>
      <c r="C148" s="1638"/>
      <c r="D148" s="1638"/>
      <c r="E148" s="710" t="s">
        <v>667</v>
      </c>
      <c r="F148" s="584">
        <v>14</v>
      </c>
      <c r="G148" s="584">
        <v>24</v>
      </c>
      <c r="H148" s="584">
        <v>15</v>
      </c>
      <c r="I148" s="584">
        <v>7</v>
      </c>
      <c r="J148" s="584">
        <v>7</v>
      </c>
      <c r="K148" s="584">
        <v>8</v>
      </c>
      <c r="L148" s="584">
        <v>44</v>
      </c>
      <c r="M148" s="584">
        <v>46</v>
      </c>
      <c r="N148" s="584">
        <v>30</v>
      </c>
      <c r="O148" s="584">
        <v>5</v>
      </c>
      <c r="P148" s="584">
        <v>16</v>
      </c>
      <c r="Q148" s="584">
        <v>13</v>
      </c>
      <c r="R148" s="423">
        <v>408</v>
      </c>
      <c r="S148" s="423">
        <v>400</v>
      </c>
      <c r="T148" s="233"/>
      <c r="U148" s="233"/>
      <c r="V148" s="234">
        <f t="shared" si="64"/>
        <v>17.666666666666668</v>
      </c>
      <c r="W148" s="234">
        <f t="shared" si="65"/>
        <v>7.333333333333333</v>
      </c>
      <c r="X148" s="234">
        <f t="shared" si="66"/>
        <v>40</v>
      </c>
      <c r="Y148" s="574">
        <f t="shared" si="67"/>
        <v>11.333333333333334</v>
      </c>
      <c r="Z148" s="2363"/>
      <c r="AA148" s="2357"/>
      <c r="AB148" s="2357"/>
      <c r="AC148" s="2357"/>
      <c r="AD148" s="2357"/>
      <c r="AE148" s="2357"/>
      <c r="AF148" s="2357"/>
      <c r="AG148" s="2357"/>
      <c r="AH148" s="2357"/>
      <c r="AI148" s="2359"/>
      <c r="AJ148" s="2359"/>
    </row>
    <row r="149" spans="1:36" ht="15.75" x14ac:dyDescent="0.25">
      <c r="A149" s="1616"/>
      <c r="B149" s="1616"/>
      <c r="C149" s="1638"/>
      <c r="D149" s="1638"/>
      <c r="E149" s="420" t="s">
        <v>668</v>
      </c>
      <c r="F149" s="420">
        <v>30</v>
      </c>
      <c r="G149" s="420">
        <v>18</v>
      </c>
      <c r="H149" s="420">
        <v>13</v>
      </c>
      <c r="I149" s="420">
        <v>34</v>
      </c>
      <c r="J149" s="420">
        <v>55</v>
      </c>
      <c r="K149" s="420">
        <v>38</v>
      </c>
      <c r="L149" s="420">
        <v>18</v>
      </c>
      <c r="M149" s="420">
        <v>9</v>
      </c>
      <c r="N149" s="420">
        <v>14</v>
      </c>
      <c r="O149" s="420">
        <v>30</v>
      </c>
      <c r="P149" s="420">
        <v>30</v>
      </c>
      <c r="Q149" s="420">
        <v>33</v>
      </c>
      <c r="R149" s="423">
        <v>408</v>
      </c>
      <c r="S149" s="423">
        <v>400</v>
      </c>
      <c r="T149" s="233"/>
      <c r="U149" s="233"/>
      <c r="V149" s="234">
        <f t="shared" si="64"/>
        <v>20.333333333333332</v>
      </c>
      <c r="W149" s="234">
        <f t="shared" si="65"/>
        <v>42.333333333333336</v>
      </c>
      <c r="X149" s="234">
        <f t="shared" si="66"/>
        <v>13.666666666666666</v>
      </c>
      <c r="Y149" s="574">
        <f t="shared" si="67"/>
        <v>31</v>
      </c>
      <c r="Z149" s="2363"/>
      <c r="AA149" s="2357"/>
      <c r="AB149" s="2357"/>
      <c r="AC149" s="2357"/>
      <c r="AD149" s="2357"/>
      <c r="AE149" s="2357"/>
      <c r="AF149" s="2357"/>
      <c r="AG149" s="2357"/>
      <c r="AH149" s="2357"/>
      <c r="AI149" s="2359"/>
      <c r="AJ149" s="2359"/>
    </row>
    <row r="150" spans="1:36" ht="15.75" x14ac:dyDescent="0.25">
      <c r="A150" s="1616"/>
      <c r="B150" s="1616"/>
      <c r="C150" s="1638"/>
      <c r="D150" s="1638"/>
      <c r="E150" s="710" t="s">
        <v>1123</v>
      </c>
      <c r="F150" s="584">
        <v>2</v>
      </c>
      <c r="G150" s="584">
        <v>7</v>
      </c>
      <c r="H150" s="584">
        <v>25</v>
      </c>
      <c r="I150" s="584">
        <v>2</v>
      </c>
      <c r="J150" s="584">
        <v>4</v>
      </c>
      <c r="K150" s="584">
        <v>36</v>
      </c>
      <c r="L150" s="584">
        <v>5</v>
      </c>
      <c r="M150" s="584">
        <v>29</v>
      </c>
      <c r="N150" s="584">
        <v>4</v>
      </c>
      <c r="O150" s="584">
        <v>19</v>
      </c>
      <c r="P150" s="584">
        <v>37</v>
      </c>
      <c r="Q150" s="584">
        <v>21</v>
      </c>
      <c r="R150" s="423">
        <v>408</v>
      </c>
      <c r="S150" s="423">
        <v>400</v>
      </c>
      <c r="T150" s="233"/>
      <c r="U150" s="233"/>
      <c r="V150" s="234">
        <f t="shared" si="64"/>
        <v>11.333333333333334</v>
      </c>
      <c r="W150" s="234">
        <f t="shared" si="65"/>
        <v>14</v>
      </c>
      <c r="X150" s="234">
        <f t="shared" si="66"/>
        <v>12.666666666666666</v>
      </c>
      <c r="Y150" s="574">
        <f t="shared" si="67"/>
        <v>25.666666666666668</v>
      </c>
      <c r="Z150" s="2363"/>
      <c r="AA150" s="2357"/>
      <c r="AB150" s="2357"/>
      <c r="AC150" s="2357"/>
      <c r="AD150" s="2357"/>
      <c r="AE150" s="2357"/>
      <c r="AF150" s="2357"/>
      <c r="AG150" s="2357"/>
      <c r="AH150" s="2357"/>
      <c r="AI150" s="2359"/>
      <c r="AJ150" s="2359"/>
    </row>
    <row r="151" spans="1:36" s="594" customFormat="1" ht="15.75" x14ac:dyDescent="0.25">
      <c r="A151" s="1616"/>
      <c r="B151" s="1616"/>
      <c r="C151" s="1638"/>
      <c r="D151" s="1638"/>
      <c r="E151" s="420" t="s">
        <v>669</v>
      </c>
      <c r="F151" s="420">
        <v>0</v>
      </c>
      <c r="G151" s="420">
        <v>1</v>
      </c>
      <c r="H151" s="420">
        <v>0</v>
      </c>
      <c r="I151" s="420">
        <v>0</v>
      </c>
      <c r="J151" s="420">
        <v>0</v>
      </c>
      <c r="K151" s="420">
        <v>0</v>
      </c>
      <c r="L151" s="420">
        <v>0</v>
      </c>
      <c r="M151" s="420">
        <v>0</v>
      </c>
      <c r="N151" s="420">
        <v>0</v>
      </c>
      <c r="O151" s="420">
        <v>18</v>
      </c>
      <c r="P151" s="420">
        <v>14</v>
      </c>
      <c r="Q151" s="420">
        <v>18</v>
      </c>
      <c r="R151" s="423">
        <v>408</v>
      </c>
      <c r="S151" s="423">
        <v>400</v>
      </c>
      <c r="T151" s="233"/>
      <c r="U151" s="233"/>
      <c r="V151" s="234">
        <f t="shared" si="64"/>
        <v>1</v>
      </c>
      <c r="W151" s="234">
        <f t="shared" si="65"/>
        <v>0</v>
      </c>
      <c r="X151" s="234">
        <f t="shared" si="66"/>
        <v>0</v>
      </c>
      <c r="Y151" s="574">
        <f t="shared" si="67"/>
        <v>16.666666666666668</v>
      </c>
      <c r="Z151" s="2363"/>
      <c r="AA151" s="2357"/>
      <c r="AB151" s="2357"/>
      <c r="AC151" s="2357"/>
      <c r="AD151" s="2357"/>
      <c r="AE151" s="2357"/>
      <c r="AF151" s="2357"/>
      <c r="AG151" s="2357"/>
      <c r="AH151" s="2357"/>
      <c r="AI151" s="2359"/>
      <c r="AJ151" s="2359"/>
    </row>
    <row r="152" spans="1:36" ht="15.75" x14ac:dyDescent="0.25">
      <c r="A152" s="1616"/>
      <c r="B152" s="1616"/>
      <c r="C152" s="1638"/>
      <c r="D152" s="1638"/>
      <c r="E152" s="420" t="s">
        <v>1020</v>
      </c>
      <c r="F152" s="420">
        <v>0</v>
      </c>
      <c r="G152" s="420">
        <v>0</v>
      </c>
      <c r="H152" s="420">
        <v>0</v>
      </c>
      <c r="I152" s="420">
        <v>0</v>
      </c>
      <c r="J152" s="420">
        <v>0</v>
      </c>
      <c r="K152" s="420">
        <v>0</v>
      </c>
      <c r="L152" s="420">
        <v>1</v>
      </c>
      <c r="M152" s="420">
        <v>0</v>
      </c>
      <c r="N152" s="420">
        <v>0</v>
      </c>
      <c r="O152" s="420">
        <v>1</v>
      </c>
      <c r="P152" s="420">
        <v>0</v>
      </c>
      <c r="Q152" s="420">
        <v>0</v>
      </c>
      <c r="R152" s="423"/>
      <c r="S152" s="423"/>
      <c r="T152" s="233"/>
      <c r="U152" s="233"/>
      <c r="V152" s="234">
        <f t="shared" ref="V152:V156" si="68">IF(AND(F152=0,G152=0,H152=0),0,IF(AND(F152=0,G152=0),H152,IF(AND(F152=0,H152=0),G152,IF(AND(G152=0,H152=0),F152,IF(F152=0,(G152+H152)/2,IF(G152=0,(F152+H152)/2,IF(H152=0,(F152+G152)/2,(F152+G152+H152)/3)))))))</f>
        <v>0</v>
      </c>
      <c r="W152" s="234">
        <f t="shared" ref="W152:W156" si="69">IF(AND(I152=0,J152=0,K152=0),0,IF(AND(I152=0,J152=0),K152,IF(AND(I152=0,K152=0),J152,IF(AND(J152=0,K152=0),I152,IF(I152=0,(J152+K152)/2,IF(J152=0,(I152+K152)/2,IF(K152=0,(I152+J152)/2,(I152+J152+K152)/3)))))))</f>
        <v>0</v>
      </c>
      <c r="X152" s="234">
        <f t="shared" ref="X152:X156" si="70">IF(AND(L152=0,M152=0,N152=0),0,IF(AND(L152=0,M152=0),N152,IF(AND(L152=0,N152=0),M152,IF(AND(M152=0,N152=0),L152,IF(L152=0,(M152+N152)/2,IF(M152=0,(L152+N152)/2,IF(N152=0,(L152+M152)/2,(L152+M152+N152)/3)))))))</f>
        <v>1</v>
      </c>
      <c r="Y152" s="234">
        <f t="shared" ref="Y152:Y156" si="71">IF(AND(O152=0,P152=0,Q152=0),0,IF(AND(O152=0,P152=0),Q152,IF(AND(O152=0,Q152=0),P152,IF(AND(P152=0,Q152=0),O152,IF(O152=0,(P152+Q152)/2,IF(P152=0,(O152+Q152)/2,IF(Q152=0,(O152+P152)/2,(O152+P152+Q152)/3)))))))</f>
        <v>1</v>
      </c>
      <c r="Z152" s="2363"/>
      <c r="AA152" s="2357"/>
      <c r="AB152" s="2357"/>
      <c r="AC152" s="2357"/>
      <c r="AD152" s="2357"/>
      <c r="AE152" s="2357"/>
      <c r="AF152" s="2357"/>
      <c r="AG152" s="2357"/>
      <c r="AH152" s="2357"/>
      <c r="AI152" s="2359"/>
      <c r="AJ152" s="2359"/>
    </row>
    <row r="153" spans="1:36" ht="31.5" x14ac:dyDescent="0.25">
      <c r="A153" s="1616"/>
      <c r="B153" s="1616"/>
      <c r="C153" s="1638"/>
      <c r="D153" s="1638"/>
      <c r="E153" s="420" t="s">
        <v>904</v>
      </c>
      <c r="F153" s="420">
        <v>0</v>
      </c>
      <c r="G153" s="420">
        <v>0</v>
      </c>
      <c r="H153" s="420">
        <v>0</v>
      </c>
      <c r="I153" s="420">
        <v>0</v>
      </c>
      <c r="J153" s="420">
        <v>0</v>
      </c>
      <c r="K153" s="420">
        <v>0</v>
      </c>
      <c r="L153" s="420">
        <v>0</v>
      </c>
      <c r="M153" s="420">
        <v>0</v>
      </c>
      <c r="N153" s="420">
        <v>0</v>
      </c>
      <c r="O153" s="420">
        <v>0</v>
      </c>
      <c r="P153" s="420">
        <v>0</v>
      </c>
      <c r="Q153" s="420">
        <v>0</v>
      </c>
      <c r="R153" s="423"/>
      <c r="S153" s="423"/>
      <c r="T153" s="595"/>
      <c r="U153" s="595"/>
      <c r="V153" s="234">
        <f t="shared" si="68"/>
        <v>0</v>
      </c>
      <c r="W153" s="234">
        <f t="shared" si="69"/>
        <v>0</v>
      </c>
      <c r="X153" s="234">
        <f t="shared" si="70"/>
        <v>0</v>
      </c>
      <c r="Y153" s="234">
        <f t="shared" si="71"/>
        <v>0</v>
      </c>
      <c r="Z153" s="2363"/>
      <c r="AA153" s="2357"/>
      <c r="AB153" s="2357"/>
      <c r="AC153" s="2357"/>
      <c r="AD153" s="2357"/>
      <c r="AE153" s="2357"/>
      <c r="AF153" s="2357"/>
      <c r="AG153" s="2357"/>
      <c r="AH153" s="2357"/>
      <c r="AI153" s="2359"/>
      <c r="AJ153" s="2359"/>
    </row>
    <row r="154" spans="1:36" ht="15.75" x14ac:dyDescent="0.25">
      <c r="A154" s="1616"/>
      <c r="B154" s="1616"/>
      <c r="C154" s="1638"/>
      <c r="D154" s="1638"/>
      <c r="E154" s="420" t="s">
        <v>1019</v>
      </c>
      <c r="F154" s="420">
        <v>18</v>
      </c>
      <c r="G154" s="420">
        <v>30</v>
      </c>
      <c r="H154" s="420">
        <v>25</v>
      </c>
      <c r="I154" s="420">
        <v>13</v>
      </c>
      <c r="J154" s="420">
        <v>9</v>
      </c>
      <c r="K154" s="420">
        <v>3</v>
      </c>
      <c r="L154" s="420">
        <v>16</v>
      </c>
      <c r="M154" s="420">
        <v>11</v>
      </c>
      <c r="N154" s="420">
        <v>3</v>
      </c>
      <c r="O154" s="420">
        <v>15</v>
      </c>
      <c r="P154" s="420">
        <v>26</v>
      </c>
      <c r="Q154" s="420">
        <v>10</v>
      </c>
      <c r="R154" s="423"/>
      <c r="S154" s="423"/>
      <c r="T154" s="595"/>
      <c r="U154" s="595"/>
      <c r="V154" s="234">
        <f t="shared" si="68"/>
        <v>24.333333333333332</v>
      </c>
      <c r="W154" s="234">
        <f t="shared" si="69"/>
        <v>8.3333333333333339</v>
      </c>
      <c r="X154" s="234">
        <f t="shared" si="70"/>
        <v>10</v>
      </c>
      <c r="Y154" s="234">
        <f t="shared" si="71"/>
        <v>17</v>
      </c>
      <c r="Z154" s="2363"/>
      <c r="AA154" s="2357"/>
      <c r="AB154" s="2357"/>
      <c r="AC154" s="2357"/>
      <c r="AD154" s="2357"/>
      <c r="AE154" s="2357"/>
      <c r="AF154" s="2357"/>
      <c r="AG154" s="2357"/>
      <c r="AH154" s="2357"/>
      <c r="AI154" s="2359"/>
      <c r="AJ154" s="2359"/>
    </row>
    <row r="155" spans="1:36" ht="31.5" x14ac:dyDescent="0.25">
      <c r="A155" s="1616"/>
      <c r="B155" s="1616"/>
      <c r="C155" s="1638"/>
      <c r="D155" s="1638"/>
      <c r="E155" s="420" t="s">
        <v>905</v>
      </c>
      <c r="F155" s="584">
        <v>0</v>
      </c>
      <c r="G155" s="584">
        <v>0</v>
      </c>
      <c r="H155" s="584">
        <v>0</v>
      </c>
      <c r="I155" s="584">
        <v>0</v>
      </c>
      <c r="J155" s="584">
        <v>0</v>
      </c>
      <c r="K155" s="584">
        <v>0</v>
      </c>
      <c r="L155" s="584">
        <v>0</v>
      </c>
      <c r="M155" s="584">
        <v>0</v>
      </c>
      <c r="N155" s="584">
        <v>0</v>
      </c>
      <c r="O155" s="584">
        <v>0</v>
      </c>
      <c r="P155" s="584">
        <v>0</v>
      </c>
      <c r="Q155" s="584">
        <v>0</v>
      </c>
      <c r="R155" s="423">
        <v>408</v>
      </c>
      <c r="S155" s="423">
        <v>400</v>
      </c>
      <c r="T155" s="595"/>
      <c r="U155" s="595"/>
      <c r="V155" s="234">
        <f t="shared" si="68"/>
        <v>0</v>
      </c>
      <c r="W155" s="234">
        <f t="shared" si="69"/>
        <v>0</v>
      </c>
      <c r="X155" s="234">
        <f t="shared" si="70"/>
        <v>0</v>
      </c>
      <c r="Y155" s="234">
        <f t="shared" si="71"/>
        <v>0</v>
      </c>
      <c r="Z155" s="2363"/>
      <c r="AA155" s="2357"/>
      <c r="AB155" s="2357"/>
      <c r="AC155" s="2357"/>
      <c r="AD155" s="2357"/>
      <c r="AE155" s="2357"/>
      <c r="AF155" s="2357"/>
      <c r="AG155" s="2357"/>
      <c r="AH155" s="2357"/>
      <c r="AI155" s="2359"/>
      <c r="AJ155" s="2359"/>
    </row>
    <row r="156" spans="1:36" ht="16.5" thickBot="1" x14ac:dyDescent="0.3">
      <c r="A156" s="1616"/>
      <c r="B156" s="1616"/>
      <c r="C156" s="1638"/>
      <c r="D156" s="1638"/>
      <c r="E156" s="421" t="s">
        <v>586</v>
      </c>
      <c r="F156" s="420"/>
      <c r="G156" s="420"/>
      <c r="H156" s="420"/>
      <c r="I156" s="420"/>
      <c r="J156" s="420"/>
      <c r="K156" s="420"/>
      <c r="L156" s="420"/>
      <c r="M156" s="420"/>
      <c r="N156" s="420"/>
      <c r="O156" s="420"/>
      <c r="P156" s="420"/>
      <c r="Q156" s="420"/>
      <c r="R156" s="423"/>
      <c r="S156" s="423"/>
      <c r="T156" s="595"/>
      <c r="U156" s="595"/>
      <c r="V156" s="234">
        <f t="shared" si="68"/>
        <v>0</v>
      </c>
      <c r="W156" s="234">
        <f t="shared" si="69"/>
        <v>0</v>
      </c>
      <c r="X156" s="234">
        <f t="shared" si="70"/>
        <v>0</v>
      </c>
      <c r="Y156" s="234">
        <f t="shared" si="71"/>
        <v>0</v>
      </c>
      <c r="Z156" s="2363"/>
      <c r="AA156" s="2357"/>
      <c r="AB156" s="2357"/>
      <c r="AC156" s="2357"/>
      <c r="AD156" s="2357"/>
      <c r="AE156" s="2357"/>
      <c r="AF156" s="2357"/>
      <c r="AG156" s="2357"/>
      <c r="AH156" s="2357"/>
      <c r="AI156" s="2359"/>
      <c r="AJ156" s="2359"/>
    </row>
    <row r="157" spans="1:36" x14ac:dyDescent="0.25">
      <c r="AF157" s="256">
        <f>SUM(AF12:AF156)</f>
        <v>1144.7383594843848</v>
      </c>
      <c r="AG157" s="256">
        <f>SUM(AG12:AG156)</f>
        <v>1242.5767134515279</v>
      </c>
    </row>
  </sheetData>
  <sheetProtection formatCells="0" formatColumns="0" formatRows="0" insertRows="0"/>
  <mergeCells count="407">
    <mergeCell ref="AE22:AE26"/>
    <mergeCell ref="AF22:AF26"/>
    <mergeCell ref="AG22:AG26"/>
    <mergeCell ref="AH22:AH26"/>
    <mergeCell ref="AI22:AI26"/>
    <mergeCell ref="AJ22:AJ26"/>
    <mergeCell ref="A22:A26"/>
    <mergeCell ref="B22:B26"/>
    <mergeCell ref="C22:C26"/>
    <mergeCell ref="D22:D26"/>
    <mergeCell ref="Z22:Z26"/>
    <mergeCell ref="AA22:AA26"/>
    <mergeCell ref="AB22:AB26"/>
    <mergeCell ref="AC22:AC26"/>
    <mergeCell ref="AD22:AD26"/>
    <mergeCell ref="A8:A11"/>
    <mergeCell ref="B8:B11"/>
    <mergeCell ref="C8:C11"/>
    <mergeCell ref="D8:D11"/>
    <mergeCell ref="E8:E11"/>
    <mergeCell ref="F8:Q8"/>
    <mergeCell ref="R8:U9"/>
    <mergeCell ref="AD8:AG9"/>
    <mergeCell ref="AH8:AH11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Z8:AC9"/>
    <mergeCell ref="A18:A21"/>
    <mergeCell ref="B18:B21"/>
    <mergeCell ref="C18:C21"/>
    <mergeCell ref="D18:D21"/>
    <mergeCell ref="Z18:Z21"/>
    <mergeCell ref="AA18:AA21"/>
    <mergeCell ref="AB18:AB21"/>
    <mergeCell ref="AB12:AB17"/>
    <mergeCell ref="AC12:AC17"/>
    <mergeCell ref="A12:A17"/>
    <mergeCell ref="B12:B17"/>
    <mergeCell ref="C12:C17"/>
    <mergeCell ref="D12:D17"/>
    <mergeCell ref="Z12:Z17"/>
    <mergeCell ref="AA12:AA17"/>
    <mergeCell ref="D27:D31"/>
    <mergeCell ref="Z27:Z31"/>
    <mergeCell ref="AA27:AA31"/>
    <mergeCell ref="AB27:AB31"/>
    <mergeCell ref="AC27:AC31"/>
    <mergeCell ref="AC18:AC21"/>
    <mergeCell ref="AH12:AH17"/>
    <mergeCell ref="AI12:AI17"/>
    <mergeCell ref="AJ12:AJ17"/>
    <mergeCell ref="AD12:AD17"/>
    <mergeCell ref="AE12:AE17"/>
    <mergeCell ref="AF12:AF17"/>
    <mergeCell ref="AG12:AG17"/>
    <mergeCell ref="AI18:AI21"/>
    <mergeCell ref="AJ18:AJ21"/>
    <mergeCell ref="AD18:AD21"/>
    <mergeCell ref="AE18:AE21"/>
    <mergeCell ref="AF18:AF21"/>
    <mergeCell ref="AG18:AG21"/>
    <mergeCell ref="AH18:AH21"/>
    <mergeCell ref="AJ27:AJ31"/>
    <mergeCell ref="AD27:AD31"/>
    <mergeCell ref="AE27:AE31"/>
    <mergeCell ref="AF27:AF31"/>
    <mergeCell ref="AE32:AE38"/>
    <mergeCell ref="AF32:AF38"/>
    <mergeCell ref="AG32:AG38"/>
    <mergeCell ref="AH32:AH38"/>
    <mergeCell ref="AA39:AA46"/>
    <mergeCell ref="AI47:AI54"/>
    <mergeCell ref="AJ47:AJ54"/>
    <mergeCell ref="AI32:AI38"/>
    <mergeCell ref="AJ32:AJ38"/>
    <mergeCell ref="AJ39:AJ46"/>
    <mergeCell ref="AH47:AH54"/>
    <mergeCell ref="A32:A38"/>
    <mergeCell ref="B32:B38"/>
    <mergeCell ref="C32:C38"/>
    <mergeCell ref="D32:D38"/>
    <mergeCell ref="Z32:Z38"/>
    <mergeCell ref="AA32:AA38"/>
    <mergeCell ref="AB32:AB38"/>
    <mergeCell ref="AC32:AC38"/>
    <mergeCell ref="AD32:AD38"/>
    <mergeCell ref="AG27:AG31"/>
    <mergeCell ref="AH27:AH31"/>
    <mergeCell ref="AI27:AI31"/>
    <mergeCell ref="A27:A31"/>
    <mergeCell ref="B27:B31"/>
    <mergeCell ref="C27:C31"/>
    <mergeCell ref="AB55:AB60"/>
    <mergeCell ref="AC55:AC60"/>
    <mergeCell ref="AC47:AC54"/>
    <mergeCell ref="AH39:AH46"/>
    <mergeCell ref="AI39:AI46"/>
    <mergeCell ref="A47:A54"/>
    <mergeCell ref="B47:B54"/>
    <mergeCell ref="C47:C54"/>
    <mergeCell ref="D47:D54"/>
    <mergeCell ref="Z47:Z54"/>
    <mergeCell ref="AA47:AA54"/>
    <mergeCell ref="AB47:AB54"/>
    <mergeCell ref="AB39:AB46"/>
    <mergeCell ref="AC39:AC46"/>
    <mergeCell ref="AD39:AD46"/>
    <mergeCell ref="AE39:AE46"/>
    <mergeCell ref="AF39:AF46"/>
    <mergeCell ref="AG39:AG46"/>
    <mergeCell ref="A39:A46"/>
    <mergeCell ref="B39:B46"/>
    <mergeCell ref="C39:C46"/>
    <mergeCell ref="D39:D46"/>
    <mergeCell ref="Z39:Z46"/>
    <mergeCell ref="AD47:AD54"/>
    <mergeCell ref="AE47:AE54"/>
    <mergeCell ref="AF47:AF54"/>
    <mergeCell ref="AG47:AG54"/>
    <mergeCell ref="AE61:AE66"/>
    <mergeCell ref="AF61:AF66"/>
    <mergeCell ref="AG61:AG66"/>
    <mergeCell ref="AH61:AH66"/>
    <mergeCell ref="AI61:AI66"/>
    <mergeCell ref="AJ61:AJ66"/>
    <mergeCell ref="AJ55:AJ60"/>
    <mergeCell ref="A61:A66"/>
    <mergeCell ref="B61:B66"/>
    <mergeCell ref="C61:C66"/>
    <mergeCell ref="D61:D66"/>
    <mergeCell ref="Z61:Z66"/>
    <mergeCell ref="AA61:AA66"/>
    <mergeCell ref="AB61:AB66"/>
    <mergeCell ref="AC61:AC66"/>
    <mergeCell ref="AD61:AD66"/>
    <mergeCell ref="AD55:AD60"/>
    <mergeCell ref="AE55:AE60"/>
    <mergeCell ref="AF55:AF60"/>
    <mergeCell ref="AG55:AG60"/>
    <mergeCell ref="AH55:AH60"/>
    <mergeCell ref="AI55:AI60"/>
    <mergeCell ref="A55:A60"/>
    <mergeCell ref="B55:B60"/>
    <mergeCell ref="C55:C60"/>
    <mergeCell ref="D55:D60"/>
    <mergeCell ref="Z55:Z60"/>
    <mergeCell ref="AA55:AA60"/>
    <mergeCell ref="AI67:AI74"/>
    <mergeCell ref="AJ67:AJ74"/>
    <mergeCell ref="A75:A78"/>
    <mergeCell ref="B75:B78"/>
    <mergeCell ref="C75:C78"/>
    <mergeCell ref="D75:D78"/>
    <mergeCell ref="Z75:Z78"/>
    <mergeCell ref="AA75:AA78"/>
    <mergeCell ref="AB75:AB78"/>
    <mergeCell ref="AB67:AB74"/>
    <mergeCell ref="AC67:AC74"/>
    <mergeCell ref="AD67:AD74"/>
    <mergeCell ref="AE67:AE74"/>
    <mergeCell ref="AF67:AF74"/>
    <mergeCell ref="AG67:AG74"/>
    <mergeCell ref="A67:A74"/>
    <mergeCell ref="B67:B74"/>
    <mergeCell ref="C67:C74"/>
    <mergeCell ref="D67:D74"/>
    <mergeCell ref="Z67:Z74"/>
    <mergeCell ref="AA67:AA74"/>
    <mergeCell ref="AI75:AI78"/>
    <mergeCell ref="AJ75:AJ78"/>
    <mergeCell ref="B79:B84"/>
    <mergeCell ref="C79:C84"/>
    <mergeCell ref="D79:D84"/>
    <mergeCell ref="Z79:Z84"/>
    <mergeCell ref="AA79:AA84"/>
    <mergeCell ref="AB79:AB84"/>
    <mergeCell ref="AC79:AC84"/>
    <mergeCell ref="AC75:AC78"/>
    <mergeCell ref="AH67:AH74"/>
    <mergeCell ref="AD75:AD78"/>
    <mergeCell ref="AE75:AE78"/>
    <mergeCell ref="AF75:AF78"/>
    <mergeCell ref="AG75:AG78"/>
    <mergeCell ref="AH75:AH78"/>
    <mergeCell ref="AJ79:AJ84"/>
    <mergeCell ref="AD79:AD84"/>
    <mergeCell ref="AE79:AE84"/>
    <mergeCell ref="AF79:AF84"/>
    <mergeCell ref="AG79:AG84"/>
    <mergeCell ref="AH79:AH84"/>
    <mergeCell ref="AI79:AI84"/>
    <mergeCell ref="AE85:AE89"/>
    <mergeCell ref="AF85:AF89"/>
    <mergeCell ref="AG85:AG89"/>
    <mergeCell ref="AH85:AH89"/>
    <mergeCell ref="D90:D93"/>
    <mergeCell ref="Z90:Z93"/>
    <mergeCell ref="AA90:AA93"/>
    <mergeCell ref="AI94:AI106"/>
    <mergeCell ref="AJ94:AJ106"/>
    <mergeCell ref="AI85:AI89"/>
    <mergeCell ref="AJ85:AJ89"/>
    <mergeCell ref="AG94:AG106"/>
    <mergeCell ref="A85:A89"/>
    <mergeCell ref="B85:B89"/>
    <mergeCell ref="C85:C89"/>
    <mergeCell ref="D85:D89"/>
    <mergeCell ref="Z85:Z89"/>
    <mergeCell ref="AA85:AA89"/>
    <mergeCell ref="AB85:AB89"/>
    <mergeCell ref="AC85:AC89"/>
    <mergeCell ref="AD85:AD89"/>
    <mergeCell ref="A79:A84"/>
    <mergeCell ref="L107:Q107"/>
    <mergeCell ref="Z107:Z108"/>
    <mergeCell ref="AA107:AA108"/>
    <mergeCell ref="AB107:AB108"/>
    <mergeCell ref="AC94:AC106"/>
    <mergeCell ref="AH90:AH93"/>
    <mergeCell ref="AI90:AI93"/>
    <mergeCell ref="AJ90:AJ93"/>
    <mergeCell ref="A94:A106"/>
    <mergeCell ref="B94:B106"/>
    <mergeCell ref="C94:C106"/>
    <mergeCell ref="D94:D106"/>
    <mergeCell ref="Z94:Z106"/>
    <mergeCell ref="AA94:AA106"/>
    <mergeCell ref="AB94:AB106"/>
    <mergeCell ref="AB90:AB93"/>
    <mergeCell ref="AC90:AC93"/>
    <mergeCell ref="AD90:AD93"/>
    <mergeCell ref="AE90:AE93"/>
    <mergeCell ref="AF90:AF93"/>
    <mergeCell ref="AG90:AG93"/>
    <mergeCell ref="A90:A93"/>
    <mergeCell ref="B90:B93"/>
    <mergeCell ref="C90:C93"/>
    <mergeCell ref="AH94:AH106"/>
    <mergeCell ref="AI107:AI108"/>
    <mergeCell ref="AJ107:AJ108"/>
    <mergeCell ref="A109:A110"/>
    <mergeCell ref="B109:B110"/>
    <mergeCell ref="C109:C110"/>
    <mergeCell ref="D109:D110"/>
    <mergeCell ref="L109:Q109"/>
    <mergeCell ref="Z109:Z110"/>
    <mergeCell ref="AA109:AA110"/>
    <mergeCell ref="AB109:AB110"/>
    <mergeCell ref="AC107:AC108"/>
    <mergeCell ref="AD107:AD108"/>
    <mergeCell ref="AE107:AE108"/>
    <mergeCell ref="AF107:AF108"/>
    <mergeCell ref="AG107:AG108"/>
    <mergeCell ref="AH107:AH108"/>
    <mergeCell ref="AI109:AI110"/>
    <mergeCell ref="AJ109:AJ110"/>
    <mergeCell ref="AD109:AD110"/>
    <mergeCell ref="A107:A108"/>
    <mergeCell ref="B107:B108"/>
    <mergeCell ref="C107:C108"/>
    <mergeCell ref="D107:D108"/>
    <mergeCell ref="Z111:Z113"/>
    <mergeCell ref="AA111:AA113"/>
    <mergeCell ref="AB111:AB113"/>
    <mergeCell ref="AC111:AC113"/>
    <mergeCell ref="AC109:AC110"/>
    <mergeCell ref="AD94:AD106"/>
    <mergeCell ref="AE94:AE106"/>
    <mergeCell ref="AF94:AF106"/>
    <mergeCell ref="AE109:AE110"/>
    <mergeCell ref="AF109:AF110"/>
    <mergeCell ref="AG109:AG110"/>
    <mergeCell ref="AH109:AH110"/>
    <mergeCell ref="AE114:AE115"/>
    <mergeCell ref="AF114:AF115"/>
    <mergeCell ref="AG114:AG115"/>
    <mergeCell ref="AH114:AH115"/>
    <mergeCell ref="AI114:AI115"/>
    <mergeCell ref="AA116:AA121"/>
    <mergeCell ref="AI122:AI124"/>
    <mergeCell ref="AF122:AF124"/>
    <mergeCell ref="AG122:AG124"/>
    <mergeCell ref="AH122:AH124"/>
    <mergeCell ref="AJ122:AJ124"/>
    <mergeCell ref="AJ114:AJ115"/>
    <mergeCell ref="AJ111:AJ113"/>
    <mergeCell ref="A114:A115"/>
    <mergeCell ref="B114:B115"/>
    <mergeCell ref="C114:C115"/>
    <mergeCell ref="D114:D115"/>
    <mergeCell ref="Z114:Z115"/>
    <mergeCell ref="AA114:AA115"/>
    <mergeCell ref="AB114:AB115"/>
    <mergeCell ref="AC114:AC115"/>
    <mergeCell ref="AD114:AD115"/>
    <mergeCell ref="AD111:AD113"/>
    <mergeCell ref="AE111:AE113"/>
    <mergeCell ref="AF111:AF113"/>
    <mergeCell ref="AG111:AG113"/>
    <mergeCell ref="AH111:AH113"/>
    <mergeCell ref="AI111:AI113"/>
    <mergeCell ref="A111:A113"/>
    <mergeCell ref="B111:B113"/>
    <mergeCell ref="C111:C113"/>
    <mergeCell ref="D111:D113"/>
    <mergeCell ref="AD122:AD124"/>
    <mergeCell ref="AE122:AE124"/>
    <mergeCell ref="AB125:AB129"/>
    <mergeCell ref="AC125:AC129"/>
    <mergeCell ref="AC122:AC124"/>
    <mergeCell ref="AH116:AH121"/>
    <mergeCell ref="AI116:AI121"/>
    <mergeCell ref="AJ116:AJ121"/>
    <mergeCell ref="A122:A124"/>
    <mergeCell ref="B122:B124"/>
    <mergeCell ref="C122:C124"/>
    <mergeCell ref="D122:D124"/>
    <mergeCell ref="Z122:Z124"/>
    <mergeCell ref="AA122:AA124"/>
    <mergeCell ref="AB122:AB124"/>
    <mergeCell ref="AB116:AB121"/>
    <mergeCell ref="AC116:AC121"/>
    <mergeCell ref="AD116:AD121"/>
    <mergeCell ref="AE116:AE121"/>
    <mergeCell ref="AF116:AF121"/>
    <mergeCell ref="AG116:AG121"/>
    <mergeCell ref="A116:A121"/>
    <mergeCell ref="B116:B121"/>
    <mergeCell ref="C116:C121"/>
    <mergeCell ref="D116:D121"/>
    <mergeCell ref="Z116:Z121"/>
    <mergeCell ref="AE130:AE134"/>
    <mergeCell ref="AF130:AF134"/>
    <mergeCell ref="AG130:AG134"/>
    <mergeCell ref="AH130:AH134"/>
    <mergeCell ref="AI130:AI134"/>
    <mergeCell ref="AJ130:AJ134"/>
    <mergeCell ref="AJ125:AJ129"/>
    <mergeCell ref="A130:A134"/>
    <mergeCell ref="B130:B134"/>
    <mergeCell ref="C130:C134"/>
    <mergeCell ref="D130:D134"/>
    <mergeCell ref="Z130:Z134"/>
    <mergeCell ref="AA130:AA134"/>
    <mergeCell ref="AB130:AB134"/>
    <mergeCell ref="AC130:AC134"/>
    <mergeCell ref="AD130:AD134"/>
    <mergeCell ref="AD125:AD129"/>
    <mergeCell ref="AE125:AE129"/>
    <mergeCell ref="AF125:AF129"/>
    <mergeCell ref="AG125:AG129"/>
    <mergeCell ref="AH125:AH129"/>
    <mergeCell ref="AI125:AI129"/>
    <mergeCell ref="A125:A129"/>
    <mergeCell ref="B125:B129"/>
    <mergeCell ref="C125:C129"/>
    <mergeCell ref="D125:D129"/>
    <mergeCell ref="Z125:Z129"/>
    <mergeCell ref="AA125:AA129"/>
    <mergeCell ref="D140:D156"/>
    <mergeCell ref="C140:C156"/>
    <mergeCell ref="B140:B156"/>
    <mergeCell ref="A140:A156"/>
    <mergeCell ref="Z140:Z156"/>
    <mergeCell ref="AA140:AA156"/>
    <mergeCell ref="AB135:AB139"/>
    <mergeCell ref="AC135:AC139"/>
    <mergeCell ref="A135:A139"/>
    <mergeCell ref="B135:B139"/>
    <mergeCell ref="C135:C139"/>
    <mergeCell ref="D135:D139"/>
    <mergeCell ref="Z135:Z139"/>
    <mergeCell ref="AA135:AA139"/>
    <mergeCell ref="AB140:AB156"/>
    <mergeCell ref="AC140:AC156"/>
    <mergeCell ref="AH135:AH139"/>
    <mergeCell ref="AI135:AI139"/>
    <mergeCell ref="AJ135:AJ139"/>
    <mergeCell ref="AD135:AD139"/>
    <mergeCell ref="AE135:AE139"/>
    <mergeCell ref="AF135:AF139"/>
    <mergeCell ref="AG135:AG139"/>
    <mergeCell ref="AD140:AD156"/>
    <mergeCell ref="AJ140:AJ156"/>
    <mergeCell ref="AI140:AI156"/>
    <mergeCell ref="AH140:AH156"/>
    <mergeCell ref="AG140:AG156"/>
    <mergeCell ref="AF140:AF156"/>
    <mergeCell ref="AE140:AE156"/>
  </mergeCells>
  <pageMargins left="0.7" right="0.7" top="0.75" bottom="0.75" header="0.3" footer="0.3"/>
  <pageSetup paperSize="9" scale="80" orientation="portrait" r:id="rId1"/>
  <rowBreaks count="3" manualBreakCount="3">
    <brk id="46" max="16383" man="1"/>
    <brk id="93" max="35" man="1"/>
    <brk id="124" max="16383" man="1"/>
  </row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171"/>
  <sheetViews>
    <sheetView view="pageBreakPreview" topLeftCell="F1" zoomScale="80" zoomScaleNormal="70" zoomScaleSheetLayoutView="80" workbookViewId="0">
      <selection activeCell="AJ45" sqref="AJ45:AJ47"/>
    </sheetView>
  </sheetViews>
  <sheetFormatPr defaultColWidth="9.140625" defaultRowHeight="15" x14ac:dyDescent="0.25"/>
  <cols>
    <col min="1" max="1" width="8" style="222" customWidth="1"/>
    <col min="2" max="2" width="20.42578125" style="222" customWidth="1"/>
    <col min="3" max="4" width="22.5703125" style="222" customWidth="1"/>
    <col min="5" max="5" width="25.140625" style="222" customWidth="1"/>
    <col min="6" max="17" width="9.140625" style="222"/>
    <col min="18" max="34" width="10.7109375" style="222" customWidth="1"/>
    <col min="35" max="35" width="11.28515625" style="222" customWidth="1"/>
    <col min="36" max="36" width="14.42578125" style="222" customWidth="1"/>
    <col min="37" max="16384" width="9.140625" style="222"/>
  </cols>
  <sheetData>
    <row r="1" spans="1:36" x14ac:dyDescent="0.25">
      <c r="A1" s="220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1"/>
      <c r="V1" s="221"/>
    </row>
    <row r="2" spans="1:36" x14ac:dyDescent="0.25">
      <c r="A2" s="220"/>
      <c r="B2" s="1656" t="s">
        <v>724</v>
      </c>
      <c r="C2" s="1657"/>
      <c r="D2" s="1657"/>
      <c r="E2" s="1657"/>
      <c r="F2" s="1657"/>
      <c r="G2" s="1657"/>
      <c r="H2" s="1657"/>
      <c r="I2" s="1657"/>
      <c r="J2" s="1657"/>
      <c r="K2" s="1657"/>
      <c r="L2" s="1657"/>
      <c r="M2" s="1657"/>
      <c r="N2" s="1657"/>
      <c r="O2" s="1657"/>
      <c r="P2" s="1657"/>
      <c r="Q2" s="1658"/>
      <c r="R2" s="220"/>
      <c r="S2" s="220"/>
      <c r="T2" s="220"/>
      <c r="U2" s="221"/>
      <c r="V2" s="221"/>
    </row>
    <row r="3" spans="1:36" x14ac:dyDescent="0.25">
      <c r="A3" s="220"/>
      <c r="B3" s="1659"/>
      <c r="C3" s="1660"/>
      <c r="D3" s="1660"/>
      <c r="E3" s="1660"/>
      <c r="F3" s="1660"/>
      <c r="G3" s="1660"/>
      <c r="H3" s="1660"/>
      <c r="I3" s="1660"/>
      <c r="J3" s="1660"/>
      <c r="K3" s="1660"/>
      <c r="L3" s="1660"/>
      <c r="M3" s="1660"/>
      <c r="N3" s="1660"/>
      <c r="O3" s="1660"/>
      <c r="P3" s="1660"/>
      <c r="Q3" s="1661"/>
      <c r="R3" s="220"/>
      <c r="S3" s="220"/>
      <c r="T3" s="220"/>
      <c r="U3" s="221"/>
      <c r="V3" s="221"/>
    </row>
    <row r="4" spans="1:36" ht="20.25" x14ac:dyDescent="0.25">
      <c r="A4" s="220"/>
      <c r="B4" s="223"/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0"/>
      <c r="S4" s="220"/>
      <c r="T4" s="220"/>
      <c r="U4" s="221"/>
      <c r="V4" s="221"/>
    </row>
    <row r="5" spans="1:36" ht="20.25" x14ac:dyDescent="0.25">
      <c r="A5" s="220"/>
      <c r="B5" s="223"/>
      <c r="C5" s="223"/>
      <c r="D5" s="223"/>
      <c r="E5" s="223"/>
      <c r="F5" s="1662"/>
      <c r="G5" s="1662"/>
      <c r="H5" s="1662"/>
      <c r="I5" s="1662"/>
      <c r="J5" s="1662"/>
      <c r="K5" s="1662"/>
      <c r="L5" s="1662"/>
      <c r="M5" s="1662"/>
      <c r="N5" s="1662"/>
      <c r="O5" s="1662"/>
      <c r="P5" s="1662"/>
      <c r="Q5" s="1662"/>
      <c r="R5" s="1662"/>
      <c r="S5" s="1662"/>
      <c r="T5" s="1662"/>
      <c r="U5" s="1662"/>
      <c r="V5" s="2094" t="s">
        <v>1</v>
      </c>
      <c r="W5" s="2094"/>
      <c r="X5" s="2094"/>
      <c r="Y5" s="2094"/>
      <c r="Z5" s="2094"/>
      <c r="AA5" s="2094"/>
      <c r="AB5" s="2094"/>
      <c r="AC5" s="2094"/>
      <c r="AD5" s="2094"/>
      <c r="AE5" s="2094"/>
      <c r="AF5" s="2094"/>
      <c r="AG5" s="2094"/>
      <c r="AH5" s="2094"/>
    </row>
    <row r="6" spans="1:36" ht="30" customHeight="1" x14ac:dyDescent="0.25">
      <c r="A6" s="220"/>
      <c r="B6" s="223"/>
      <c r="C6" s="223"/>
      <c r="D6" s="223"/>
      <c r="E6" s="223"/>
      <c r="F6" s="1662"/>
      <c r="G6" s="1662"/>
      <c r="H6" s="1662"/>
      <c r="I6" s="1662"/>
      <c r="J6" s="1662"/>
      <c r="K6" s="1662"/>
      <c r="L6" s="1662"/>
      <c r="M6" s="1662"/>
      <c r="N6" s="1662"/>
      <c r="O6" s="1662"/>
      <c r="P6" s="1662"/>
      <c r="Q6" s="1662"/>
      <c r="R6" s="1662"/>
      <c r="S6" s="1662"/>
      <c r="T6" s="1662"/>
      <c r="U6" s="1662"/>
      <c r="V6" s="2094"/>
      <c r="W6" s="2094"/>
      <c r="X6" s="2094"/>
      <c r="Y6" s="2094"/>
      <c r="Z6" s="2094"/>
      <c r="AA6" s="2094"/>
      <c r="AB6" s="2094"/>
      <c r="AC6" s="2094"/>
      <c r="AD6" s="2094"/>
      <c r="AE6" s="2094"/>
      <c r="AF6" s="2094"/>
      <c r="AG6" s="2094"/>
      <c r="AH6" s="2094"/>
    </row>
    <row r="7" spans="1:36" ht="15.75" thickBot="1" x14ac:dyDescent="0.3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1"/>
      <c r="V7" s="221"/>
    </row>
    <row r="8" spans="1:36" ht="31.5" customHeight="1" thickBot="1" x14ac:dyDescent="0.3">
      <c r="A8" s="1676" t="s">
        <v>2</v>
      </c>
      <c r="B8" s="1679" t="s">
        <v>3</v>
      </c>
      <c r="C8" s="1682" t="s">
        <v>4</v>
      </c>
      <c r="D8" s="1648" t="s">
        <v>5</v>
      </c>
      <c r="E8" s="1679" t="s">
        <v>6</v>
      </c>
      <c r="F8" s="1664" t="s">
        <v>7</v>
      </c>
      <c r="G8" s="1685"/>
      <c r="H8" s="1685"/>
      <c r="I8" s="1685"/>
      <c r="J8" s="1685"/>
      <c r="K8" s="1685"/>
      <c r="L8" s="1685"/>
      <c r="M8" s="1685"/>
      <c r="N8" s="1685"/>
      <c r="O8" s="1685"/>
      <c r="P8" s="1685"/>
      <c r="Q8" s="1686"/>
      <c r="R8" s="1687" t="s">
        <v>8</v>
      </c>
      <c r="S8" s="1688"/>
      <c r="T8" s="1688"/>
      <c r="U8" s="1689"/>
      <c r="V8" s="1670" t="s">
        <v>9</v>
      </c>
      <c r="W8" s="1671"/>
      <c r="X8" s="1671"/>
      <c r="Y8" s="1672"/>
      <c r="Z8" s="1670" t="s">
        <v>10</v>
      </c>
      <c r="AA8" s="1671"/>
      <c r="AB8" s="1671"/>
      <c r="AC8" s="1672"/>
      <c r="AD8" s="1670" t="s">
        <v>11</v>
      </c>
      <c r="AE8" s="1671"/>
      <c r="AF8" s="1671"/>
      <c r="AG8" s="1672"/>
      <c r="AH8" s="1693" t="s">
        <v>12</v>
      </c>
      <c r="AI8" s="1651" t="s">
        <v>13</v>
      </c>
      <c r="AJ8" s="1672" t="s">
        <v>14</v>
      </c>
    </row>
    <row r="9" spans="1:36" ht="33" customHeight="1" thickBot="1" x14ac:dyDescent="0.3">
      <c r="A9" s="1677"/>
      <c r="B9" s="1680"/>
      <c r="C9" s="1683"/>
      <c r="D9" s="1649"/>
      <c r="E9" s="1680"/>
      <c r="F9" s="1664" t="s">
        <v>15</v>
      </c>
      <c r="G9" s="1666"/>
      <c r="H9" s="1666"/>
      <c r="I9" s="1666"/>
      <c r="J9" s="1666"/>
      <c r="K9" s="1665"/>
      <c r="L9" s="1664" t="s">
        <v>16</v>
      </c>
      <c r="M9" s="1666"/>
      <c r="N9" s="1666"/>
      <c r="O9" s="1666"/>
      <c r="P9" s="1666"/>
      <c r="Q9" s="1665"/>
      <c r="R9" s="1690"/>
      <c r="S9" s="1691"/>
      <c r="T9" s="1691"/>
      <c r="U9" s="1692"/>
      <c r="V9" s="1673"/>
      <c r="W9" s="1674"/>
      <c r="X9" s="1674"/>
      <c r="Y9" s="1675"/>
      <c r="Z9" s="1673"/>
      <c r="AA9" s="1674"/>
      <c r="AB9" s="1674"/>
      <c r="AC9" s="1675"/>
      <c r="AD9" s="1673"/>
      <c r="AE9" s="1674"/>
      <c r="AF9" s="1674"/>
      <c r="AG9" s="1675"/>
      <c r="AH9" s="1694"/>
      <c r="AI9" s="1652"/>
      <c r="AJ9" s="2383"/>
    </row>
    <row r="10" spans="1:36" ht="16.5" thickBot="1" x14ac:dyDescent="0.3">
      <c r="A10" s="1677"/>
      <c r="B10" s="1680"/>
      <c r="C10" s="1683"/>
      <c r="D10" s="1649"/>
      <c r="E10" s="1680"/>
      <c r="F10" s="1667">
        <v>1000.4166666666666</v>
      </c>
      <c r="G10" s="1668"/>
      <c r="H10" s="1669"/>
      <c r="I10" s="1667">
        <v>1000.7916666666666</v>
      </c>
      <c r="J10" s="1668"/>
      <c r="K10" s="1669"/>
      <c r="L10" s="1667">
        <v>1000.4166666666666</v>
      </c>
      <c r="M10" s="1668"/>
      <c r="N10" s="1669"/>
      <c r="O10" s="1667">
        <v>1000.7916666666666</v>
      </c>
      <c r="P10" s="1668"/>
      <c r="Q10" s="1669"/>
      <c r="R10" s="1664" t="s">
        <v>15</v>
      </c>
      <c r="S10" s="1665"/>
      <c r="T10" s="1664" t="s">
        <v>16</v>
      </c>
      <c r="U10" s="1665"/>
      <c r="V10" s="1654" t="s">
        <v>15</v>
      </c>
      <c r="W10" s="1655"/>
      <c r="X10" s="1654" t="s">
        <v>16</v>
      </c>
      <c r="Y10" s="1655"/>
      <c r="Z10" s="1654" t="s">
        <v>15</v>
      </c>
      <c r="AA10" s="1655"/>
      <c r="AB10" s="1654" t="s">
        <v>16</v>
      </c>
      <c r="AC10" s="1655"/>
      <c r="AD10" s="1654" t="s">
        <v>15</v>
      </c>
      <c r="AE10" s="1655"/>
      <c r="AF10" s="1654" t="s">
        <v>16</v>
      </c>
      <c r="AG10" s="1655"/>
      <c r="AH10" s="1694"/>
      <c r="AI10" s="1652"/>
      <c r="AJ10" s="2383"/>
    </row>
    <row r="11" spans="1:36" ht="16.5" thickBot="1" x14ac:dyDescent="0.3">
      <c r="A11" s="1678"/>
      <c r="B11" s="1681"/>
      <c r="C11" s="1684"/>
      <c r="D11" s="1637"/>
      <c r="E11" s="1681"/>
      <c r="F11" s="224" t="s">
        <v>17</v>
      </c>
      <c r="G11" s="225" t="s">
        <v>18</v>
      </c>
      <c r="H11" s="226" t="s">
        <v>19</v>
      </c>
      <c r="I11" s="224" t="s">
        <v>17</v>
      </c>
      <c r="J11" s="225" t="s">
        <v>18</v>
      </c>
      <c r="K11" s="226" t="s">
        <v>19</v>
      </c>
      <c r="L11" s="224" t="s">
        <v>17</v>
      </c>
      <c r="M11" s="225" t="s">
        <v>18</v>
      </c>
      <c r="N11" s="226" t="s">
        <v>19</v>
      </c>
      <c r="O11" s="224" t="s">
        <v>17</v>
      </c>
      <c r="P11" s="225" t="s">
        <v>18</v>
      </c>
      <c r="Q11" s="226" t="s">
        <v>19</v>
      </c>
      <c r="R11" s="227">
        <v>1000.4166666666666</v>
      </c>
      <c r="S11" s="227">
        <v>1000.7916666666666</v>
      </c>
      <c r="T11" s="227">
        <v>1000.4166666666666</v>
      </c>
      <c r="U11" s="227">
        <v>1000.7916666666666</v>
      </c>
      <c r="V11" s="228">
        <v>1000.4166666666666</v>
      </c>
      <c r="W11" s="228">
        <v>1000.7916666666666</v>
      </c>
      <c r="X11" s="249">
        <v>1000.4166666666666</v>
      </c>
      <c r="Y11" s="250">
        <v>1000.7916666666666</v>
      </c>
      <c r="Z11" s="228">
        <v>1000.4166666666666</v>
      </c>
      <c r="AA11" s="228">
        <v>1000.7916666666666</v>
      </c>
      <c r="AB11" s="228">
        <v>1000.4166666666666</v>
      </c>
      <c r="AC11" s="228">
        <v>1000.7916666666666</v>
      </c>
      <c r="AD11" s="228">
        <v>1000.4166666666666</v>
      </c>
      <c r="AE11" s="228">
        <v>1000.7916666666666</v>
      </c>
      <c r="AF11" s="228">
        <v>1000.4166666666666</v>
      </c>
      <c r="AG11" s="230">
        <v>1000.7916666666666</v>
      </c>
      <c r="AH11" s="1695"/>
      <c r="AI11" s="1653"/>
      <c r="AJ11" s="2383"/>
    </row>
    <row r="12" spans="1:36" ht="19.5" hidden="1" thickBot="1" x14ac:dyDescent="0.3">
      <c r="A12" s="301">
        <v>1</v>
      </c>
      <c r="B12" s="302" t="s">
        <v>725</v>
      </c>
      <c r="C12" s="303" t="s">
        <v>59</v>
      </c>
      <c r="D12" s="303">
        <f>400*0.9</f>
        <v>360</v>
      </c>
      <c r="E12" s="251" t="s">
        <v>726</v>
      </c>
      <c r="F12" s="251">
        <v>0</v>
      </c>
      <c r="G12" s="251">
        <v>0</v>
      </c>
      <c r="H12" s="251">
        <v>0</v>
      </c>
      <c r="I12" s="251">
        <v>0</v>
      </c>
      <c r="J12" s="251">
        <v>0</v>
      </c>
      <c r="K12" s="251">
        <v>0</v>
      </c>
      <c r="L12" s="251">
        <v>94.5</v>
      </c>
      <c r="M12" s="251">
        <v>78.75</v>
      </c>
      <c r="N12" s="251">
        <v>63</v>
      </c>
      <c r="O12" s="251">
        <v>63</v>
      </c>
      <c r="P12" s="251">
        <v>63</v>
      </c>
      <c r="Q12" s="251">
        <v>63</v>
      </c>
      <c r="R12" s="298">
        <v>0.38700000000000001</v>
      </c>
      <c r="S12" s="298">
        <v>0.38700000000000001</v>
      </c>
      <c r="T12" s="298">
        <v>0.4</v>
      </c>
      <c r="U12" s="298">
        <v>0.4</v>
      </c>
      <c r="V12" s="253">
        <f t="shared" ref="V12:V55" si="0">IF(AND(F12=0,G12=0,H12=0),0,IF(AND(F12=0,G12=0),H12,IF(AND(F12=0,H12=0),G12,IF(AND(G12=0,H12=0),F12,IF(F12=0,(G12+H12)/2,IF(G12=0,(F12+H12)/2,IF(H12=0,(F12+G12)/2,(F12+G12+H12)/3)))))))</f>
        <v>0</v>
      </c>
      <c r="W12" s="253">
        <f t="shared" ref="W12:W55" si="1">IF(AND(I12=0,J12=0,K12=0),0,IF(AND(I12=0,J12=0),K12,IF(AND(I12=0,K12=0),J12,IF(AND(J12=0,K12=0),I12,IF(I12=0,(J12+K12)/2,IF(J12=0,(I12+K12)/2,IF(K12=0,(I12+J12)/2,(I12+J12+K12)/3)))))))</f>
        <v>0</v>
      </c>
      <c r="X12" s="253">
        <f t="shared" ref="X12:X55" si="2">IF(AND(L12=0,M12=0,N12=0),0,IF(AND(L12=0,M12=0),N12,IF(AND(L12=0,N12=0),M12,IF(AND(M12=0,N12=0),L12,IF(L12=0,(M12+N12)/2,IF(M12=0,(L12+N12)/2,IF(N12=0,(L12+M12)/2,(L12+M12+N12)/3)))))))</f>
        <v>78.75</v>
      </c>
      <c r="Y12" s="254">
        <f t="shared" ref="Y12:Y55" si="3">IF(AND(O12=0,P12=0,Q12=0),0,IF(AND(O12=0,P12=0),Q12,IF(AND(O12=0,Q12=0),P12,IF(AND(P12=0,Q12=0),O12,IF(O12=0,(P12+Q12)/2,IF(P12=0,(O12+Q12)/2,IF(Q12=0,(O12+P12)/2,(O12+P12+Q12)/3)))))))</f>
        <v>63</v>
      </c>
      <c r="Z12" s="254">
        <f t="shared" ref="Z12:AC15" si="4">SUM(V12:V12)</f>
        <v>0</v>
      </c>
      <c r="AA12" s="304">
        <f t="shared" si="4"/>
        <v>0</v>
      </c>
      <c r="AB12" s="304">
        <f t="shared" si="4"/>
        <v>78.75</v>
      </c>
      <c r="AC12" s="304">
        <f t="shared" si="4"/>
        <v>63</v>
      </c>
      <c r="AD12" s="304">
        <f>Z12*0.38*0.9*SQRT(3)</f>
        <v>0</v>
      </c>
      <c r="AE12" s="304">
        <f t="shared" ref="AE12:AG12" si="5">AA12*0.38*0.9*SQRT(3)</f>
        <v>0</v>
      </c>
      <c r="AF12" s="304">
        <f t="shared" si="5"/>
        <v>46.648458374848786</v>
      </c>
      <c r="AG12" s="304">
        <f t="shared" si="5"/>
        <v>37.318766699879035</v>
      </c>
      <c r="AH12" s="304">
        <f>MAX(Z12:AC12)</f>
        <v>78.75</v>
      </c>
      <c r="AI12" s="305">
        <f>AH12*0.38*0.9*SQRT(3)</f>
        <v>46.648458374848786</v>
      </c>
      <c r="AJ12" s="305">
        <f>D12-AI12</f>
        <v>313.35154162515119</v>
      </c>
    </row>
    <row r="13" spans="1:36" ht="19.5" hidden="1" thickBot="1" x14ac:dyDescent="0.3">
      <c r="A13" s="306">
        <v>2</v>
      </c>
      <c r="B13" s="307" t="s">
        <v>136</v>
      </c>
      <c r="C13" s="303" t="s">
        <v>59</v>
      </c>
      <c r="D13" s="303">
        <f>400*0.9</f>
        <v>360</v>
      </c>
      <c r="E13" s="231" t="s">
        <v>727</v>
      </c>
      <c r="F13" s="467">
        <v>0</v>
      </c>
      <c r="G13" s="468">
        <v>0</v>
      </c>
      <c r="H13" s="468">
        <v>0</v>
      </c>
      <c r="I13" s="468">
        <v>0</v>
      </c>
      <c r="J13" s="468">
        <v>0</v>
      </c>
      <c r="K13" s="468">
        <v>0</v>
      </c>
      <c r="L13" s="231">
        <v>0</v>
      </c>
      <c r="M13" s="231">
        <v>0</v>
      </c>
      <c r="N13" s="231">
        <v>0</v>
      </c>
      <c r="O13" s="231">
        <v>0</v>
      </c>
      <c r="P13" s="231">
        <v>0</v>
      </c>
      <c r="Q13" s="231">
        <v>0</v>
      </c>
      <c r="R13" s="308">
        <v>0.38730158730158726</v>
      </c>
      <c r="S13" s="308">
        <v>0.38730158730158726</v>
      </c>
      <c r="T13" s="308">
        <v>0.39999999999999997</v>
      </c>
      <c r="U13" s="308">
        <v>0.39999999999999997</v>
      </c>
      <c r="V13" s="240">
        <f t="shared" si="0"/>
        <v>0</v>
      </c>
      <c r="W13" s="240">
        <f t="shared" si="1"/>
        <v>0</v>
      </c>
      <c r="X13" s="240">
        <f t="shared" si="2"/>
        <v>0</v>
      </c>
      <c r="Y13" s="241">
        <f t="shared" si="3"/>
        <v>0</v>
      </c>
      <c r="Z13" s="241">
        <f t="shared" si="4"/>
        <v>0</v>
      </c>
      <c r="AA13" s="309">
        <f t="shared" si="4"/>
        <v>0</v>
      </c>
      <c r="AB13" s="309">
        <f t="shared" si="4"/>
        <v>0</v>
      </c>
      <c r="AC13" s="309">
        <f t="shared" si="4"/>
        <v>0</v>
      </c>
      <c r="AD13" s="304">
        <f t="shared" ref="AD13:AG16" si="6">Z13*0.38*0.9*SQRT(3)</f>
        <v>0</v>
      </c>
      <c r="AE13" s="304">
        <f t="shared" si="6"/>
        <v>0</v>
      </c>
      <c r="AF13" s="304">
        <f t="shared" si="6"/>
        <v>0</v>
      </c>
      <c r="AG13" s="304">
        <f t="shared" si="6"/>
        <v>0</v>
      </c>
      <c r="AH13" s="309">
        <f>MAX(Z13:AC13)</f>
        <v>0</v>
      </c>
      <c r="AI13" s="305">
        <f t="shared" ref="AI13:AI16" si="7">AH13*0.38*0.9*SQRT(3)</f>
        <v>0</v>
      </c>
      <c r="AJ13" s="305">
        <f>D13-AI13</f>
        <v>360</v>
      </c>
    </row>
    <row r="14" spans="1:36" ht="19.5" hidden="1" customHeight="1" thickBot="1" x14ac:dyDescent="0.3">
      <c r="A14" s="310">
        <v>3</v>
      </c>
      <c r="B14" s="311" t="s">
        <v>70</v>
      </c>
      <c r="C14" s="312" t="s">
        <v>83</v>
      </c>
      <c r="D14" s="312">
        <f>160*0.9</f>
        <v>144</v>
      </c>
      <c r="E14" s="231" t="s">
        <v>728</v>
      </c>
      <c r="F14" s="734">
        <v>0</v>
      </c>
      <c r="G14" s="468">
        <v>0</v>
      </c>
      <c r="H14" s="468">
        <v>0</v>
      </c>
      <c r="I14" s="468">
        <v>0</v>
      </c>
      <c r="J14" s="468">
        <v>0</v>
      </c>
      <c r="K14" s="468">
        <v>0</v>
      </c>
      <c r="L14" s="231">
        <v>0</v>
      </c>
      <c r="M14" s="231">
        <v>0</v>
      </c>
      <c r="N14" s="231">
        <v>0</v>
      </c>
      <c r="O14" s="231">
        <v>0</v>
      </c>
      <c r="P14" s="231">
        <v>0</v>
      </c>
      <c r="Q14" s="231">
        <v>0</v>
      </c>
      <c r="R14" s="308">
        <v>0.38730158730158726</v>
      </c>
      <c r="S14" s="308">
        <v>0.38730158730158726</v>
      </c>
      <c r="T14" s="308">
        <v>0.39999999999999997</v>
      </c>
      <c r="U14" s="308">
        <v>0.39999999999999997</v>
      </c>
      <c r="V14" s="240">
        <f t="shared" si="0"/>
        <v>0</v>
      </c>
      <c r="W14" s="240">
        <f t="shared" si="1"/>
        <v>0</v>
      </c>
      <c r="X14" s="240">
        <f t="shared" si="2"/>
        <v>0</v>
      </c>
      <c r="Y14" s="241">
        <f t="shared" si="3"/>
        <v>0</v>
      </c>
      <c r="Z14" s="241">
        <f t="shared" si="4"/>
        <v>0</v>
      </c>
      <c r="AA14" s="309">
        <f t="shared" si="4"/>
        <v>0</v>
      </c>
      <c r="AB14" s="309">
        <f t="shared" si="4"/>
        <v>0</v>
      </c>
      <c r="AC14" s="309">
        <f t="shared" si="4"/>
        <v>0</v>
      </c>
      <c r="AD14" s="304">
        <f t="shared" si="6"/>
        <v>0</v>
      </c>
      <c r="AE14" s="304">
        <f t="shared" si="6"/>
        <v>0</v>
      </c>
      <c r="AF14" s="304">
        <f t="shared" si="6"/>
        <v>0</v>
      </c>
      <c r="AG14" s="304">
        <f t="shared" si="6"/>
        <v>0</v>
      </c>
      <c r="AH14" s="309">
        <f>MAX(Z14:AC14)</f>
        <v>0</v>
      </c>
      <c r="AI14" s="305">
        <f t="shared" si="7"/>
        <v>0</v>
      </c>
      <c r="AJ14" s="305">
        <f>D14-AI14</f>
        <v>144</v>
      </c>
    </row>
    <row r="15" spans="1:36" ht="19.5" hidden="1" thickBot="1" x14ac:dyDescent="0.3">
      <c r="A15" s="310">
        <v>4</v>
      </c>
      <c r="B15" s="311" t="s">
        <v>145</v>
      </c>
      <c r="C15" s="312" t="s">
        <v>59</v>
      </c>
      <c r="D15" s="312">
        <f>400*0.9</f>
        <v>360</v>
      </c>
      <c r="E15" s="231" t="s">
        <v>729</v>
      </c>
      <c r="F15" s="469">
        <v>0</v>
      </c>
      <c r="G15" s="469">
        <v>0</v>
      </c>
      <c r="H15" s="469">
        <v>0</v>
      </c>
      <c r="I15" s="469">
        <v>0</v>
      </c>
      <c r="J15" s="469">
        <v>0</v>
      </c>
      <c r="K15" s="469">
        <v>0</v>
      </c>
      <c r="L15" s="231">
        <v>0</v>
      </c>
      <c r="M15" s="231">
        <v>0</v>
      </c>
      <c r="N15" s="231">
        <v>0</v>
      </c>
      <c r="O15" s="231">
        <v>0</v>
      </c>
      <c r="P15" s="231">
        <v>0</v>
      </c>
      <c r="Q15" s="231">
        <v>0</v>
      </c>
      <c r="R15" s="308">
        <v>0.38700000000000001</v>
      </c>
      <c r="S15" s="308">
        <v>0.38700000000000001</v>
      </c>
      <c r="T15" s="308">
        <v>0.4</v>
      </c>
      <c r="U15" s="308">
        <v>0.4</v>
      </c>
      <c r="V15" s="240">
        <f t="shared" si="0"/>
        <v>0</v>
      </c>
      <c r="W15" s="240">
        <f t="shared" si="1"/>
        <v>0</v>
      </c>
      <c r="X15" s="240">
        <f t="shared" si="2"/>
        <v>0</v>
      </c>
      <c r="Y15" s="241">
        <f t="shared" si="3"/>
        <v>0</v>
      </c>
      <c r="Z15" s="241">
        <f t="shared" si="4"/>
        <v>0</v>
      </c>
      <c r="AA15" s="309">
        <f t="shared" si="4"/>
        <v>0</v>
      </c>
      <c r="AB15" s="309">
        <f t="shared" si="4"/>
        <v>0</v>
      </c>
      <c r="AC15" s="309">
        <f t="shared" si="4"/>
        <v>0</v>
      </c>
      <c r="AD15" s="304">
        <f t="shared" si="6"/>
        <v>0</v>
      </c>
      <c r="AE15" s="304">
        <f t="shared" si="6"/>
        <v>0</v>
      </c>
      <c r="AF15" s="304">
        <f t="shared" si="6"/>
        <v>0</v>
      </c>
      <c r="AG15" s="304">
        <f t="shared" si="6"/>
        <v>0</v>
      </c>
      <c r="AH15" s="309">
        <f>MAX(Z15:AC15)</f>
        <v>0</v>
      </c>
      <c r="AI15" s="305">
        <f t="shared" si="7"/>
        <v>0</v>
      </c>
      <c r="AJ15" s="305">
        <f>D15-AI15</f>
        <v>360</v>
      </c>
    </row>
    <row r="16" spans="1:36" ht="18.75" hidden="1" x14ac:dyDescent="0.25">
      <c r="A16" s="1612">
        <v>5</v>
      </c>
      <c r="B16" s="1615" t="s">
        <v>82</v>
      </c>
      <c r="C16" s="1627" t="s">
        <v>928</v>
      </c>
      <c r="D16" s="1627">
        <f>200*0.9</f>
        <v>180</v>
      </c>
      <c r="E16" s="231" t="s">
        <v>443</v>
      </c>
      <c r="F16" s="470">
        <v>2</v>
      </c>
      <c r="G16" s="471">
        <v>9</v>
      </c>
      <c r="H16" s="471">
        <v>9</v>
      </c>
      <c r="I16" s="471">
        <v>1</v>
      </c>
      <c r="J16" s="471">
        <v>1</v>
      </c>
      <c r="K16" s="471">
        <v>10</v>
      </c>
      <c r="L16" s="231">
        <v>45.9</v>
      </c>
      <c r="M16" s="231">
        <v>45.7</v>
      </c>
      <c r="N16" s="231">
        <v>46.4</v>
      </c>
      <c r="O16" s="231">
        <v>64.400000000000006</v>
      </c>
      <c r="P16" s="231">
        <v>56.8</v>
      </c>
      <c r="Q16" s="231">
        <v>0</v>
      </c>
      <c r="R16" s="308">
        <v>0.39800000000000002</v>
      </c>
      <c r="S16" s="308">
        <v>0.40100000000000002</v>
      </c>
      <c r="T16" s="308">
        <v>0.40799999999999997</v>
      </c>
      <c r="U16" s="308">
        <v>0.40600000000000003</v>
      </c>
      <c r="V16" s="240">
        <f t="shared" si="0"/>
        <v>6.666666666666667</v>
      </c>
      <c r="W16" s="240">
        <f t="shared" si="1"/>
        <v>4</v>
      </c>
      <c r="X16" s="240">
        <f t="shared" si="2"/>
        <v>46</v>
      </c>
      <c r="Y16" s="241">
        <f t="shared" si="3"/>
        <v>60.6</v>
      </c>
      <c r="Z16" s="1624">
        <f>SUM(V16:V20)</f>
        <v>36.833333333333336</v>
      </c>
      <c r="AA16" s="1608">
        <f>SUM(W16:W20)</f>
        <v>16</v>
      </c>
      <c r="AB16" s="1608">
        <f>SUM(X16:X20)</f>
        <v>98.233333333333334</v>
      </c>
      <c r="AC16" s="1608">
        <f>SUM(Y16:Y20)</f>
        <v>85.066666666666663</v>
      </c>
      <c r="AD16" s="1605">
        <f t="shared" si="6"/>
        <v>21.818644022945147</v>
      </c>
      <c r="AE16" s="1605">
        <f t="shared" si="6"/>
        <v>9.477782019016896</v>
      </c>
      <c r="AF16" s="1605">
        <f t="shared" si="6"/>
        <v>58.189632520922494</v>
      </c>
      <c r="AG16" s="1605">
        <f t="shared" si="6"/>
        <v>50.390207734439834</v>
      </c>
      <c r="AH16" s="1608">
        <f>MAX(Z16:AC20)</f>
        <v>98.233333333333334</v>
      </c>
      <c r="AI16" s="1609">
        <f t="shared" si="7"/>
        <v>58.189632520922494</v>
      </c>
      <c r="AJ16" s="1609">
        <f>D16-AI16</f>
        <v>121.81036747907751</v>
      </c>
    </row>
    <row r="17" spans="1:36" ht="18.75" hidden="1" x14ac:dyDescent="0.25">
      <c r="A17" s="1613"/>
      <c r="B17" s="1616"/>
      <c r="C17" s="1629"/>
      <c r="D17" s="1629"/>
      <c r="E17" s="232" t="s">
        <v>730</v>
      </c>
      <c r="F17" s="472">
        <v>0.5</v>
      </c>
      <c r="G17" s="473">
        <v>0.5</v>
      </c>
      <c r="H17" s="473">
        <v>0.5</v>
      </c>
      <c r="I17" s="473">
        <v>0.5</v>
      </c>
      <c r="J17" s="473">
        <v>0</v>
      </c>
      <c r="K17" s="473">
        <v>0</v>
      </c>
      <c r="L17" s="232">
        <v>9.8000000000000007</v>
      </c>
      <c r="M17" s="232">
        <v>2.2999999999999998</v>
      </c>
      <c r="N17" s="232">
        <v>0.3</v>
      </c>
      <c r="O17" s="232">
        <v>1</v>
      </c>
      <c r="P17" s="232">
        <v>4.9000000000000004</v>
      </c>
      <c r="Q17" s="232">
        <v>13.1</v>
      </c>
      <c r="R17" s="233">
        <v>0.39800000000000002</v>
      </c>
      <c r="S17" s="233">
        <v>0.40100000000000002</v>
      </c>
      <c r="T17" s="233">
        <v>0.40799999999999997</v>
      </c>
      <c r="U17" s="233">
        <v>0.40600000000000003</v>
      </c>
      <c r="V17" s="242">
        <f t="shared" si="0"/>
        <v>0.5</v>
      </c>
      <c r="W17" s="242">
        <f t="shared" si="1"/>
        <v>0.5</v>
      </c>
      <c r="X17" s="242">
        <f t="shared" si="2"/>
        <v>4.1333333333333337</v>
      </c>
      <c r="Y17" s="243">
        <f t="shared" si="3"/>
        <v>6.333333333333333</v>
      </c>
      <c r="Z17" s="1625"/>
      <c r="AA17" s="1606"/>
      <c r="AB17" s="1606"/>
      <c r="AC17" s="1606"/>
      <c r="AD17" s="1606"/>
      <c r="AE17" s="1606"/>
      <c r="AF17" s="1606"/>
      <c r="AG17" s="1606"/>
      <c r="AH17" s="1606"/>
      <c r="AI17" s="1610"/>
      <c r="AJ17" s="1610"/>
    </row>
    <row r="18" spans="1:36" ht="18.75" hidden="1" x14ac:dyDescent="0.25">
      <c r="A18" s="1613"/>
      <c r="B18" s="1616"/>
      <c r="C18" s="1629"/>
      <c r="D18" s="1629"/>
      <c r="E18" s="236" t="s">
        <v>731</v>
      </c>
      <c r="F18" s="472">
        <v>0</v>
      </c>
      <c r="G18" s="473">
        <v>0</v>
      </c>
      <c r="H18" s="473">
        <v>0</v>
      </c>
      <c r="I18" s="473">
        <v>0</v>
      </c>
      <c r="J18" s="473">
        <v>0</v>
      </c>
      <c r="K18" s="473">
        <v>0</v>
      </c>
      <c r="L18" s="236">
        <v>1.8</v>
      </c>
      <c r="M18" s="236">
        <v>27.6</v>
      </c>
      <c r="N18" s="236">
        <v>20.399999999999999</v>
      </c>
      <c r="O18" s="236">
        <v>0</v>
      </c>
      <c r="P18" s="236">
        <v>9.6</v>
      </c>
      <c r="Q18" s="236">
        <v>5.5</v>
      </c>
      <c r="R18" s="233">
        <v>0.39800000000000002</v>
      </c>
      <c r="S18" s="233">
        <v>0.40100000000000002</v>
      </c>
      <c r="T18" s="233">
        <v>0.40799999999999997</v>
      </c>
      <c r="U18" s="233">
        <v>0.40600000000000003</v>
      </c>
      <c r="V18" s="242">
        <f t="shared" si="0"/>
        <v>0</v>
      </c>
      <c r="W18" s="242">
        <f t="shared" si="1"/>
        <v>0</v>
      </c>
      <c r="X18" s="242">
        <f t="shared" si="2"/>
        <v>16.599999999999998</v>
      </c>
      <c r="Y18" s="243">
        <f t="shared" si="3"/>
        <v>7.55</v>
      </c>
      <c r="Z18" s="1625"/>
      <c r="AA18" s="1606"/>
      <c r="AB18" s="1606"/>
      <c r="AC18" s="1606"/>
      <c r="AD18" s="1606"/>
      <c r="AE18" s="1606"/>
      <c r="AF18" s="1606"/>
      <c r="AG18" s="1606"/>
      <c r="AH18" s="1606"/>
      <c r="AI18" s="1610"/>
      <c r="AJ18" s="1610"/>
    </row>
    <row r="19" spans="1:36" ht="18.75" hidden="1" x14ac:dyDescent="0.25">
      <c r="A19" s="1613"/>
      <c r="B19" s="1616"/>
      <c r="C19" s="1629"/>
      <c r="D19" s="1629"/>
      <c r="E19" s="232" t="s">
        <v>732</v>
      </c>
      <c r="F19" s="472">
        <v>0</v>
      </c>
      <c r="G19" s="473">
        <v>0</v>
      </c>
      <c r="H19" s="473">
        <v>0</v>
      </c>
      <c r="I19" s="473">
        <v>0</v>
      </c>
      <c r="J19" s="473">
        <v>0</v>
      </c>
      <c r="K19" s="473">
        <v>0</v>
      </c>
      <c r="L19" s="232">
        <v>2.2999999999999998</v>
      </c>
      <c r="M19" s="232">
        <v>0</v>
      </c>
      <c r="N19" s="232">
        <v>0</v>
      </c>
      <c r="O19" s="232">
        <v>3.1</v>
      </c>
      <c r="P19" s="232">
        <v>6</v>
      </c>
      <c r="Q19" s="232">
        <v>0</v>
      </c>
      <c r="R19" s="233">
        <v>0.39800000000000002</v>
      </c>
      <c r="S19" s="233">
        <v>0.40100000000000002</v>
      </c>
      <c r="T19" s="233">
        <v>0.40799999999999997</v>
      </c>
      <c r="U19" s="233">
        <v>0.40600000000000003</v>
      </c>
      <c r="V19" s="242">
        <f t="shared" si="0"/>
        <v>0</v>
      </c>
      <c r="W19" s="242">
        <f t="shared" si="1"/>
        <v>0</v>
      </c>
      <c r="X19" s="242">
        <f t="shared" si="2"/>
        <v>2.2999999999999998</v>
      </c>
      <c r="Y19" s="243">
        <f t="shared" si="3"/>
        <v>4.55</v>
      </c>
      <c r="Z19" s="1625"/>
      <c r="AA19" s="1606"/>
      <c r="AB19" s="1606"/>
      <c r="AC19" s="1606"/>
      <c r="AD19" s="1606"/>
      <c r="AE19" s="1606"/>
      <c r="AF19" s="1606"/>
      <c r="AG19" s="1606"/>
      <c r="AH19" s="1606"/>
      <c r="AI19" s="1610"/>
      <c r="AJ19" s="1610"/>
    </row>
    <row r="20" spans="1:36" ht="19.5" hidden="1" thickBot="1" x14ac:dyDescent="0.3">
      <c r="A20" s="1613"/>
      <c r="B20" s="1616"/>
      <c r="C20" s="1629"/>
      <c r="D20" s="1629"/>
      <c r="E20" s="236" t="s">
        <v>733</v>
      </c>
      <c r="F20" s="474">
        <v>27</v>
      </c>
      <c r="G20" s="475">
        <v>22</v>
      </c>
      <c r="H20" s="475">
        <v>40</v>
      </c>
      <c r="I20" s="475">
        <v>0</v>
      </c>
      <c r="J20" s="475">
        <v>2</v>
      </c>
      <c r="K20" s="475">
        <v>21</v>
      </c>
      <c r="L20" s="236">
        <v>25</v>
      </c>
      <c r="M20" s="236">
        <v>29.4</v>
      </c>
      <c r="N20" s="236">
        <v>33.200000000000003</v>
      </c>
      <c r="O20" s="236">
        <v>14.6</v>
      </c>
      <c r="P20" s="236">
        <v>1.9</v>
      </c>
      <c r="Q20" s="236">
        <v>1.6</v>
      </c>
      <c r="R20" s="237">
        <v>0.39800000000000002</v>
      </c>
      <c r="S20" s="237">
        <v>0.40100000000000002</v>
      </c>
      <c r="T20" s="237">
        <v>0.40799999999999997</v>
      </c>
      <c r="U20" s="237">
        <v>0.40600000000000003</v>
      </c>
      <c r="V20" s="242">
        <f t="shared" si="0"/>
        <v>29.666666666666668</v>
      </c>
      <c r="W20" s="242">
        <f t="shared" si="1"/>
        <v>11.5</v>
      </c>
      <c r="X20" s="242">
        <f t="shared" si="2"/>
        <v>29.2</v>
      </c>
      <c r="Y20" s="243">
        <f t="shared" si="3"/>
        <v>6.0333333333333341</v>
      </c>
      <c r="Z20" s="1625"/>
      <c r="AA20" s="1606"/>
      <c r="AB20" s="1606"/>
      <c r="AC20" s="1606"/>
      <c r="AD20" s="1606"/>
      <c r="AE20" s="1606"/>
      <c r="AF20" s="1606"/>
      <c r="AG20" s="1606"/>
      <c r="AH20" s="1606"/>
      <c r="AI20" s="1610"/>
      <c r="AJ20" s="1610"/>
    </row>
    <row r="21" spans="1:36" ht="18.75" hidden="1" x14ac:dyDescent="0.25">
      <c r="A21" s="1612">
        <v>6</v>
      </c>
      <c r="B21" s="1615" t="s">
        <v>87</v>
      </c>
      <c r="C21" s="1627" t="s">
        <v>83</v>
      </c>
      <c r="D21" s="1627">
        <f>160*0.9</f>
        <v>144</v>
      </c>
      <c r="E21" s="231" t="s">
        <v>734</v>
      </c>
      <c r="F21" s="476">
        <v>10</v>
      </c>
      <c r="G21" s="477">
        <v>3</v>
      </c>
      <c r="H21" s="477">
        <v>2</v>
      </c>
      <c r="I21" s="477">
        <v>4</v>
      </c>
      <c r="J21" s="477">
        <v>3</v>
      </c>
      <c r="K21" s="477">
        <v>1</v>
      </c>
      <c r="L21" s="231">
        <v>10</v>
      </c>
      <c r="M21" s="231">
        <v>2</v>
      </c>
      <c r="N21" s="231">
        <v>15</v>
      </c>
      <c r="O21" s="231">
        <v>3.4</v>
      </c>
      <c r="P21" s="231">
        <v>2.2999999999999998</v>
      </c>
      <c r="Q21" s="231">
        <v>1.8</v>
      </c>
      <c r="R21" s="308">
        <v>0.40300000000000002</v>
      </c>
      <c r="S21" s="308">
        <v>0.39800000000000002</v>
      </c>
      <c r="T21" s="308">
        <v>0.41499999999999998</v>
      </c>
      <c r="U21" s="308">
        <v>0.41199999999999998</v>
      </c>
      <c r="V21" s="240">
        <f t="shared" si="0"/>
        <v>5</v>
      </c>
      <c r="W21" s="240">
        <f t="shared" si="1"/>
        <v>2.6666666666666665</v>
      </c>
      <c r="X21" s="240">
        <f t="shared" si="2"/>
        <v>9</v>
      </c>
      <c r="Y21" s="241">
        <f t="shared" si="3"/>
        <v>2.4999999999999996</v>
      </c>
      <c r="Z21" s="1624">
        <f>SUM(V21:V23)</f>
        <v>19.666666666666664</v>
      </c>
      <c r="AA21" s="1608">
        <f>SUM(W21:W23)</f>
        <v>19.5</v>
      </c>
      <c r="AB21" s="1608">
        <f>SUM(X21:X23)</f>
        <v>30.333333333333336</v>
      </c>
      <c r="AC21" s="1608">
        <f>SUM(Y21:Y23)</f>
        <v>27.700000000000003</v>
      </c>
      <c r="AD21" s="1605">
        <f t="shared" ref="AD21:AG32" si="8">Z21*0.38*0.9*SQRT(3)</f>
        <v>11.649773731708269</v>
      </c>
      <c r="AE21" s="1605">
        <f t="shared" si="8"/>
        <v>11.551046835676843</v>
      </c>
      <c r="AF21" s="1605">
        <f t="shared" si="8"/>
        <v>17.968295077719532</v>
      </c>
      <c r="AG21" s="1605">
        <f t="shared" si="8"/>
        <v>16.408410120423003</v>
      </c>
      <c r="AH21" s="1608">
        <f>MAX(Z21:AC23)</f>
        <v>30.333333333333336</v>
      </c>
      <c r="AI21" s="1609">
        <f t="shared" ref="AI21" si="9">AH21*0.38*0.9*SQRT(3)</f>
        <v>17.968295077719532</v>
      </c>
      <c r="AJ21" s="1609">
        <f>D21-AI21</f>
        <v>126.03170492228047</v>
      </c>
    </row>
    <row r="22" spans="1:36" ht="18.75" hidden="1" x14ac:dyDescent="0.25">
      <c r="A22" s="1613"/>
      <c r="B22" s="1616"/>
      <c r="C22" s="1629"/>
      <c r="D22" s="1629"/>
      <c r="E22" s="232" t="s">
        <v>735</v>
      </c>
      <c r="F22" s="478">
        <v>3</v>
      </c>
      <c r="G22" s="479">
        <v>1</v>
      </c>
      <c r="H22" s="479">
        <v>18</v>
      </c>
      <c r="I22" s="479">
        <v>4</v>
      </c>
      <c r="J22" s="479">
        <v>0</v>
      </c>
      <c r="K22" s="479">
        <v>17</v>
      </c>
      <c r="L22" s="232">
        <v>9</v>
      </c>
      <c r="M22" s="232">
        <v>5</v>
      </c>
      <c r="N22" s="232">
        <v>4</v>
      </c>
      <c r="O22" s="232">
        <v>14.8</v>
      </c>
      <c r="P22" s="232">
        <v>9.1</v>
      </c>
      <c r="Q22" s="232">
        <v>3</v>
      </c>
      <c r="R22" s="233">
        <v>0.40300000000000002</v>
      </c>
      <c r="S22" s="233">
        <v>0.39800000000000002</v>
      </c>
      <c r="T22" s="233">
        <v>0.41499999999999998</v>
      </c>
      <c r="U22" s="233">
        <v>0.41199999999999998</v>
      </c>
      <c r="V22" s="242">
        <f t="shared" si="0"/>
        <v>7.333333333333333</v>
      </c>
      <c r="W22" s="242">
        <f t="shared" si="1"/>
        <v>10.5</v>
      </c>
      <c r="X22" s="242">
        <f t="shared" si="2"/>
        <v>6</v>
      </c>
      <c r="Y22" s="243">
        <f t="shared" si="3"/>
        <v>8.9666666666666668</v>
      </c>
      <c r="Z22" s="1625"/>
      <c r="AA22" s="1606"/>
      <c r="AB22" s="1606"/>
      <c r="AC22" s="1606"/>
      <c r="AD22" s="1606"/>
      <c r="AE22" s="1606"/>
      <c r="AF22" s="1606"/>
      <c r="AG22" s="1606"/>
      <c r="AH22" s="1606"/>
      <c r="AI22" s="1610"/>
      <c r="AJ22" s="1610"/>
    </row>
    <row r="23" spans="1:36" ht="19.5" hidden="1" thickBot="1" x14ac:dyDescent="0.3">
      <c r="A23" s="1613"/>
      <c r="B23" s="1616"/>
      <c r="C23" s="1629"/>
      <c r="D23" s="1629"/>
      <c r="E23" s="236" t="s">
        <v>736</v>
      </c>
      <c r="F23" s="480">
        <v>3</v>
      </c>
      <c r="G23" s="481">
        <v>7</v>
      </c>
      <c r="H23" s="481">
        <v>12</v>
      </c>
      <c r="I23" s="481">
        <v>4</v>
      </c>
      <c r="J23" s="481">
        <v>7</v>
      </c>
      <c r="K23" s="481">
        <v>8</v>
      </c>
      <c r="L23" s="236">
        <v>5</v>
      </c>
      <c r="M23" s="236">
        <v>11</v>
      </c>
      <c r="N23" s="236">
        <v>30</v>
      </c>
      <c r="O23" s="236">
        <v>4.5</v>
      </c>
      <c r="P23" s="236">
        <v>12.8</v>
      </c>
      <c r="Q23" s="236">
        <v>31.4</v>
      </c>
      <c r="R23" s="237">
        <v>0.40300000000000002</v>
      </c>
      <c r="S23" s="237">
        <v>0.39800000000000002</v>
      </c>
      <c r="T23" s="237">
        <v>0.41499999999999998</v>
      </c>
      <c r="U23" s="237">
        <v>0.41199999999999998</v>
      </c>
      <c r="V23" s="242">
        <f t="shared" si="0"/>
        <v>7.333333333333333</v>
      </c>
      <c r="W23" s="242">
        <f t="shared" si="1"/>
        <v>6.333333333333333</v>
      </c>
      <c r="X23" s="242">
        <f t="shared" si="2"/>
        <v>15.333333333333334</v>
      </c>
      <c r="Y23" s="243">
        <f t="shared" si="3"/>
        <v>16.233333333333334</v>
      </c>
      <c r="Z23" s="1625"/>
      <c r="AA23" s="1606"/>
      <c r="AB23" s="1606"/>
      <c r="AC23" s="1606"/>
      <c r="AD23" s="1606"/>
      <c r="AE23" s="1606"/>
      <c r="AF23" s="1606"/>
      <c r="AG23" s="1606"/>
      <c r="AH23" s="1606"/>
      <c r="AI23" s="1610"/>
      <c r="AJ23" s="1610"/>
    </row>
    <row r="24" spans="1:36" ht="18.75" hidden="1" x14ac:dyDescent="0.25">
      <c r="A24" s="1612">
        <v>7</v>
      </c>
      <c r="B24" s="2396" t="s">
        <v>92</v>
      </c>
      <c r="C24" s="1627" t="s">
        <v>83</v>
      </c>
      <c r="D24" s="1627">
        <f>160*0.9</f>
        <v>144</v>
      </c>
      <c r="E24" s="231" t="s">
        <v>30</v>
      </c>
      <c r="F24" s="482">
        <v>3</v>
      </c>
      <c r="G24" s="483">
        <v>0</v>
      </c>
      <c r="H24" s="483">
        <v>0</v>
      </c>
      <c r="I24" s="483">
        <v>3</v>
      </c>
      <c r="J24" s="483">
        <v>1</v>
      </c>
      <c r="K24" s="483">
        <v>0</v>
      </c>
      <c r="L24" s="231">
        <v>1.5</v>
      </c>
      <c r="M24" s="231">
        <v>25</v>
      </c>
      <c r="N24" s="231">
        <v>20</v>
      </c>
      <c r="O24" s="231">
        <v>2.8</v>
      </c>
      <c r="P24" s="231">
        <v>23.6</v>
      </c>
      <c r="Q24" s="231">
        <v>13.5</v>
      </c>
      <c r="R24" s="308">
        <v>0.40200000000000002</v>
      </c>
      <c r="S24" s="308">
        <v>0.39900000000000002</v>
      </c>
      <c r="T24" s="308">
        <v>0.40400000000000003</v>
      </c>
      <c r="U24" s="308">
        <v>0.40899999999999997</v>
      </c>
      <c r="V24" s="240">
        <f t="shared" si="0"/>
        <v>3</v>
      </c>
      <c r="W24" s="240">
        <f t="shared" si="1"/>
        <v>2</v>
      </c>
      <c r="X24" s="240">
        <f t="shared" si="2"/>
        <v>15.5</v>
      </c>
      <c r="Y24" s="241">
        <f t="shared" si="3"/>
        <v>13.300000000000002</v>
      </c>
      <c r="Z24" s="1624">
        <f>SUM(V24:V28)</f>
        <v>37</v>
      </c>
      <c r="AA24" s="1608">
        <f>SUM(W24:W28)</f>
        <v>33</v>
      </c>
      <c r="AB24" s="1608">
        <f>SUM(X24:X28)</f>
        <v>57.250000000000007</v>
      </c>
      <c r="AC24" s="1608">
        <f>SUM(Y24:Y28)</f>
        <v>55.733333333333334</v>
      </c>
      <c r="AD24" s="1605">
        <f t="shared" ref="AD24" si="10">Z24*0.38*0.9*SQRT(3)</f>
        <v>21.917370918976573</v>
      </c>
      <c r="AE24" s="1605">
        <f t="shared" si="8"/>
        <v>19.547925414222352</v>
      </c>
      <c r="AF24" s="1605">
        <f t="shared" si="8"/>
        <v>33.912688786794838</v>
      </c>
      <c r="AG24" s="1605">
        <f t="shared" si="8"/>
        <v>33.014274032908858</v>
      </c>
      <c r="AH24" s="1608">
        <f>MAX(Z24:AC28)</f>
        <v>57.250000000000007</v>
      </c>
      <c r="AI24" s="1609">
        <f t="shared" ref="AI24" si="11">AH24*0.38*0.9*SQRT(3)</f>
        <v>33.912688786794838</v>
      </c>
      <c r="AJ24" s="1609">
        <f>D24-AI24</f>
        <v>110.08731121320517</v>
      </c>
    </row>
    <row r="25" spans="1:36" ht="18.75" hidden="1" x14ac:dyDescent="0.25">
      <c r="A25" s="1613"/>
      <c r="B25" s="2397"/>
      <c r="C25" s="1629"/>
      <c r="D25" s="1629"/>
      <c r="E25" s="232" t="s">
        <v>737</v>
      </c>
      <c r="F25" s="484">
        <v>7</v>
      </c>
      <c r="G25" s="485">
        <v>0</v>
      </c>
      <c r="H25" s="485">
        <v>0</v>
      </c>
      <c r="I25" s="485">
        <v>7</v>
      </c>
      <c r="J25" s="485">
        <v>0</v>
      </c>
      <c r="K25" s="485">
        <v>0</v>
      </c>
      <c r="L25" s="232">
        <v>10</v>
      </c>
      <c r="M25" s="232">
        <v>0</v>
      </c>
      <c r="N25" s="232">
        <v>0</v>
      </c>
      <c r="O25" s="232">
        <v>12.3</v>
      </c>
      <c r="P25" s="232">
        <v>0</v>
      </c>
      <c r="Q25" s="232">
        <v>0</v>
      </c>
      <c r="R25" s="233">
        <v>0.40200000000000002</v>
      </c>
      <c r="S25" s="233">
        <v>0.39900000000000002</v>
      </c>
      <c r="T25" s="233">
        <v>0.40400000000000003</v>
      </c>
      <c r="U25" s="233">
        <v>0.40899999999999997</v>
      </c>
      <c r="V25" s="242">
        <f t="shared" si="0"/>
        <v>7</v>
      </c>
      <c r="W25" s="242">
        <f t="shared" si="1"/>
        <v>7</v>
      </c>
      <c r="X25" s="242">
        <f t="shared" si="2"/>
        <v>10</v>
      </c>
      <c r="Y25" s="243">
        <f t="shared" si="3"/>
        <v>12.3</v>
      </c>
      <c r="Z25" s="1625"/>
      <c r="AA25" s="1606"/>
      <c r="AB25" s="1606"/>
      <c r="AC25" s="1606"/>
      <c r="AD25" s="1606"/>
      <c r="AE25" s="1606"/>
      <c r="AF25" s="1606"/>
      <c r="AG25" s="1606"/>
      <c r="AH25" s="1606"/>
      <c r="AI25" s="1610"/>
      <c r="AJ25" s="1610"/>
    </row>
    <row r="26" spans="1:36" ht="18.75" hidden="1" x14ac:dyDescent="0.25">
      <c r="A26" s="1613"/>
      <c r="B26" s="2397"/>
      <c r="C26" s="1629"/>
      <c r="D26" s="1629"/>
      <c r="E26" s="236" t="s">
        <v>549</v>
      </c>
      <c r="F26" s="482">
        <v>1</v>
      </c>
      <c r="G26" s="483">
        <v>0</v>
      </c>
      <c r="H26" s="483">
        <v>1</v>
      </c>
      <c r="I26" s="483">
        <v>0</v>
      </c>
      <c r="J26" s="483">
        <v>2</v>
      </c>
      <c r="K26" s="483">
        <v>0</v>
      </c>
      <c r="L26" s="236">
        <v>1</v>
      </c>
      <c r="M26" s="236">
        <v>0.5</v>
      </c>
      <c r="N26" s="236">
        <v>0</v>
      </c>
      <c r="O26" s="236">
        <v>0</v>
      </c>
      <c r="P26" s="236">
        <v>0</v>
      </c>
      <c r="Q26" s="236">
        <v>0</v>
      </c>
      <c r="R26" s="237">
        <v>0.40200000000000002</v>
      </c>
      <c r="S26" s="237">
        <v>0.39900000000000002</v>
      </c>
      <c r="T26" s="237">
        <v>0.40400000000000003</v>
      </c>
      <c r="U26" s="237">
        <v>0.40899999999999997</v>
      </c>
      <c r="V26" s="242">
        <f t="shared" si="0"/>
        <v>1</v>
      </c>
      <c r="W26" s="242">
        <f t="shared" si="1"/>
        <v>2</v>
      </c>
      <c r="X26" s="242">
        <f t="shared" si="2"/>
        <v>0.75</v>
      </c>
      <c r="Y26" s="243">
        <f t="shared" si="3"/>
        <v>0</v>
      </c>
      <c r="Z26" s="1625"/>
      <c r="AA26" s="1606"/>
      <c r="AB26" s="1606"/>
      <c r="AC26" s="1606"/>
      <c r="AD26" s="1606"/>
      <c r="AE26" s="1606"/>
      <c r="AF26" s="1606"/>
      <c r="AG26" s="1606"/>
      <c r="AH26" s="1606"/>
      <c r="AI26" s="1610"/>
      <c r="AJ26" s="1610"/>
    </row>
    <row r="27" spans="1:36" ht="18.75" hidden="1" x14ac:dyDescent="0.25">
      <c r="A27" s="1613"/>
      <c r="B27" s="2397"/>
      <c r="C27" s="1629"/>
      <c r="D27" s="1629"/>
      <c r="E27" s="232" t="s">
        <v>548</v>
      </c>
      <c r="F27" s="484">
        <v>21</v>
      </c>
      <c r="G27" s="485">
        <v>9</v>
      </c>
      <c r="H27" s="485">
        <v>16</v>
      </c>
      <c r="I27" s="485">
        <v>21</v>
      </c>
      <c r="J27" s="485">
        <v>9</v>
      </c>
      <c r="K27" s="485">
        <v>16</v>
      </c>
      <c r="L27" s="232">
        <v>15</v>
      </c>
      <c r="M27" s="232">
        <v>45</v>
      </c>
      <c r="N27" s="232">
        <v>20</v>
      </c>
      <c r="O27" s="232">
        <v>15.2</v>
      </c>
      <c r="P27" s="232">
        <v>36</v>
      </c>
      <c r="Q27" s="232">
        <v>13</v>
      </c>
      <c r="R27" s="233">
        <v>0.40200000000000002</v>
      </c>
      <c r="S27" s="233">
        <v>0.39900000000000002</v>
      </c>
      <c r="T27" s="233">
        <v>0.40400000000000003</v>
      </c>
      <c r="U27" s="233">
        <v>0.40899999999999997</v>
      </c>
      <c r="V27" s="242">
        <f t="shared" si="0"/>
        <v>15.333333333333334</v>
      </c>
      <c r="W27" s="242">
        <f t="shared" si="1"/>
        <v>15.333333333333334</v>
      </c>
      <c r="X27" s="242">
        <f t="shared" si="2"/>
        <v>26.666666666666668</v>
      </c>
      <c r="Y27" s="243">
        <f t="shared" si="3"/>
        <v>21.400000000000002</v>
      </c>
      <c r="Z27" s="1625"/>
      <c r="AA27" s="1606"/>
      <c r="AB27" s="1606"/>
      <c r="AC27" s="1606"/>
      <c r="AD27" s="1606"/>
      <c r="AE27" s="1606"/>
      <c r="AF27" s="1606"/>
      <c r="AG27" s="1606"/>
      <c r="AH27" s="1606"/>
      <c r="AI27" s="1610"/>
      <c r="AJ27" s="1610"/>
    </row>
    <row r="28" spans="1:36" ht="19.5" hidden="1" thickBot="1" x14ac:dyDescent="0.3">
      <c r="A28" s="1613"/>
      <c r="B28" s="2397"/>
      <c r="C28" s="1629"/>
      <c r="D28" s="1629"/>
      <c r="E28" s="236" t="s">
        <v>738</v>
      </c>
      <c r="F28" s="482">
        <v>2</v>
      </c>
      <c r="G28" s="483">
        <v>21</v>
      </c>
      <c r="H28" s="483">
        <v>9</v>
      </c>
      <c r="I28" s="483">
        <v>12</v>
      </c>
      <c r="J28" s="483">
        <v>3</v>
      </c>
      <c r="K28" s="483">
        <v>5</v>
      </c>
      <c r="L28" s="236">
        <v>1</v>
      </c>
      <c r="M28" s="236">
        <v>10</v>
      </c>
      <c r="N28" s="236">
        <v>2</v>
      </c>
      <c r="O28" s="236">
        <v>1.1000000000000001</v>
      </c>
      <c r="P28" s="236">
        <v>12.9</v>
      </c>
      <c r="Q28" s="236">
        <v>12.2</v>
      </c>
      <c r="R28" s="237">
        <v>0.40200000000000002</v>
      </c>
      <c r="S28" s="237">
        <v>0.39900000000000002</v>
      </c>
      <c r="T28" s="237">
        <v>0.40400000000000003</v>
      </c>
      <c r="U28" s="237">
        <v>0.40899999999999997</v>
      </c>
      <c r="V28" s="242">
        <f t="shared" si="0"/>
        <v>10.666666666666666</v>
      </c>
      <c r="W28" s="242">
        <f t="shared" si="1"/>
        <v>6.666666666666667</v>
      </c>
      <c r="X28" s="242">
        <f t="shared" si="2"/>
        <v>4.333333333333333</v>
      </c>
      <c r="Y28" s="243">
        <f t="shared" si="3"/>
        <v>8.7333333333333325</v>
      </c>
      <c r="Z28" s="1625"/>
      <c r="AA28" s="1606"/>
      <c r="AB28" s="1606"/>
      <c r="AC28" s="1606"/>
      <c r="AD28" s="1606"/>
      <c r="AE28" s="1606"/>
      <c r="AF28" s="1606"/>
      <c r="AG28" s="1606"/>
      <c r="AH28" s="1606"/>
      <c r="AI28" s="1610"/>
      <c r="AJ28" s="1610"/>
    </row>
    <row r="29" spans="1:36" ht="18.75" hidden="1" x14ac:dyDescent="0.25">
      <c r="A29" s="1612">
        <v>8</v>
      </c>
      <c r="B29" s="2396" t="s">
        <v>187</v>
      </c>
      <c r="C29" s="1627" t="s">
        <v>83</v>
      </c>
      <c r="D29" s="1627">
        <f>160*0.9</f>
        <v>144</v>
      </c>
      <c r="E29" s="486" t="s">
        <v>264</v>
      </c>
      <c r="F29" s="470">
        <v>0</v>
      </c>
      <c r="G29" s="471">
        <v>1</v>
      </c>
      <c r="H29" s="471">
        <v>6.8</v>
      </c>
      <c r="I29" s="471">
        <v>0.31</v>
      </c>
      <c r="J29" s="471">
        <v>0.55000000000000004</v>
      </c>
      <c r="K29" s="471">
        <v>0.75</v>
      </c>
      <c r="L29" s="231">
        <v>20</v>
      </c>
      <c r="M29" s="231">
        <v>8</v>
      </c>
      <c r="N29" s="231">
        <v>40</v>
      </c>
      <c r="O29" s="231">
        <v>8</v>
      </c>
      <c r="P29" s="231">
        <v>21</v>
      </c>
      <c r="Q29" s="231">
        <v>35</v>
      </c>
      <c r="R29" s="308">
        <v>0.40200000000000002</v>
      </c>
      <c r="S29" s="308">
        <v>0.40300000000000002</v>
      </c>
      <c r="T29" s="308">
        <v>0.39300000000000002</v>
      </c>
      <c r="U29" s="308">
        <v>0.39400000000000002</v>
      </c>
      <c r="V29" s="240">
        <f t="shared" si="0"/>
        <v>3.9</v>
      </c>
      <c r="W29" s="240">
        <f t="shared" si="1"/>
        <v>0.53666666666666674</v>
      </c>
      <c r="X29" s="240">
        <f t="shared" si="2"/>
        <v>22.666666666666668</v>
      </c>
      <c r="Y29" s="241">
        <f t="shared" si="3"/>
        <v>21.333333333333332</v>
      </c>
      <c r="Z29" s="1624">
        <f>SUM(V29:V31)</f>
        <v>38.366666666666667</v>
      </c>
      <c r="AA29" s="1608">
        <f>SUM(W29:W31)</f>
        <v>31.069999999999997</v>
      </c>
      <c r="AB29" s="1608">
        <f>SUM(X29:X31)</f>
        <v>64.333333333333329</v>
      </c>
      <c r="AC29" s="1608">
        <f>SUM(Y29:Y31)</f>
        <v>91</v>
      </c>
      <c r="AD29" s="1605">
        <f t="shared" ref="AD29" si="12">Z29*0.38*0.9*SQRT(3)</f>
        <v>22.726931466434266</v>
      </c>
      <c r="AE29" s="1605">
        <f t="shared" si="8"/>
        <v>18.404667958178436</v>
      </c>
      <c r="AF29" s="1605">
        <f t="shared" si="8"/>
        <v>38.108581868130436</v>
      </c>
      <c r="AG29" s="1605">
        <f t="shared" si="8"/>
        <v>53.904885233158595</v>
      </c>
      <c r="AH29" s="1608">
        <f>MAX(Z29:AC31)</f>
        <v>91</v>
      </c>
      <c r="AI29" s="1609">
        <f t="shared" ref="AI29" si="13">AH29*0.38*0.9*SQRT(3)</f>
        <v>53.904885233158595</v>
      </c>
      <c r="AJ29" s="1609">
        <f>D29-AI29</f>
        <v>90.095114766841405</v>
      </c>
    </row>
    <row r="30" spans="1:36" ht="18.75" hidden="1" x14ac:dyDescent="0.25">
      <c r="A30" s="1613"/>
      <c r="B30" s="2397"/>
      <c r="C30" s="1629"/>
      <c r="D30" s="1629"/>
      <c r="E30" s="487" t="s">
        <v>960</v>
      </c>
      <c r="F30" s="472">
        <v>30.2</v>
      </c>
      <c r="G30" s="473">
        <v>40.799999999999997</v>
      </c>
      <c r="H30" s="473">
        <v>32.4</v>
      </c>
      <c r="I30" s="473">
        <v>39.200000000000003</v>
      </c>
      <c r="J30" s="473">
        <v>36.799999999999997</v>
      </c>
      <c r="K30" s="473">
        <v>15.6</v>
      </c>
      <c r="L30" s="232">
        <v>50</v>
      </c>
      <c r="M30" s="232">
        <v>35</v>
      </c>
      <c r="N30" s="232">
        <v>40</v>
      </c>
      <c r="O30" s="232">
        <v>56</v>
      </c>
      <c r="P30" s="232">
        <v>86</v>
      </c>
      <c r="Q30" s="232">
        <v>67</v>
      </c>
      <c r="R30" s="233">
        <v>0.40200000000000002</v>
      </c>
      <c r="S30" s="233">
        <v>0.40300000000000002</v>
      </c>
      <c r="T30" s="233">
        <v>0.39300000000000002</v>
      </c>
      <c r="U30" s="233">
        <v>0.39400000000000002</v>
      </c>
      <c r="V30" s="242">
        <f t="shared" si="0"/>
        <v>34.466666666666669</v>
      </c>
      <c r="W30" s="242">
        <f t="shared" si="1"/>
        <v>30.533333333333331</v>
      </c>
      <c r="X30" s="242">
        <f t="shared" si="2"/>
        <v>41.666666666666664</v>
      </c>
      <c r="Y30" s="243">
        <f t="shared" si="3"/>
        <v>69.666666666666671</v>
      </c>
      <c r="Z30" s="1625"/>
      <c r="AA30" s="1606"/>
      <c r="AB30" s="1606"/>
      <c r="AC30" s="1606"/>
      <c r="AD30" s="1606"/>
      <c r="AE30" s="1606"/>
      <c r="AF30" s="1606"/>
      <c r="AG30" s="1606"/>
      <c r="AH30" s="1606"/>
      <c r="AI30" s="1610"/>
      <c r="AJ30" s="1610"/>
    </row>
    <row r="31" spans="1:36" ht="19.5" hidden="1" thickBot="1" x14ac:dyDescent="0.3">
      <c r="A31" s="1613"/>
      <c r="B31" s="2397"/>
      <c r="C31" s="1629"/>
      <c r="D31" s="1629"/>
      <c r="E31" s="488" t="s">
        <v>29</v>
      </c>
      <c r="F31" s="474">
        <v>0</v>
      </c>
      <c r="G31" s="475">
        <v>0</v>
      </c>
      <c r="H31" s="475">
        <v>0</v>
      </c>
      <c r="I31" s="475">
        <v>0</v>
      </c>
      <c r="J31" s="475">
        <v>0</v>
      </c>
      <c r="K31" s="475">
        <v>0</v>
      </c>
      <c r="L31" s="236">
        <v>0</v>
      </c>
      <c r="M31" s="236">
        <v>0</v>
      </c>
      <c r="N31" s="236">
        <v>0</v>
      </c>
      <c r="O31" s="236">
        <v>0</v>
      </c>
      <c r="P31" s="236">
        <v>0</v>
      </c>
      <c r="Q31" s="236">
        <v>0</v>
      </c>
      <c r="R31" s="237">
        <v>0.40200000000000002</v>
      </c>
      <c r="S31" s="237">
        <v>0.40300000000000002</v>
      </c>
      <c r="T31" s="237">
        <v>0.39300000000000002</v>
      </c>
      <c r="U31" s="237">
        <v>0.39400000000000002</v>
      </c>
      <c r="V31" s="242">
        <f t="shared" si="0"/>
        <v>0</v>
      </c>
      <c r="W31" s="242">
        <f t="shared" si="1"/>
        <v>0</v>
      </c>
      <c r="X31" s="242">
        <f t="shared" si="2"/>
        <v>0</v>
      </c>
      <c r="Y31" s="243">
        <f t="shared" si="3"/>
        <v>0</v>
      </c>
      <c r="Z31" s="1625"/>
      <c r="AA31" s="1606"/>
      <c r="AB31" s="1606"/>
      <c r="AC31" s="1606"/>
      <c r="AD31" s="1606"/>
      <c r="AE31" s="1606"/>
      <c r="AF31" s="1606"/>
      <c r="AG31" s="1606"/>
      <c r="AH31" s="1606"/>
      <c r="AI31" s="1610"/>
      <c r="AJ31" s="1610"/>
    </row>
    <row r="32" spans="1:36" ht="18.75" hidden="1" x14ac:dyDescent="0.25">
      <c r="A32" s="1612">
        <v>9</v>
      </c>
      <c r="B32" s="1615" t="s">
        <v>98</v>
      </c>
      <c r="C32" s="1627" t="s">
        <v>59</v>
      </c>
      <c r="D32" s="1627">
        <f>400*0.9</f>
        <v>360</v>
      </c>
      <c r="E32" s="231" t="s">
        <v>739</v>
      </c>
      <c r="F32" s="489">
        <v>47.8</v>
      </c>
      <c r="G32" s="490">
        <v>17</v>
      </c>
      <c r="H32" s="490">
        <v>29.5</v>
      </c>
      <c r="I32" s="490">
        <v>42</v>
      </c>
      <c r="J32" s="490">
        <v>12</v>
      </c>
      <c r="K32" s="490">
        <v>30.5</v>
      </c>
      <c r="L32" s="231">
        <v>1</v>
      </c>
      <c r="M32" s="231">
        <v>2.5</v>
      </c>
      <c r="N32" s="231">
        <v>12</v>
      </c>
      <c r="O32" s="231">
        <v>7</v>
      </c>
      <c r="P32" s="231">
        <v>21</v>
      </c>
      <c r="Q32" s="231">
        <v>18</v>
      </c>
      <c r="R32" s="308">
        <v>0.40200000000000002</v>
      </c>
      <c r="S32" s="308">
        <v>0.40200000000000002</v>
      </c>
      <c r="T32" s="308">
        <v>0.39800000000000002</v>
      </c>
      <c r="U32" s="308">
        <v>0.39900000000000002</v>
      </c>
      <c r="V32" s="240">
        <f t="shared" si="0"/>
        <v>31.433333333333334</v>
      </c>
      <c r="W32" s="240">
        <f t="shared" si="1"/>
        <v>28.166666666666668</v>
      </c>
      <c r="X32" s="240">
        <f t="shared" si="2"/>
        <v>5.166666666666667</v>
      </c>
      <c r="Y32" s="241">
        <f t="shared" si="3"/>
        <v>15.333333333333334</v>
      </c>
      <c r="Z32" s="1624">
        <f>SUM(V32:V33)</f>
        <v>36.133333333333333</v>
      </c>
      <c r="AA32" s="1608">
        <f>SUM(W32:W33)</f>
        <v>36.666666666666671</v>
      </c>
      <c r="AB32" s="1608">
        <f>SUM(X32:X33)</f>
        <v>7.666666666666667</v>
      </c>
      <c r="AC32" s="1608">
        <f>SUM(Y32:Y33)</f>
        <v>19.833333333333336</v>
      </c>
      <c r="AD32" s="1605">
        <f t="shared" ref="AD32" si="14">Z32*0.38*0.9*SQRT(3)</f>
        <v>21.403991059613155</v>
      </c>
      <c r="AE32" s="1605">
        <f t="shared" si="8"/>
        <v>21.719917126913725</v>
      </c>
      <c r="AF32" s="1605">
        <f t="shared" si="8"/>
        <v>4.5414372174455968</v>
      </c>
      <c r="AG32" s="1605">
        <f t="shared" si="8"/>
        <v>11.748500627739697</v>
      </c>
      <c r="AH32" s="1608">
        <f>MAX(Z32:AC33)</f>
        <v>36.666666666666671</v>
      </c>
      <c r="AI32" s="1609">
        <f t="shared" ref="AI32" si="15">AH32*0.38*0.9*SQRT(3)</f>
        <v>21.719917126913725</v>
      </c>
      <c r="AJ32" s="1609">
        <f>D32-AI32</f>
        <v>338.28008287308626</v>
      </c>
    </row>
    <row r="33" spans="1:36" ht="19.5" hidden="1" thickBot="1" x14ac:dyDescent="0.3">
      <c r="A33" s="1613"/>
      <c r="B33" s="1616"/>
      <c r="C33" s="1629"/>
      <c r="D33" s="1629"/>
      <c r="E33" s="232" t="s">
        <v>740</v>
      </c>
      <c r="F33" s="489">
        <v>5.0999999999999996</v>
      </c>
      <c r="G33" s="490">
        <v>8</v>
      </c>
      <c r="H33" s="490">
        <v>1</v>
      </c>
      <c r="I33" s="490">
        <v>6.5</v>
      </c>
      <c r="J33" s="490">
        <v>12</v>
      </c>
      <c r="K33" s="490">
        <v>7</v>
      </c>
      <c r="L33" s="232">
        <v>3.5</v>
      </c>
      <c r="M33" s="232">
        <v>1</v>
      </c>
      <c r="N33" s="232">
        <v>3</v>
      </c>
      <c r="O33" s="232">
        <v>2</v>
      </c>
      <c r="P33" s="232">
        <v>3</v>
      </c>
      <c r="Q33" s="232">
        <v>8.5</v>
      </c>
      <c r="R33" s="233">
        <v>0.40200000000000002</v>
      </c>
      <c r="S33" s="233">
        <v>0.40200000000000002</v>
      </c>
      <c r="T33" s="233">
        <v>0.39800000000000002</v>
      </c>
      <c r="U33" s="233">
        <v>0.39900000000000002</v>
      </c>
      <c r="V33" s="242">
        <f t="shared" si="0"/>
        <v>4.7</v>
      </c>
      <c r="W33" s="242">
        <f t="shared" si="1"/>
        <v>8.5</v>
      </c>
      <c r="X33" s="242">
        <f t="shared" si="2"/>
        <v>2.5</v>
      </c>
      <c r="Y33" s="243">
        <f t="shared" si="3"/>
        <v>4.5</v>
      </c>
      <c r="Z33" s="1625"/>
      <c r="AA33" s="1606"/>
      <c r="AB33" s="1606"/>
      <c r="AC33" s="1606"/>
      <c r="AD33" s="1606"/>
      <c r="AE33" s="1606"/>
      <c r="AF33" s="1606"/>
      <c r="AG33" s="1606"/>
      <c r="AH33" s="1606"/>
      <c r="AI33" s="1610"/>
      <c r="AJ33" s="1610"/>
    </row>
    <row r="34" spans="1:36" ht="18.75" hidden="1" x14ac:dyDescent="0.25">
      <c r="A34" s="1612">
        <v>10</v>
      </c>
      <c r="B34" s="1615" t="s">
        <v>103</v>
      </c>
      <c r="C34" s="1627" t="s">
        <v>99</v>
      </c>
      <c r="D34" s="1627">
        <f>250*0.9</f>
        <v>225</v>
      </c>
      <c r="E34" s="231" t="s">
        <v>741</v>
      </c>
      <c r="F34" s="470">
        <v>60</v>
      </c>
      <c r="G34" s="471">
        <v>42</v>
      </c>
      <c r="H34" s="471">
        <v>52</v>
      </c>
      <c r="I34" s="471">
        <v>26</v>
      </c>
      <c r="J34" s="471">
        <v>40</v>
      </c>
      <c r="K34" s="471">
        <v>92</v>
      </c>
      <c r="L34" s="231">
        <v>55</v>
      </c>
      <c r="M34" s="231">
        <v>32</v>
      </c>
      <c r="N34" s="231">
        <v>38</v>
      </c>
      <c r="O34" s="231">
        <v>70</v>
      </c>
      <c r="P34" s="231">
        <v>65</v>
      </c>
      <c r="Q34" s="231">
        <v>50</v>
      </c>
      <c r="R34" s="308">
        <v>0.39</v>
      </c>
      <c r="S34" s="308">
        <v>0.38500000000000001</v>
      </c>
      <c r="T34" s="308">
        <v>0.39500000000000002</v>
      </c>
      <c r="U34" s="308">
        <v>0.4</v>
      </c>
      <c r="V34" s="240">
        <f t="shared" si="0"/>
        <v>51.333333333333336</v>
      </c>
      <c r="W34" s="240">
        <f t="shared" si="1"/>
        <v>52.666666666666664</v>
      </c>
      <c r="X34" s="240">
        <f t="shared" si="2"/>
        <v>41.666666666666664</v>
      </c>
      <c r="Y34" s="241">
        <f t="shared" si="3"/>
        <v>61.666666666666664</v>
      </c>
      <c r="Z34" s="1624">
        <f>SUM(V34:V36)</f>
        <v>51.333333333333336</v>
      </c>
      <c r="AA34" s="1608">
        <f>SUM(W34:W36)</f>
        <v>53.966666666666661</v>
      </c>
      <c r="AB34" s="1608">
        <f>SUM(X34:X36)</f>
        <v>59.666666666666671</v>
      </c>
      <c r="AC34" s="1608">
        <f>SUM(Y34:Y36)</f>
        <v>79.466666666666669</v>
      </c>
      <c r="AD34" s="1605">
        <f t="shared" ref="AD34:AG45" si="16">Z34*0.38*0.9*SQRT(3)</f>
        <v>30.407883977679209</v>
      </c>
      <c r="AE34" s="1605">
        <f t="shared" si="16"/>
        <v>31.967768934975737</v>
      </c>
      <c r="AF34" s="1605">
        <f t="shared" si="16"/>
        <v>35.344228779250514</v>
      </c>
      <c r="AG34" s="1605">
        <f t="shared" si="16"/>
        <v>47.072984027783917</v>
      </c>
      <c r="AH34" s="1608">
        <f>MAX(Z34:AC36)</f>
        <v>79.466666666666669</v>
      </c>
      <c r="AI34" s="1609">
        <f t="shared" ref="AI34" si="17">AH34*0.38*0.9*SQRT(3)</f>
        <v>47.072984027783917</v>
      </c>
      <c r="AJ34" s="1609">
        <f>D34-AI34</f>
        <v>177.92701597221608</v>
      </c>
    </row>
    <row r="35" spans="1:36" ht="18.75" hidden="1" x14ac:dyDescent="0.25">
      <c r="A35" s="1613"/>
      <c r="B35" s="1616"/>
      <c r="C35" s="1629"/>
      <c r="D35" s="1629"/>
      <c r="E35" s="232" t="s">
        <v>436</v>
      </c>
      <c r="F35" s="472">
        <v>0</v>
      </c>
      <c r="G35" s="473">
        <v>0</v>
      </c>
      <c r="H35" s="473">
        <v>0</v>
      </c>
      <c r="I35" s="473">
        <v>0</v>
      </c>
      <c r="J35" s="473">
        <v>0.6</v>
      </c>
      <c r="K35" s="473">
        <v>1</v>
      </c>
      <c r="L35" s="232">
        <v>0.5</v>
      </c>
      <c r="M35" s="232">
        <v>0.3</v>
      </c>
      <c r="N35" s="232">
        <v>0.2</v>
      </c>
      <c r="O35" s="232">
        <v>0.1</v>
      </c>
      <c r="P35" s="232">
        <v>0.2</v>
      </c>
      <c r="Q35" s="232">
        <v>0.1</v>
      </c>
      <c r="R35" s="233">
        <v>0.39</v>
      </c>
      <c r="S35" s="233">
        <v>0.38500000000000001</v>
      </c>
      <c r="T35" s="233">
        <v>0.39500000000000002</v>
      </c>
      <c r="U35" s="233">
        <v>0.4</v>
      </c>
      <c r="V35" s="242">
        <f t="shared" si="0"/>
        <v>0</v>
      </c>
      <c r="W35" s="242">
        <f t="shared" si="1"/>
        <v>0.8</v>
      </c>
      <c r="X35" s="242">
        <f t="shared" si="2"/>
        <v>0.33333333333333331</v>
      </c>
      <c r="Y35" s="243">
        <f t="shared" si="3"/>
        <v>0.13333333333333333</v>
      </c>
      <c r="Z35" s="1625"/>
      <c r="AA35" s="1606"/>
      <c r="AB35" s="1606"/>
      <c r="AC35" s="1606"/>
      <c r="AD35" s="1606"/>
      <c r="AE35" s="1606"/>
      <c r="AF35" s="1606"/>
      <c r="AG35" s="1606"/>
      <c r="AH35" s="1606"/>
      <c r="AI35" s="1610"/>
      <c r="AJ35" s="1610"/>
    </row>
    <row r="36" spans="1:36" ht="19.5" hidden="1" thickBot="1" x14ac:dyDescent="0.3">
      <c r="A36" s="1613"/>
      <c r="B36" s="1616"/>
      <c r="C36" s="1629"/>
      <c r="D36" s="1629"/>
      <c r="E36" s="236" t="s">
        <v>742</v>
      </c>
      <c r="F36" s="491">
        <v>0</v>
      </c>
      <c r="G36" s="492">
        <v>0</v>
      </c>
      <c r="H36" s="492">
        <v>0</v>
      </c>
      <c r="I36" s="492">
        <v>0.5</v>
      </c>
      <c r="J36" s="492">
        <v>0.5</v>
      </c>
      <c r="K36" s="492">
        <v>0</v>
      </c>
      <c r="L36" s="236">
        <v>25</v>
      </c>
      <c r="M36" s="236">
        <v>16</v>
      </c>
      <c r="N36" s="236">
        <v>12</v>
      </c>
      <c r="O36" s="236">
        <v>26</v>
      </c>
      <c r="P36" s="236">
        <v>12</v>
      </c>
      <c r="Q36" s="236">
        <v>15</v>
      </c>
      <c r="R36" s="237">
        <v>0.39</v>
      </c>
      <c r="S36" s="237">
        <v>0.38500000000000001</v>
      </c>
      <c r="T36" s="237">
        <v>0.39500000000000002</v>
      </c>
      <c r="U36" s="237">
        <v>0.4</v>
      </c>
      <c r="V36" s="242">
        <f t="shared" si="0"/>
        <v>0</v>
      </c>
      <c r="W36" s="242">
        <f t="shared" si="1"/>
        <v>0.5</v>
      </c>
      <c r="X36" s="242">
        <f t="shared" si="2"/>
        <v>17.666666666666668</v>
      </c>
      <c r="Y36" s="243">
        <f t="shared" si="3"/>
        <v>17.666666666666668</v>
      </c>
      <c r="Z36" s="1625"/>
      <c r="AA36" s="1606"/>
      <c r="AB36" s="1606"/>
      <c r="AC36" s="1606"/>
      <c r="AD36" s="1606"/>
      <c r="AE36" s="1606"/>
      <c r="AF36" s="1606"/>
      <c r="AG36" s="1606"/>
      <c r="AH36" s="1606"/>
      <c r="AI36" s="1610"/>
      <c r="AJ36" s="1610"/>
    </row>
    <row r="37" spans="1:36" ht="18.75" hidden="1" x14ac:dyDescent="0.25">
      <c r="A37" s="1612">
        <v>11</v>
      </c>
      <c r="B37" s="1615" t="s">
        <v>106</v>
      </c>
      <c r="C37" s="1648" t="s">
        <v>743</v>
      </c>
      <c r="D37" s="1648">
        <f>(300+300)*0.9</f>
        <v>540</v>
      </c>
      <c r="E37" s="231" t="s">
        <v>47</v>
      </c>
      <c r="F37" s="470">
        <v>3</v>
      </c>
      <c r="G37" s="471">
        <v>6</v>
      </c>
      <c r="H37" s="471">
        <v>0</v>
      </c>
      <c r="I37" s="471">
        <v>3</v>
      </c>
      <c r="J37" s="471">
        <v>6</v>
      </c>
      <c r="K37" s="471">
        <v>0</v>
      </c>
      <c r="L37" s="231">
        <v>6</v>
      </c>
      <c r="M37" s="231">
        <v>3.3</v>
      </c>
      <c r="N37" s="231">
        <v>0</v>
      </c>
      <c r="O37" s="231">
        <v>6.5</v>
      </c>
      <c r="P37" s="231">
        <v>3.4</v>
      </c>
      <c r="Q37" s="231">
        <v>0</v>
      </c>
      <c r="R37" s="308">
        <v>0.40300000000000002</v>
      </c>
      <c r="S37" s="308">
        <v>0.40300000000000002</v>
      </c>
      <c r="T37" s="308">
        <v>0.04</v>
      </c>
      <c r="U37" s="308">
        <v>0.04</v>
      </c>
      <c r="V37" s="240">
        <f t="shared" si="0"/>
        <v>4.5</v>
      </c>
      <c r="W37" s="240">
        <f t="shared" si="1"/>
        <v>4.5</v>
      </c>
      <c r="X37" s="240">
        <f t="shared" si="2"/>
        <v>4.6500000000000004</v>
      </c>
      <c r="Y37" s="241">
        <f t="shared" si="3"/>
        <v>4.95</v>
      </c>
      <c r="Z37" s="1624">
        <f>SUM(V37:V41)</f>
        <v>56.166666666666664</v>
      </c>
      <c r="AA37" s="1608">
        <f>SUM(W37:W41)</f>
        <v>60.5</v>
      </c>
      <c r="AB37" s="1608">
        <f>SUM(X37:X41)</f>
        <v>43.150000000000006</v>
      </c>
      <c r="AC37" s="1608">
        <f>SUM(Y37:Y41)</f>
        <v>52.916666666666664</v>
      </c>
      <c r="AD37" s="1605">
        <f t="shared" ref="AD37" si="18">Z37*0.38*0.9*SQRT(3)</f>
        <v>33.270963962590564</v>
      </c>
      <c r="AE37" s="1605">
        <f t="shared" si="16"/>
        <v>35.837863259407641</v>
      </c>
      <c r="AF37" s="1605">
        <f t="shared" si="16"/>
        <v>25.560393382536194</v>
      </c>
      <c r="AG37" s="1605">
        <f t="shared" si="16"/>
        <v>31.345789489977754</v>
      </c>
      <c r="AH37" s="1608">
        <f>MAX(Z37:AC41)</f>
        <v>60.5</v>
      </c>
      <c r="AI37" s="1609">
        <f t="shared" ref="AI37" si="19">AH37*0.38*0.9*SQRT(3)</f>
        <v>35.837863259407641</v>
      </c>
      <c r="AJ37" s="1609">
        <f>D37-AI37</f>
        <v>504.16213674059236</v>
      </c>
    </row>
    <row r="38" spans="1:36" ht="18.75" hidden="1" x14ac:dyDescent="0.25">
      <c r="A38" s="1613"/>
      <c r="B38" s="1616"/>
      <c r="C38" s="1649"/>
      <c r="D38" s="1649"/>
      <c r="E38" s="232" t="s">
        <v>545</v>
      </c>
      <c r="F38" s="472">
        <v>10</v>
      </c>
      <c r="G38" s="473">
        <v>0</v>
      </c>
      <c r="H38" s="473">
        <v>0</v>
      </c>
      <c r="I38" s="473">
        <v>1</v>
      </c>
      <c r="J38" s="473">
        <v>0</v>
      </c>
      <c r="K38" s="473">
        <v>0</v>
      </c>
      <c r="L38" s="232">
        <v>2.2999999999999998</v>
      </c>
      <c r="M38" s="232">
        <v>3.8</v>
      </c>
      <c r="N38" s="232">
        <v>2.5</v>
      </c>
      <c r="O38" s="232">
        <v>2.5</v>
      </c>
      <c r="P38" s="232">
        <v>2.2000000000000002</v>
      </c>
      <c r="Q38" s="232">
        <v>2.1</v>
      </c>
      <c r="R38" s="233">
        <v>0.40300000000000002</v>
      </c>
      <c r="S38" s="233">
        <v>0.40300000000000002</v>
      </c>
      <c r="T38" s="233">
        <v>0.04</v>
      </c>
      <c r="U38" s="233">
        <v>0.04</v>
      </c>
      <c r="V38" s="242">
        <f t="shared" si="0"/>
        <v>10</v>
      </c>
      <c r="W38" s="242">
        <f t="shared" si="1"/>
        <v>1</v>
      </c>
      <c r="X38" s="242">
        <f t="shared" si="2"/>
        <v>2.8666666666666667</v>
      </c>
      <c r="Y38" s="243">
        <f t="shared" si="3"/>
        <v>2.2666666666666671</v>
      </c>
      <c r="Z38" s="1625"/>
      <c r="AA38" s="1606"/>
      <c r="AB38" s="1606"/>
      <c r="AC38" s="1606"/>
      <c r="AD38" s="1606"/>
      <c r="AE38" s="1606"/>
      <c r="AF38" s="1606"/>
      <c r="AG38" s="1606"/>
      <c r="AH38" s="1606"/>
      <c r="AI38" s="1610"/>
      <c r="AJ38" s="1610"/>
    </row>
    <row r="39" spans="1:36" ht="18.75" hidden="1" x14ac:dyDescent="0.25">
      <c r="A39" s="1613"/>
      <c r="B39" s="1616"/>
      <c r="C39" s="1649"/>
      <c r="D39" s="1649"/>
      <c r="E39" s="236" t="s">
        <v>744</v>
      </c>
      <c r="F39" s="491">
        <v>11</v>
      </c>
      <c r="G39" s="492">
        <v>6</v>
      </c>
      <c r="H39" s="492">
        <v>21</v>
      </c>
      <c r="I39" s="492">
        <v>12</v>
      </c>
      <c r="J39" s="492">
        <v>5</v>
      </c>
      <c r="K39" s="492">
        <v>69</v>
      </c>
      <c r="L39" s="236">
        <v>3.3</v>
      </c>
      <c r="M39" s="236">
        <v>7.9</v>
      </c>
      <c r="N39" s="236">
        <v>36.200000000000003</v>
      </c>
      <c r="O39" s="236">
        <v>16</v>
      </c>
      <c r="P39" s="236">
        <v>5.8</v>
      </c>
      <c r="Q39" s="236">
        <v>47.7</v>
      </c>
      <c r="R39" s="233">
        <v>0.40300000000000002</v>
      </c>
      <c r="S39" s="233">
        <v>0.40300000000000002</v>
      </c>
      <c r="T39" s="233">
        <v>0.04</v>
      </c>
      <c r="U39" s="233">
        <v>0.04</v>
      </c>
      <c r="V39" s="242">
        <f t="shared" si="0"/>
        <v>12.666666666666666</v>
      </c>
      <c r="W39" s="242">
        <f t="shared" si="1"/>
        <v>28.666666666666668</v>
      </c>
      <c r="X39" s="242">
        <f t="shared" si="2"/>
        <v>15.800000000000002</v>
      </c>
      <c r="Y39" s="243">
        <f t="shared" si="3"/>
        <v>23.166666666666668</v>
      </c>
      <c r="Z39" s="1625"/>
      <c r="AA39" s="1606"/>
      <c r="AB39" s="1606"/>
      <c r="AC39" s="1606"/>
      <c r="AD39" s="1606"/>
      <c r="AE39" s="1606"/>
      <c r="AF39" s="1606"/>
      <c r="AG39" s="1606"/>
      <c r="AH39" s="1606"/>
      <c r="AI39" s="1610"/>
      <c r="AJ39" s="1610"/>
    </row>
    <row r="40" spans="1:36" ht="18.75" hidden="1" x14ac:dyDescent="0.25">
      <c r="A40" s="1613"/>
      <c r="B40" s="1616"/>
      <c r="C40" s="1649"/>
      <c r="D40" s="1649"/>
      <c r="E40" s="232" t="s">
        <v>745</v>
      </c>
      <c r="F40" s="472">
        <v>2</v>
      </c>
      <c r="G40" s="473">
        <v>0</v>
      </c>
      <c r="H40" s="473">
        <v>2</v>
      </c>
      <c r="I40" s="473">
        <v>2</v>
      </c>
      <c r="J40" s="473">
        <v>0</v>
      </c>
      <c r="K40" s="473">
        <v>2</v>
      </c>
      <c r="L40" s="232">
        <v>2.2999999999999998</v>
      </c>
      <c r="M40" s="232">
        <v>1.6</v>
      </c>
      <c r="N40" s="232">
        <v>2.2000000000000002</v>
      </c>
      <c r="O40" s="232">
        <v>1.5</v>
      </c>
      <c r="P40" s="232">
        <v>1.4</v>
      </c>
      <c r="Q40" s="232">
        <v>1.7</v>
      </c>
      <c r="R40" s="233">
        <v>0.40300000000000002</v>
      </c>
      <c r="S40" s="233">
        <v>0.40300000000000002</v>
      </c>
      <c r="T40" s="233">
        <v>0.04</v>
      </c>
      <c r="U40" s="233">
        <v>0.04</v>
      </c>
      <c r="V40" s="242">
        <f t="shared" si="0"/>
        <v>2</v>
      </c>
      <c r="W40" s="242">
        <f t="shared" si="1"/>
        <v>2</v>
      </c>
      <c r="X40" s="242">
        <f t="shared" si="2"/>
        <v>2.0333333333333332</v>
      </c>
      <c r="Y40" s="243">
        <f t="shared" si="3"/>
        <v>1.5333333333333332</v>
      </c>
      <c r="Z40" s="1625"/>
      <c r="AA40" s="1606"/>
      <c r="AB40" s="1606"/>
      <c r="AC40" s="1606"/>
      <c r="AD40" s="1606"/>
      <c r="AE40" s="1606"/>
      <c r="AF40" s="1606"/>
      <c r="AG40" s="1606"/>
      <c r="AH40" s="1606"/>
      <c r="AI40" s="1610"/>
      <c r="AJ40" s="1610"/>
    </row>
    <row r="41" spans="1:36" ht="19.5" hidden="1" thickBot="1" x14ac:dyDescent="0.3">
      <c r="A41" s="1613"/>
      <c r="B41" s="1616"/>
      <c r="C41" s="1649"/>
      <c r="D41" s="1649"/>
      <c r="E41" s="236" t="s">
        <v>746</v>
      </c>
      <c r="F41" s="491">
        <v>29</v>
      </c>
      <c r="G41" s="492">
        <v>27</v>
      </c>
      <c r="H41" s="492">
        <v>25</v>
      </c>
      <c r="I41" s="492">
        <v>30</v>
      </c>
      <c r="J41" s="492">
        <v>31</v>
      </c>
      <c r="K41" s="492">
        <v>12</v>
      </c>
      <c r="L41" s="236">
        <v>6.9</v>
      </c>
      <c r="M41" s="236">
        <v>5</v>
      </c>
      <c r="N41" s="236">
        <v>41.5</v>
      </c>
      <c r="O41" s="236">
        <v>9.6999999999999993</v>
      </c>
      <c r="P41" s="236">
        <v>14.4</v>
      </c>
      <c r="Q41" s="236">
        <v>38.9</v>
      </c>
      <c r="R41" s="233">
        <v>0.40300000000000002</v>
      </c>
      <c r="S41" s="233">
        <v>0.40300000000000002</v>
      </c>
      <c r="T41" s="233">
        <v>0.04</v>
      </c>
      <c r="U41" s="233">
        <v>0.04</v>
      </c>
      <c r="V41" s="242">
        <f t="shared" si="0"/>
        <v>27</v>
      </c>
      <c r="W41" s="242">
        <f t="shared" si="1"/>
        <v>24.333333333333332</v>
      </c>
      <c r="X41" s="242">
        <f t="shared" si="2"/>
        <v>17.8</v>
      </c>
      <c r="Y41" s="243">
        <f t="shared" si="3"/>
        <v>21</v>
      </c>
      <c r="Z41" s="1625"/>
      <c r="AA41" s="1606"/>
      <c r="AB41" s="1606"/>
      <c r="AC41" s="1606"/>
      <c r="AD41" s="1606"/>
      <c r="AE41" s="1606"/>
      <c r="AF41" s="1606"/>
      <c r="AG41" s="1606"/>
      <c r="AH41" s="1606"/>
      <c r="AI41" s="1610"/>
      <c r="AJ41" s="1610"/>
    </row>
    <row r="42" spans="1:36" ht="18.75" hidden="1" x14ac:dyDescent="0.25">
      <c r="A42" s="1612">
        <v>12</v>
      </c>
      <c r="B42" s="1615" t="s">
        <v>360</v>
      </c>
      <c r="C42" s="1627" t="s">
        <v>83</v>
      </c>
      <c r="D42" s="1627">
        <f>160*0.9</f>
        <v>144</v>
      </c>
      <c r="E42" s="231" t="s">
        <v>747</v>
      </c>
      <c r="F42" s="470">
        <v>6</v>
      </c>
      <c r="G42" s="471">
        <v>20</v>
      </c>
      <c r="H42" s="471">
        <v>27</v>
      </c>
      <c r="I42" s="471">
        <v>17</v>
      </c>
      <c r="J42" s="471">
        <v>32</v>
      </c>
      <c r="K42" s="471">
        <v>12</v>
      </c>
      <c r="L42" s="231">
        <v>22.4</v>
      </c>
      <c r="M42" s="231">
        <v>76.599999999999994</v>
      </c>
      <c r="N42" s="231">
        <v>19.8</v>
      </c>
      <c r="O42" s="231">
        <v>22.5</v>
      </c>
      <c r="P42" s="231">
        <v>29.4</v>
      </c>
      <c r="Q42" s="231">
        <v>22.8</v>
      </c>
      <c r="R42" s="308">
        <v>0.40899999999999997</v>
      </c>
      <c r="S42" s="308">
        <v>0.40500000000000003</v>
      </c>
      <c r="T42" s="308">
        <v>0.40799999999999997</v>
      </c>
      <c r="U42" s="308">
        <v>0.41</v>
      </c>
      <c r="V42" s="240">
        <f t="shared" si="0"/>
        <v>17.666666666666668</v>
      </c>
      <c r="W42" s="240">
        <f t="shared" si="1"/>
        <v>20.333333333333332</v>
      </c>
      <c r="X42" s="240">
        <f t="shared" si="2"/>
        <v>39.6</v>
      </c>
      <c r="Y42" s="241">
        <f t="shared" si="3"/>
        <v>24.900000000000002</v>
      </c>
      <c r="Z42" s="1624">
        <f>SUM(V42:V44)</f>
        <v>39</v>
      </c>
      <c r="AA42" s="1608">
        <f>SUM(W42:W44)</f>
        <v>45.333333333333329</v>
      </c>
      <c r="AB42" s="1608">
        <f>SUM(X42:X44)</f>
        <v>83.36666666666666</v>
      </c>
      <c r="AC42" s="1608">
        <f>SUM(Y42:Y44)</f>
        <v>63.333333333333343</v>
      </c>
      <c r="AD42" s="1605">
        <f t="shared" ref="AD42" si="20">Z42*0.38*0.9*SQRT(3)</f>
        <v>23.102093671353686</v>
      </c>
      <c r="AE42" s="1605">
        <f t="shared" si="16"/>
        <v>26.853715720547871</v>
      </c>
      <c r="AF42" s="1605">
        <f t="shared" si="16"/>
        <v>49.383193394919282</v>
      </c>
      <c r="AG42" s="1605">
        <f t="shared" si="16"/>
        <v>37.516220491941887</v>
      </c>
      <c r="AH42" s="1608">
        <f>MAX(Z42:AC44)</f>
        <v>83.36666666666666</v>
      </c>
      <c r="AI42" s="1609">
        <f t="shared" ref="AI42" si="21">AH42*0.38*0.9*SQRT(3)</f>
        <v>49.383193394919282</v>
      </c>
      <c r="AJ42" s="1609">
        <f>D42-AI42</f>
        <v>94.616806605080711</v>
      </c>
    </row>
    <row r="43" spans="1:36" ht="18.75" hidden="1" x14ac:dyDescent="0.25">
      <c r="A43" s="1613"/>
      <c r="B43" s="1616"/>
      <c r="C43" s="1629"/>
      <c r="D43" s="1629"/>
      <c r="E43" s="232" t="s">
        <v>748</v>
      </c>
      <c r="F43" s="472">
        <v>0</v>
      </c>
      <c r="G43" s="473">
        <v>0</v>
      </c>
      <c r="H43" s="473">
        <v>0</v>
      </c>
      <c r="I43" s="473">
        <v>0</v>
      </c>
      <c r="J43" s="473">
        <v>0</v>
      </c>
      <c r="K43" s="473">
        <v>0</v>
      </c>
      <c r="L43" s="232">
        <v>7.6</v>
      </c>
      <c r="M43" s="232">
        <v>5.8</v>
      </c>
      <c r="N43" s="232">
        <v>0</v>
      </c>
      <c r="O43" s="232">
        <v>3.8</v>
      </c>
      <c r="P43" s="232">
        <v>1.2</v>
      </c>
      <c r="Q43" s="232">
        <v>0</v>
      </c>
      <c r="R43" s="233">
        <v>0.40899999999999997</v>
      </c>
      <c r="S43" s="233">
        <v>0.40500000000000003</v>
      </c>
      <c r="T43" s="233">
        <v>0.40799999999999997</v>
      </c>
      <c r="U43" s="233">
        <v>0.41</v>
      </c>
      <c r="V43" s="242">
        <f t="shared" si="0"/>
        <v>0</v>
      </c>
      <c r="W43" s="242">
        <f t="shared" si="1"/>
        <v>0</v>
      </c>
      <c r="X43" s="242">
        <f t="shared" si="2"/>
        <v>6.6999999999999993</v>
      </c>
      <c r="Y43" s="243">
        <f t="shared" si="3"/>
        <v>2.5</v>
      </c>
      <c r="Z43" s="1625"/>
      <c r="AA43" s="1606"/>
      <c r="AB43" s="1606"/>
      <c r="AC43" s="1606"/>
      <c r="AD43" s="1606"/>
      <c r="AE43" s="1606"/>
      <c r="AF43" s="1606"/>
      <c r="AG43" s="1606"/>
      <c r="AH43" s="1606"/>
      <c r="AI43" s="1610"/>
      <c r="AJ43" s="1610"/>
    </row>
    <row r="44" spans="1:36" ht="19.5" hidden="1" thickBot="1" x14ac:dyDescent="0.3">
      <c r="A44" s="1613"/>
      <c r="B44" s="1616"/>
      <c r="C44" s="1629"/>
      <c r="D44" s="1629"/>
      <c r="E44" s="236" t="s">
        <v>749</v>
      </c>
      <c r="F44" s="491">
        <v>27</v>
      </c>
      <c r="G44" s="492">
        <v>4</v>
      </c>
      <c r="H44" s="492">
        <v>33</v>
      </c>
      <c r="I44" s="492">
        <v>43</v>
      </c>
      <c r="J44" s="492">
        <v>20</v>
      </c>
      <c r="K44" s="492">
        <v>12</v>
      </c>
      <c r="L44" s="236">
        <v>53.8</v>
      </c>
      <c r="M44" s="236">
        <v>7.1</v>
      </c>
      <c r="N44" s="236">
        <v>50.3</v>
      </c>
      <c r="O44" s="236">
        <v>25.6</v>
      </c>
      <c r="P44" s="236">
        <v>24.3</v>
      </c>
      <c r="Q44" s="236">
        <v>57.9</v>
      </c>
      <c r="R44" s="237">
        <v>0.40899999999999997</v>
      </c>
      <c r="S44" s="237">
        <v>0.40500000000000003</v>
      </c>
      <c r="T44" s="237">
        <v>0.40799999999999997</v>
      </c>
      <c r="U44" s="237">
        <v>0.41</v>
      </c>
      <c r="V44" s="242">
        <f t="shared" si="0"/>
        <v>21.333333333333332</v>
      </c>
      <c r="W44" s="242">
        <f t="shared" si="1"/>
        <v>25</v>
      </c>
      <c r="X44" s="242">
        <f t="shared" si="2"/>
        <v>37.066666666666663</v>
      </c>
      <c r="Y44" s="243">
        <f t="shared" si="3"/>
        <v>35.933333333333337</v>
      </c>
      <c r="Z44" s="1625"/>
      <c r="AA44" s="1606"/>
      <c r="AB44" s="1606"/>
      <c r="AC44" s="1606"/>
      <c r="AD44" s="1606"/>
      <c r="AE44" s="1606"/>
      <c r="AF44" s="1606"/>
      <c r="AG44" s="1606"/>
      <c r="AH44" s="1606"/>
      <c r="AI44" s="1610"/>
      <c r="AJ44" s="1610"/>
    </row>
    <row r="45" spans="1:36" ht="18.75" x14ac:dyDescent="0.25">
      <c r="A45" s="1612">
        <v>13</v>
      </c>
      <c r="B45" s="1615" t="s">
        <v>108</v>
      </c>
      <c r="C45" s="1627" t="s">
        <v>83</v>
      </c>
      <c r="D45" s="1627">
        <f>160*0.9</f>
        <v>144</v>
      </c>
      <c r="E45" s="231" t="s">
        <v>750</v>
      </c>
      <c r="F45" s="470">
        <v>38</v>
      </c>
      <c r="G45" s="471">
        <v>29</v>
      </c>
      <c r="H45" s="471">
        <v>66</v>
      </c>
      <c r="I45" s="471">
        <v>42</v>
      </c>
      <c r="J45" s="471">
        <v>38</v>
      </c>
      <c r="K45" s="471">
        <v>62</v>
      </c>
      <c r="L45" s="231">
        <v>44.8</v>
      </c>
      <c r="M45" s="231">
        <v>27.6</v>
      </c>
      <c r="N45" s="231">
        <v>58.2</v>
      </c>
      <c r="O45" s="231">
        <v>16.5</v>
      </c>
      <c r="P45" s="231">
        <v>39</v>
      </c>
      <c r="Q45" s="231">
        <v>64.2</v>
      </c>
      <c r="R45" s="308">
        <v>0.40899999999999997</v>
      </c>
      <c r="S45" s="308">
        <v>0.40500000000000003</v>
      </c>
      <c r="T45" s="308">
        <v>0.40200000000000002</v>
      </c>
      <c r="U45" s="308">
        <v>0.40200000000000002</v>
      </c>
      <c r="V45" s="240">
        <f t="shared" si="0"/>
        <v>44.333333333333336</v>
      </c>
      <c r="W45" s="240">
        <f t="shared" si="1"/>
        <v>47.333333333333336</v>
      </c>
      <c r="X45" s="240">
        <f t="shared" si="2"/>
        <v>43.533333333333339</v>
      </c>
      <c r="Y45" s="241">
        <f t="shared" si="3"/>
        <v>39.9</v>
      </c>
      <c r="Z45" s="1624">
        <f>SUM(V45:V47)</f>
        <v>102.16666666666667</v>
      </c>
      <c r="AA45" s="1608">
        <f>SUM(W45:W47)</f>
        <v>113.33333333333334</v>
      </c>
      <c r="AB45" s="1608">
        <f>SUM(X45:X47)</f>
        <v>85</v>
      </c>
      <c r="AC45" s="1608">
        <f>SUM(Y45:Y47)</f>
        <v>91.833333333333343</v>
      </c>
      <c r="AD45" s="1605">
        <f t="shared" ref="AD45" si="22">Z45*0.38*0.9*SQRT(3)</f>
        <v>60.519587267264143</v>
      </c>
      <c r="AE45" s="1605">
        <f t="shared" si="16"/>
        <v>67.134289301369691</v>
      </c>
      <c r="AF45" s="1605">
        <f t="shared" si="16"/>
        <v>50.350716976027257</v>
      </c>
      <c r="AG45" s="1605">
        <f t="shared" si="16"/>
        <v>54.398519713315736</v>
      </c>
      <c r="AH45" s="1608">
        <f>MAX(Z45:AC47)</f>
        <v>113.33333333333334</v>
      </c>
      <c r="AI45" s="1609">
        <f t="shared" ref="AI45" si="23">AH45*0.38*0.9*SQRT(3)</f>
        <v>67.134289301369691</v>
      </c>
      <c r="AJ45" s="1609">
        <f>D45-AI45</f>
        <v>76.865710698630309</v>
      </c>
    </row>
    <row r="46" spans="1:36" ht="18.75" x14ac:dyDescent="0.25">
      <c r="A46" s="1613"/>
      <c r="B46" s="1616"/>
      <c r="C46" s="1629"/>
      <c r="D46" s="1629"/>
      <c r="E46" s="232" t="s">
        <v>751</v>
      </c>
      <c r="F46" s="472">
        <v>26</v>
      </c>
      <c r="G46" s="473">
        <v>65</v>
      </c>
      <c r="H46" s="473">
        <v>47</v>
      </c>
      <c r="I46" s="473">
        <v>28</v>
      </c>
      <c r="J46" s="473">
        <v>63</v>
      </c>
      <c r="K46" s="473">
        <v>63</v>
      </c>
      <c r="L46" s="232">
        <v>12</v>
      </c>
      <c r="M46" s="232">
        <v>34.799999999999997</v>
      </c>
      <c r="N46" s="232">
        <v>24.7</v>
      </c>
      <c r="O46" s="232">
        <v>11.9</v>
      </c>
      <c r="P46" s="232">
        <v>52.2</v>
      </c>
      <c r="Q46" s="232">
        <v>22.7</v>
      </c>
      <c r="R46" s="233">
        <v>0.40899999999999997</v>
      </c>
      <c r="S46" s="233">
        <v>0.40500000000000003</v>
      </c>
      <c r="T46" s="233">
        <v>0.40200000000000002</v>
      </c>
      <c r="U46" s="233">
        <v>0.40200000000000002</v>
      </c>
      <c r="V46" s="242">
        <f t="shared" si="0"/>
        <v>46</v>
      </c>
      <c r="W46" s="242">
        <f t="shared" si="1"/>
        <v>51.333333333333336</v>
      </c>
      <c r="X46" s="242">
        <f t="shared" si="2"/>
        <v>23.833333333333332</v>
      </c>
      <c r="Y46" s="243">
        <f t="shared" si="3"/>
        <v>28.933333333333337</v>
      </c>
      <c r="Z46" s="1625"/>
      <c r="AA46" s="1606"/>
      <c r="AB46" s="1606"/>
      <c r="AC46" s="1606"/>
      <c r="AD46" s="1606"/>
      <c r="AE46" s="1606"/>
      <c r="AF46" s="1606"/>
      <c r="AG46" s="1606"/>
      <c r="AH46" s="1606"/>
      <c r="AI46" s="1610"/>
      <c r="AJ46" s="1610"/>
    </row>
    <row r="47" spans="1:36" ht="19.5" thickBot="1" x14ac:dyDescent="0.3">
      <c r="A47" s="1613"/>
      <c r="B47" s="1616"/>
      <c r="C47" s="1629"/>
      <c r="D47" s="1629"/>
      <c r="E47" s="236" t="s">
        <v>752</v>
      </c>
      <c r="F47" s="491">
        <v>12</v>
      </c>
      <c r="G47" s="492">
        <v>4.5</v>
      </c>
      <c r="H47" s="492">
        <v>19</v>
      </c>
      <c r="I47" s="492">
        <v>16</v>
      </c>
      <c r="J47" s="492">
        <v>10</v>
      </c>
      <c r="K47" s="492">
        <v>18</v>
      </c>
      <c r="L47" s="236">
        <v>11.6</v>
      </c>
      <c r="M47" s="236">
        <v>10.8</v>
      </c>
      <c r="N47" s="236">
        <v>30.5</v>
      </c>
      <c r="O47" s="236">
        <v>41.8</v>
      </c>
      <c r="P47" s="236">
        <v>18.600000000000001</v>
      </c>
      <c r="Q47" s="236">
        <v>8.6</v>
      </c>
      <c r="R47" s="233">
        <v>0.40899999999999997</v>
      </c>
      <c r="S47" s="233">
        <v>0.40500000000000003</v>
      </c>
      <c r="T47" s="233">
        <v>0.40200000000000002</v>
      </c>
      <c r="U47" s="233">
        <v>0.40200000000000002</v>
      </c>
      <c r="V47" s="242">
        <f t="shared" si="0"/>
        <v>11.833333333333334</v>
      </c>
      <c r="W47" s="242">
        <f t="shared" si="1"/>
        <v>14.666666666666666</v>
      </c>
      <c r="X47" s="242">
        <f t="shared" si="2"/>
        <v>17.633333333333333</v>
      </c>
      <c r="Y47" s="243">
        <f t="shared" si="3"/>
        <v>23</v>
      </c>
      <c r="Z47" s="1625"/>
      <c r="AA47" s="1606"/>
      <c r="AB47" s="1606"/>
      <c r="AC47" s="1606"/>
      <c r="AD47" s="1606"/>
      <c r="AE47" s="1606"/>
      <c r="AF47" s="1606"/>
      <c r="AG47" s="1606"/>
      <c r="AH47" s="1606"/>
      <c r="AI47" s="1610"/>
      <c r="AJ47" s="1610"/>
    </row>
    <row r="48" spans="1:36" ht="18.75" x14ac:dyDescent="0.25">
      <c r="A48" s="1612">
        <v>14</v>
      </c>
      <c r="B48" s="1615" t="s">
        <v>115</v>
      </c>
      <c r="C48" s="1627" t="s">
        <v>99</v>
      </c>
      <c r="D48" s="1627">
        <f>250*0.9</f>
        <v>225</v>
      </c>
      <c r="E48" s="231" t="s">
        <v>753</v>
      </c>
      <c r="F48" s="470">
        <v>2</v>
      </c>
      <c r="G48" s="471">
        <v>6</v>
      </c>
      <c r="H48" s="471">
        <v>1</v>
      </c>
      <c r="I48" s="471">
        <v>2</v>
      </c>
      <c r="J48" s="471">
        <v>14</v>
      </c>
      <c r="K48" s="471">
        <v>10</v>
      </c>
      <c r="L48" s="231">
        <v>1.3</v>
      </c>
      <c r="M48" s="231">
        <v>0</v>
      </c>
      <c r="N48" s="231">
        <v>15.6</v>
      </c>
      <c r="O48" s="231">
        <v>18.7</v>
      </c>
      <c r="P48" s="231">
        <v>0.8</v>
      </c>
      <c r="Q48" s="231">
        <v>2</v>
      </c>
      <c r="R48" s="308">
        <v>0.42099999999999999</v>
      </c>
      <c r="S48" s="308">
        <v>0.41699999999999998</v>
      </c>
      <c r="T48" s="308">
        <v>0.41799999999999998</v>
      </c>
      <c r="U48" s="308">
        <v>0.42</v>
      </c>
      <c r="V48" s="240">
        <f t="shared" si="0"/>
        <v>3</v>
      </c>
      <c r="W48" s="240">
        <f t="shared" si="1"/>
        <v>8.6666666666666661</v>
      </c>
      <c r="X48" s="240">
        <f t="shared" si="2"/>
        <v>8.4499999999999993</v>
      </c>
      <c r="Y48" s="241">
        <f t="shared" si="3"/>
        <v>7.166666666666667</v>
      </c>
      <c r="Z48" s="1624">
        <f>SUM(V48:V52)</f>
        <v>80.666666666666657</v>
      </c>
      <c r="AA48" s="1608">
        <f>SUM(W48:W52)</f>
        <v>76.333333333333343</v>
      </c>
      <c r="AB48" s="1608">
        <f>SUM(X48:X52)</f>
        <v>95.116666666666674</v>
      </c>
      <c r="AC48" s="1608">
        <f>SUM(Y48:Y52)</f>
        <v>102.21666666666667</v>
      </c>
      <c r="AD48" s="1605">
        <f t="shared" ref="AD48:AG53" si="24">Z48*0.38*0.9*SQRT(3)</f>
        <v>47.783817679210181</v>
      </c>
      <c r="AE48" s="1605">
        <f t="shared" si="24"/>
        <v>45.216918382393118</v>
      </c>
      <c r="AF48" s="1605">
        <f t="shared" si="24"/>
        <v>56.34343956513483</v>
      </c>
      <c r="AG48" s="1605">
        <f t="shared" si="24"/>
        <v>60.54920533607357</v>
      </c>
      <c r="AH48" s="1608">
        <f>MAX(Z48:AC52)</f>
        <v>102.21666666666667</v>
      </c>
      <c r="AI48" s="1609">
        <f t="shared" ref="AI48" si="25">AH48*0.38*0.9*SQRT(3)</f>
        <v>60.54920533607357</v>
      </c>
      <c r="AJ48" s="1609">
        <f>D48-AI48</f>
        <v>164.45079466392644</v>
      </c>
    </row>
    <row r="49" spans="1:36" ht="18.75" x14ac:dyDescent="0.25">
      <c r="A49" s="1613"/>
      <c r="B49" s="1616"/>
      <c r="C49" s="1629"/>
      <c r="D49" s="1629"/>
      <c r="E49" s="232" t="s">
        <v>754</v>
      </c>
      <c r="F49" s="493">
        <v>34</v>
      </c>
      <c r="G49" s="494">
        <v>32</v>
      </c>
      <c r="H49" s="494">
        <v>59</v>
      </c>
      <c r="I49" s="494">
        <v>50</v>
      </c>
      <c r="J49" s="494">
        <v>60</v>
      </c>
      <c r="K49" s="494">
        <v>35</v>
      </c>
      <c r="L49" s="232">
        <v>21.4</v>
      </c>
      <c r="M49" s="232">
        <v>14.8</v>
      </c>
      <c r="N49" s="232">
        <v>17.2</v>
      </c>
      <c r="O49" s="232">
        <v>20.3</v>
      </c>
      <c r="P49" s="232">
        <v>24.4</v>
      </c>
      <c r="Q49" s="232">
        <v>0</v>
      </c>
      <c r="R49" s="233">
        <v>0.42099999999999999</v>
      </c>
      <c r="S49" s="233">
        <v>0.41699999999999998</v>
      </c>
      <c r="T49" s="233">
        <v>0.41799999999999998</v>
      </c>
      <c r="U49" s="233">
        <v>0.42</v>
      </c>
      <c r="V49" s="242">
        <f t="shared" si="0"/>
        <v>41.666666666666664</v>
      </c>
      <c r="W49" s="242">
        <f t="shared" si="1"/>
        <v>48.333333333333336</v>
      </c>
      <c r="X49" s="242">
        <f t="shared" si="2"/>
        <v>17.8</v>
      </c>
      <c r="Y49" s="243">
        <f t="shared" si="3"/>
        <v>22.35</v>
      </c>
      <c r="Z49" s="1625"/>
      <c r="AA49" s="1606"/>
      <c r="AB49" s="1606"/>
      <c r="AC49" s="1606"/>
      <c r="AD49" s="1606"/>
      <c r="AE49" s="1606"/>
      <c r="AF49" s="1606"/>
      <c r="AG49" s="1606"/>
      <c r="AH49" s="1606"/>
      <c r="AI49" s="1610"/>
      <c r="AJ49" s="1610"/>
    </row>
    <row r="50" spans="1:36" ht="18.75" x14ac:dyDescent="0.25">
      <c r="A50" s="1613"/>
      <c r="B50" s="1616"/>
      <c r="C50" s="1629"/>
      <c r="D50" s="1629"/>
      <c r="E50" s="236" t="s">
        <v>755</v>
      </c>
      <c r="F50" s="472">
        <v>16</v>
      </c>
      <c r="G50" s="473">
        <v>28</v>
      </c>
      <c r="H50" s="473">
        <v>16</v>
      </c>
      <c r="I50" s="473">
        <v>1</v>
      </c>
      <c r="J50" s="473">
        <v>7</v>
      </c>
      <c r="K50" s="473">
        <v>2</v>
      </c>
      <c r="L50" s="236">
        <v>8.8000000000000007</v>
      </c>
      <c r="M50" s="236">
        <v>49.1</v>
      </c>
      <c r="N50" s="236">
        <v>21.3</v>
      </c>
      <c r="O50" s="236">
        <v>1.9</v>
      </c>
      <c r="P50" s="236">
        <v>14.8</v>
      </c>
      <c r="Q50" s="236">
        <v>9.3000000000000007</v>
      </c>
      <c r="R50" s="237">
        <v>0.42099999999999999</v>
      </c>
      <c r="S50" s="237">
        <v>0.41699999999999998</v>
      </c>
      <c r="T50" s="237">
        <v>0.41799999999999998</v>
      </c>
      <c r="U50" s="237">
        <v>0.42</v>
      </c>
      <c r="V50" s="242">
        <f t="shared" si="0"/>
        <v>20</v>
      </c>
      <c r="W50" s="242">
        <f t="shared" si="1"/>
        <v>3.3333333333333335</v>
      </c>
      <c r="X50" s="242">
        <f t="shared" si="2"/>
        <v>26.400000000000002</v>
      </c>
      <c r="Y50" s="243">
        <f t="shared" si="3"/>
        <v>8.6666666666666661</v>
      </c>
      <c r="Z50" s="1625"/>
      <c r="AA50" s="1606"/>
      <c r="AB50" s="1606"/>
      <c r="AC50" s="1606"/>
      <c r="AD50" s="1606"/>
      <c r="AE50" s="1606"/>
      <c r="AF50" s="1606"/>
      <c r="AG50" s="1606"/>
      <c r="AH50" s="1606"/>
      <c r="AI50" s="1610"/>
      <c r="AJ50" s="1610"/>
    </row>
    <row r="51" spans="1:36" ht="18.75" x14ac:dyDescent="0.25">
      <c r="A51" s="1613"/>
      <c r="B51" s="1616"/>
      <c r="C51" s="1629"/>
      <c r="D51" s="1629"/>
      <c r="E51" s="232" t="s">
        <v>756</v>
      </c>
      <c r="F51" s="489">
        <v>0</v>
      </c>
      <c r="G51" s="490">
        <v>1</v>
      </c>
      <c r="H51" s="490">
        <v>0</v>
      </c>
      <c r="I51" s="490">
        <v>0</v>
      </c>
      <c r="J51" s="490">
        <v>1</v>
      </c>
      <c r="K51" s="490">
        <v>0</v>
      </c>
      <c r="L51" s="232">
        <v>20.8</v>
      </c>
      <c r="M51" s="232">
        <v>50.7</v>
      </c>
      <c r="N51" s="232">
        <v>22.8</v>
      </c>
      <c r="O51" s="232">
        <v>57.2</v>
      </c>
      <c r="P51" s="232">
        <v>59</v>
      </c>
      <c r="Q51" s="232">
        <v>23.8</v>
      </c>
      <c r="R51" s="233">
        <v>0.42099999999999999</v>
      </c>
      <c r="S51" s="233">
        <v>0.41699999999999998</v>
      </c>
      <c r="T51" s="233">
        <v>0.41799999999999998</v>
      </c>
      <c r="U51" s="233">
        <v>0.42</v>
      </c>
      <c r="V51" s="242">
        <f t="shared" si="0"/>
        <v>1</v>
      </c>
      <c r="W51" s="242">
        <f t="shared" si="1"/>
        <v>1</v>
      </c>
      <c r="X51" s="242">
        <f t="shared" si="2"/>
        <v>31.433333333333334</v>
      </c>
      <c r="Y51" s="243">
        <f t="shared" si="3"/>
        <v>46.666666666666664</v>
      </c>
      <c r="Z51" s="1625"/>
      <c r="AA51" s="1606"/>
      <c r="AB51" s="1606"/>
      <c r="AC51" s="1606"/>
      <c r="AD51" s="1606"/>
      <c r="AE51" s="1606"/>
      <c r="AF51" s="1606"/>
      <c r="AG51" s="1606"/>
      <c r="AH51" s="1606"/>
      <c r="AI51" s="1610"/>
      <c r="AJ51" s="1610"/>
    </row>
    <row r="52" spans="1:36" ht="19.5" thickBot="1" x14ac:dyDescent="0.3">
      <c r="A52" s="1613"/>
      <c r="B52" s="1616"/>
      <c r="C52" s="1629"/>
      <c r="D52" s="1629"/>
      <c r="E52" s="236" t="s">
        <v>757</v>
      </c>
      <c r="F52" s="474">
        <v>26</v>
      </c>
      <c r="G52" s="475">
        <v>2</v>
      </c>
      <c r="H52" s="475">
        <v>17</v>
      </c>
      <c r="I52" s="475">
        <v>16</v>
      </c>
      <c r="J52" s="475">
        <v>6</v>
      </c>
      <c r="K52" s="495">
        <v>23</v>
      </c>
      <c r="L52" s="236">
        <v>17.600000000000001</v>
      </c>
      <c r="M52" s="236">
        <v>0.9</v>
      </c>
      <c r="N52" s="236">
        <v>14.6</v>
      </c>
      <c r="O52" s="236">
        <v>21.8</v>
      </c>
      <c r="P52" s="236">
        <v>0.3</v>
      </c>
      <c r="Q52" s="236">
        <v>30</v>
      </c>
      <c r="R52" s="237">
        <v>0.42099999999999999</v>
      </c>
      <c r="S52" s="237">
        <v>0.41699999999999998</v>
      </c>
      <c r="T52" s="237">
        <v>0.41799999999999998</v>
      </c>
      <c r="U52" s="237">
        <v>0.42</v>
      </c>
      <c r="V52" s="242">
        <f t="shared" si="0"/>
        <v>15</v>
      </c>
      <c r="W52" s="242">
        <f t="shared" si="1"/>
        <v>15</v>
      </c>
      <c r="X52" s="242">
        <f t="shared" si="2"/>
        <v>11.033333333333333</v>
      </c>
      <c r="Y52" s="243">
        <f t="shared" si="3"/>
        <v>17.366666666666667</v>
      </c>
      <c r="Z52" s="1625"/>
      <c r="AA52" s="1606"/>
      <c r="AB52" s="1606"/>
      <c r="AC52" s="1606"/>
      <c r="AD52" s="1606"/>
      <c r="AE52" s="1606"/>
      <c r="AF52" s="1606"/>
      <c r="AG52" s="1606"/>
      <c r="AH52" s="1606"/>
      <c r="AI52" s="1610"/>
      <c r="AJ52" s="1610"/>
    </row>
    <row r="53" spans="1:36" ht="18.75" x14ac:dyDescent="0.25">
      <c r="A53" s="1612">
        <v>15</v>
      </c>
      <c r="B53" s="1615" t="s">
        <v>118</v>
      </c>
      <c r="C53" s="1627" t="s">
        <v>99</v>
      </c>
      <c r="D53" s="1627">
        <f>250*0.9</f>
        <v>225</v>
      </c>
      <c r="E53" s="231" t="s">
        <v>758</v>
      </c>
      <c r="F53" s="496">
        <v>95</v>
      </c>
      <c r="G53" s="497">
        <v>75</v>
      </c>
      <c r="H53" s="497">
        <v>41</v>
      </c>
      <c r="I53" s="497">
        <v>75</v>
      </c>
      <c r="J53" s="497">
        <v>50</v>
      </c>
      <c r="K53" s="497">
        <v>35</v>
      </c>
      <c r="L53" s="231">
        <v>45</v>
      </c>
      <c r="M53" s="231">
        <v>40</v>
      </c>
      <c r="N53" s="231">
        <v>25</v>
      </c>
      <c r="O53" s="231">
        <v>85</v>
      </c>
      <c r="P53" s="231">
        <v>60</v>
      </c>
      <c r="Q53" s="231">
        <v>45</v>
      </c>
      <c r="R53" s="308">
        <v>0.39</v>
      </c>
      <c r="S53" s="308">
        <v>0.38700000000000001</v>
      </c>
      <c r="T53" s="308">
        <v>0.40300000000000002</v>
      </c>
      <c r="U53" s="308">
        <v>0.40799999999999997</v>
      </c>
      <c r="V53" s="240">
        <f t="shared" si="0"/>
        <v>70.333333333333329</v>
      </c>
      <c r="W53" s="240">
        <f t="shared" si="1"/>
        <v>53.333333333333336</v>
      </c>
      <c r="X53" s="240">
        <f t="shared" si="2"/>
        <v>36.666666666666664</v>
      </c>
      <c r="Y53" s="241">
        <f t="shared" si="3"/>
        <v>63.333333333333336</v>
      </c>
      <c r="Z53" s="1624">
        <f>SUM(V53:V55)</f>
        <v>85.666666666666657</v>
      </c>
      <c r="AA53" s="1608">
        <f>SUM(W53:W55)</f>
        <v>62.833333333333336</v>
      </c>
      <c r="AB53" s="1608">
        <f>SUM(X53:X55)</f>
        <v>89</v>
      </c>
      <c r="AC53" s="1608">
        <f>SUM(Y53:Y55)</f>
        <v>120.33333333333334</v>
      </c>
      <c r="AD53" s="1605">
        <f t="shared" ref="AD53" si="26">Z53*0.38*0.9*SQRT(3)</f>
        <v>50.745624560152955</v>
      </c>
      <c r="AE53" s="1605">
        <f t="shared" si="24"/>
        <v>37.220039803847605</v>
      </c>
      <c r="AF53" s="1605">
        <f t="shared" si="24"/>
        <v>52.720162480781489</v>
      </c>
      <c r="AG53" s="1605">
        <f t="shared" si="24"/>
        <v>71.280818934689592</v>
      </c>
      <c r="AH53" s="1608">
        <f>MAX(Z53:AC55)</f>
        <v>120.33333333333334</v>
      </c>
      <c r="AI53" s="1609">
        <f t="shared" ref="AI53" si="27">AH53*0.38*0.9*SQRT(3)</f>
        <v>71.280818934689592</v>
      </c>
      <c r="AJ53" s="1609">
        <f>D53-AI53</f>
        <v>153.71918106531041</v>
      </c>
    </row>
    <row r="54" spans="1:36" ht="18.75" x14ac:dyDescent="0.25">
      <c r="A54" s="1613"/>
      <c r="B54" s="1616"/>
      <c r="C54" s="1629"/>
      <c r="D54" s="1629"/>
      <c r="E54" s="232" t="s">
        <v>746</v>
      </c>
      <c r="F54" s="472">
        <v>0</v>
      </c>
      <c r="G54" s="473">
        <v>1</v>
      </c>
      <c r="H54" s="473">
        <v>0</v>
      </c>
      <c r="I54" s="473">
        <v>0</v>
      </c>
      <c r="J54" s="473">
        <v>1</v>
      </c>
      <c r="K54" s="473">
        <v>0</v>
      </c>
      <c r="L54" s="232">
        <v>9</v>
      </c>
      <c r="M54" s="232">
        <v>15</v>
      </c>
      <c r="N54" s="232">
        <v>8</v>
      </c>
      <c r="O54" s="232">
        <v>11</v>
      </c>
      <c r="P54" s="232">
        <v>15</v>
      </c>
      <c r="Q54" s="232">
        <v>10</v>
      </c>
      <c r="R54" s="233">
        <v>0.39</v>
      </c>
      <c r="S54" s="233">
        <v>0.38700000000000001</v>
      </c>
      <c r="T54" s="233">
        <v>0.40300000000000002</v>
      </c>
      <c r="U54" s="233">
        <v>0.40799999999999997</v>
      </c>
      <c r="V54" s="242">
        <f t="shared" si="0"/>
        <v>1</v>
      </c>
      <c r="W54" s="242">
        <f t="shared" si="1"/>
        <v>1</v>
      </c>
      <c r="X54" s="242">
        <f t="shared" si="2"/>
        <v>10.666666666666666</v>
      </c>
      <c r="Y54" s="243">
        <f t="shared" si="3"/>
        <v>12</v>
      </c>
      <c r="Z54" s="1625"/>
      <c r="AA54" s="1606"/>
      <c r="AB54" s="1606"/>
      <c r="AC54" s="1606"/>
      <c r="AD54" s="1606"/>
      <c r="AE54" s="1606"/>
      <c r="AF54" s="1606"/>
      <c r="AG54" s="1606"/>
      <c r="AH54" s="1606"/>
      <c r="AI54" s="1610"/>
      <c r="AJ54" s="1610"/>
    </row>
    <row r="55" spans="1:36" ht="19.5" thickBot="1" x14ac:dyDescent="0.3">
      <c r="A55" s="1613"/>
      <c r="B55" s="1616"/>
      <c r="C55" s="1629"/>
      <c r="D55" s="1629"/>
      <c r="E55" s="236" t="s">
        <v>35</v>
      </c>
      <c r="F55" s="493">
        <v>8</v>
      </c>
      <c r="G55" s="494">
        <v>6</v>
      </c>
      <c r="H55" s="494">
        <v>29</v>
      </c>
      <c r="I55" s="494">
        <v>0</v>
      </c>
      <c r="J55" s="494">
        <v>1</v>
      </c>
      <c r="K55" s="498">
        <v>16</v>
      </c>
      <c r="L55" s="236">
        <v>20</v>
      </c>
      <c r="M55" s="236">
        <v>30</v>
      </c>
      <c r="N55" s="236">
        <v>75</v>
      </c>
      <c r="O55" s="236">
        <v>25</v>
      </c>
      <c r="P55" s="236">
        <v>30</v>
      </c>
      <c r="Q55" s="236">
        <v>80</v>
      </c>
      <c r="R55" s="233">
        <v>0.39</v>
      </c>
      <c r="S55" s="233">
        <v>0.38700000000000001</v>
      </c>
      <c r="T55" s="233">
        <v>0.40300000000000002</v>
      </c>
      <c r="U55" s="233">
        <v>0.40799999999999997</v>
      </c>
      <c r="V55" s="242">
        <f t="shared" si="0"/>
        <v>14.333333333333334</v>
      </c>
      <c r="W55" s="242">
        <f t="shared" si="1"/>
        <v>8.5</v>
      </c>
      <c r="X55" s="242">
        <f t="shared" si="2"/>
        <v>41.666666666666664</v>
      </c>
      <c r="Y55" s="243">
        <f t="shared" si="3"/>
        <v>45</v>
      </c>
      <c r="Z55" s="1625"/>
      <c r="AA55" s="1606"/>
      <c r="AB55" s="1606"/>
      <c r="AC55" s="1606"/>
      <c r="AD55" s="1606"/>
      <c r="AE55" s="1606"/>
      <c r="AF55" s="1606"/>
      <c r="AG55" s="1606"/>
      <c r="AH55" s="1606"/>
      <c r="AI55" s="1610"/>
      <c r="AJ55" s="1610"/>
    </row>
    <row r="56" spans="1:36" ht="18.75" x14ac:dyDescent="0.25">
      <c r="A56" s="1612">
        <v>16</v>
      </c>
      <c r="B56" s="1615" t="s">
        <v>329</v>
      </c>
      <c r="C56" s="1627" t="s">
        <v>759</v>
      </c>
      <c r="D56" s="1627">
        <f>100*0.9</f>
        <v>90</v>
      </c>
      <c r="E56" s="231" t="s">
        <v>746</v>
      </c>
      <c r="F56" s="499">
        <v>26</v>
      </c>
      <c r="G56" s="500">
        <v>40</v>
      </c>
      <c r="H56" s="500">
        <v>30</v>
      </c>
      <c r="I56" s="500">
        <v>25</v>
      </c>
      <c r="J56" s="500">
        <v>50</v>
      </c>
      <c r="K56" s="500">
        <v>47</v>
      </c>
      <c r="L56" s="231">
        <v>12</v>
      </c>
      <c r="M56" s="231">
        <v>40</v>
      </c>
      <c r="N56" s="231">
        <v>38</v>
      </c>
      <c r="O56" s="231">
        <v>21.5</v>
      </c>
      <c r="P56" s="231">
        <v>43.8</v>
      </c>
      <c r="Q56" s="231">
        <v>76.3</v>
      </c>
      <c r="R56" s="308">
        <v>0.41199999999999998</v>
      </c>
      <c r="S56" s="308">
        <v>0.41099999999999998</v>
      </c>
      <c r="T56" s="308">
        <v>0.40400000000000003</v>
      </c>
      <c r="U56" s="308">
        <v>0.40799999999999997</v>
      </c>
      <c r="V56" s="240">
        <f t="shared" ref="V56:V102" si="28">IF(AND(F56=0,G56=0,H56=0),0,IF(AND(F56=0,G56=0),H56,IF(AND(F56=0,H56=0),G56,IF(AND(G56=0,H56=0),F56,IF(F56=0,(G56+H56)/2,IF(G56=0,(F56+H56)/2,IF(H56=0,(F56+G56)/2,(F56+G56+H56)/3)))))))</f>
        <v>32</v>
      </c>
      <c r="W56" s="240">
        <f t="shared" ref="W56:W102" si="29">IF(AND(I56=0,J56=0,K56=0),0,IF(AND(I56=0,J56=0),K56,IF(AND(I56=0,K56=0),J56,IF(AND(J56=0,K56=0),I56,IF(I56=0,(J56+K56)/2,IF(J56=0,(I56+K56)/2,IF(K56=0,(I56+J56)/2,(I56+J56+K56)/3)))))))</f>
        <v>40.666666666666664</v>
      </c>
      <c r="X56" s="240">
        <f t="shared" ref="X56:X102" si="30">IF(AND(L56=0,M56=0,N56=0),0,IF(AND(L56=0,M56=0),N56,IF(AND(L56=0,N56=0),M56,IF(AND(M56=0,N56=0),L56,IF(L56=0,(M56+N56)/2,IF(M56=0,(L56+N56)/2,IF(N56=0,(L56+M56)/2,(L56+M56+N56)/3)))))))</f>
        <v>30</v>
      </c>
      <c r="Y56" s="241">
        <f t="shared" ref="Y56:Y102" si="31">IF(AND(O56=0,P56=0,Q56=0),0,IF(AND(O56=0,P56=0),Q56,IF(AND(O56=0,Q56=0),P56,IF(AND(P56=0,Q56=0),O56,IF(O56=0,(P56+Q56)/2,IF(P56=0,(O56+Q56)/2,IF(Q56=0,(O56+P56)/2,(O56+P56+Q56)/3)))))))</f>
        <v>47.199999999999996</v>
      </c>
      <c r="Z56" s="1624">
        <f>SUM(V56:V58)</f>
        <v>36.5</v>
      </c>
      <c r="AA56" s="1608">
        <f>SUM(W56:W58)</f>
        <v>46.833333333333336</v>
      </c>
      <c r="AB56" s="1608">
        <f>SUM(X56:X58)</f>
        <v>32.666666666666664</v>
      </c>
      <c r="AC56" s="1608">
        <f>SUM(Y56:Y58)</f>
        <v>56.633333333333326</v>
      </c>
      <c r="AD56" s="1605">
        <f t="shared" ref="AD56:AG59" si="32">Z56*0.38*0.9*SQRT(3)</f>
        <v>21.621190230882295</v>
      </c>
      <c r="AE56" s="1605">
        <f t="shared" si="32"/>
        <v>27.742257784830706</v>
      </c>
      <c r="AF56" s="1605">
        <f t="shared" si="32"/>
        <v>19.350471622159493</v>
      </c>
      <c r="AG56" s="1605">
        <f t="shared" si="32"/>
        <v>33.547399271478547</v>
      </c>
      <c r="AH56" s="1608">
        <f>MAX(Z56:AC58)</f>
        <v>56.633333333333326</v>
      </c>
      <c r="AI56" s="1609">
        <f t="shared" ref="AI56" si="33">AH56*0.38*0.9*SQRT(3)</f>
        <v>33.547399271478547</v>
      </c>
      <c r="AJ56" s="1609">
        <f>D56-AI56</f>
        <v>56.452600728521453</v>
      </c>
    </row>
    <row r="57" spans="1:36" ht="18.75" x14ac:dyDescent="0.25">
      <c r="A57" s="1613"/>
      <c r="B57" s="1616"/>
      <c r="C57" s="1629"/>
      <c r="D57" s="1629"/>
      <c r="E57" s="232" t="s">
        <v>760</v>
      </c>
      <c r="F57" s="501">
        <v>0</v>
      </c>
      <c r="G57" s="502">
        <v>1</v>
      </c>
      <c r="H57" s="502">
        <v>0</v>
      </c>
      <c r="I57" s="502">
        <v>1</v>
      </c>
      <c r="J57" s="502">
        <v>2</v>
      </c>
      <c r="K57" s="502">
        <v>1</v>
      </c>
      <c r="L57" s="232">
        <v>4</v>
      </c>
      <c r="M57" s="232">
        <v>3</v>
      </c>
      <c r="N57" s="232">
        <v>1</v>
      </c>
      <c r="O57" s="232">
        <v>13</v>
      </c>
      <c r="P57" s="232">
        <v>14.6</v>
      </c>
      <c r="Q57" s="232">
        <v>0.7</v>
      </c>
      <c r="R57" s="233">
        <v>0.41199999999999998</v>
      </c>
      <c r="S57" s="233">
        <v>0.41099999999999998</v>
      </c>
      <c r="T57" s="233">
        <v>0.40400000000000003</v>
      </c>
      <c r="U57" s="233">
        <v>0.40799999999999997</v>
      </c>
      <c r="V57" s="242">
        <f t="shared" si="28"/>
        <v>1</v>
      </c>
      <c r="W57" s="242">
        <f t="shared" si="29"/>
        <v>1.3333333333333333</v>
      </c>
      <c r="X57" s="242">
        <f t="shared" si="30"/>
        <v>2.6666666666666665</v>
      </c>
      <c r="Y57" s="243">
        <f t="shared" si="31"/>
        <v>9.4333333333333336</v>
      </c>
      <c r="Z57" s="1625"/>
      <c r="AA57" s="1606"/>
      <c r="AB57" s="1606"/>
      <c r="AC57" s="1606"/>
      <c r="AD57" s="1606"/>
      <c r="AE57" s="1606"/>
      <c r="AF57" s="1606"/>
      <c r="AG57" s="1606"/>
      <c r="AH57" s="1606"/>
      <c r="AI57" s="1610"/>
      <c r="AJ57" s="1610"/>
    </row>
    <row r="58" spans="1:36" ht="19.5" thickBot="1" x14ac:dyDescent="0.3">
      <c r="A58" s="1613"/>
      <c r="B58" s="1616"/>
      <c r="C58" s="1629"/>
      <c r="D58" s="1629"/>
      <c r="E58" s="236" t="s">
        <v>741</v>
      </c>
      <c r="F58" s="503">
        <v>0.5</v>
      </c>
      <c r="G58" s="504">
        <v>2</v>
      </c>
      <c r="H58" s="504">
        <v>8</v>
      </c>
      <c r="I58" s="504">
        <v>0.5</v>
      </c>
      <c r="J58" s="504">
        <v>2</v>
      </c>
      <c r="K58" s="504">
        <v>12</v>
      </c>
      <c r="L58" s="236">
        <v>0</v>
      </c>
      <c r="M58" s="236">
        <v>0</v>
      </c>
      <c r="N58" s="236">
        <v>0</v>
      </c>
      <c r="O58" s="236">
        <v>0</v>
      </c>
      <c r="P58" s="236">
        <v>0</v>
      </c>
      <c r="Q58" s="236">
        <v>0</v>
      </c>
      <c r="R58" s="233">
        <v>0.41199999999999998</v>
      </c>
      <c r="S58" s="233">
        <v>0.41099999999999998</v>
      </c>
      <c r="T58" s="233">
        <v>0.40400000000000003</v>
      </c>
      <c r="U58" s="233">
        <v>0.40799999999999997</v>
      </c>
      <c r="V58" s="242">
        <f t="shared" si="28"/>
        <v>3.5</v>
      </c>
      <c r="W58" s="242">
        <f t="shared" si="29"/>
        <v>4.833333333333333</v>
      </c>
      <c r="X58" s="242">
        <f t="shared" si="30"/>
        <v>0</v>
      </c>
      <c r="Y58" s="243">
        <f t="shared" si="31"/>
        <v>0</v>
      </c>
      <c r="Z58" s="1625"/>
      <c r="AA58" s="1606"/>
      <c r="AB58" s="1606"/>
      <c r="AC58" s="1606"/>
      <c r="AD58" s="1606"/>
      <c r="AE58" s="1606"/>
      <c r="AF58" s="1606"/>
      <c r="AG58" s="1606"/>
      <c r="AH58" s="1606"/>
      <c r="AI58" s="1610"/>
      <c r="AJ58" s="1610"/>
    </row>
    <row r="59" spans="1:36" ht="19.5" thickBot="1" x14ac:dyDescent="0.3">
      <c r="A59" s="571">
        <v>17</v>
      </c>
      <c r="B59" s="572" t="s">
        <v>251</v>
      </c>
      <c r="C59" s="570" t="s">
        <v>275</v>
      </c>
      <c r="D59" s="570">
        <f>40*0.9</f>
        <v>36</v>
      </c>
      <c r="E59" s="231" t="s">
        <v>728</v>
      </c>
      <c r="F59" s="505">
        <v>0</v>
      </c>
      <c r="G59" s="506">
        <v>0</v>
      </c>
      <c r="H59" s="506">
        <v>0</v>
      </c>
      <c r="I59" s="506">
        <v>0</v>
      </c>
      <c r="J59" s="506">
        <v>0</v>
      </c>
      <c r="K59" s="506">
        <v>0</v>
      </c>
      <c r="L59" s="231">
        <v>0</v>
      </c>
      <c r="M59" s="231">
        <v>0</v>
      </c>
      <c r="N59" s="231">
        <v>0</v>
      </c>
      <c r="O59" s="231">
        <v>0</v>
      </c>
      <c r="P59" s="231">
        <v>0</v>
      </c>
      <c r="Q59" s="231">
        <v>0</v>
      </c>
      <c r="R59" s="308">
        <v>0.38730158730158726</v>
      </c>
      <c r="S59" s="308">
        <v>0.38730158730158726</v>
      </c>
      <c r="T59" s="308">
        <v>0.39999999999999997</v>
      </c>
      <c r="U59" s="308">
        <v>0.39999999999999997</v>
      </c>
      <c r="V59" s="240">
        <f t="shared" si="28"/>
        <v>0</v>
      </c>
      <c r="W59" s="240">
        <f t="shared" si="29"/>
        <v>0</v>
      </c>
      <c r="X59" s="240">
        <f t="shared" si="30"/>
        <v>0</v>
      </c>
      <c r="Y59" s="241">
        <f t="shared" si="31"/>
        <v>0</v>
      </c>
      <c r="Z59" s="562">
        <f>SUM(V59:V59)</f>
        <v>0</v>
      </c>
      <c r="AA59" s="563">
        <f>SUM(W59:W59)</f>
        <v>0</v>
      </c>
      <c r="AB59" s="563">
        <f>SUM(X59:X59)</f>
        <v>0</v>
      </c>
      <c r="AC59" s="563">
        <f>SUM(Y59:Y59)</f>
        <v>0</v>
      </c>
      <c r="AD59" s="564">
        <f t="shared" ref="AD59" si="34">Z59*0.38*0.9*SQRT(3)</f>
        <v>0</v>
      </c>
      <c r="AE59" s="564">
        <f t="shared" si="32"/>
        <v>0</v>
      </c>
      <c r="AF59" s="564">
        <f t="shared" si="32"/>
        <v>0</v>
      </c>
      <c r="AG59" s="564">
        <f t="shared" si="32"/>
        <v>0</v>
      </c>
      <c r="AH59" s="563">
        <f>MAX(Z59:AC59)</f>
        <v>0</v>
      </c>
      <c r="AI59" s="568">
        <f t="shared" ref="AI59" si="35">AH59*0.38*0.9*SQRT(3)</f>
        <v>0</v>
      </c>
      <c r="AJ59" s="568">
        <f>D59-AI59</f>
        <v>36</v>
      </c>
    </row>
    <row r="60" spans="1:36" ht="18.75" x14ac:dyDescent="0.25">
      <c r="A60" s="1612">
        <v>18</v>
      </c>
      <c r="B60" s="1615" t="s">
        <v>255</v>
      </c>
      <c r="C60" s="1627" t="s">
        <v>59</v>
      </c>
      <c r="D60" s="1627">
        <f>400*0.9</f>
        <v>360</v>
      </c>
      <c r="E60" s="231" t="s">
        <v>44</v>
      </c>
      <c r="F60" s="507">
        <v>47</v>
      </c>
      <c r="G60" s="508">
        <v>30</v>
      </c>
      <c r="H60" s="508">
        <v>15</v>
      </c>
      <c r="I60" s="508">
        <v>16</v>
      </c>
      <c r="J60" s="508">
        <v>44</v>
      </c>
      <c r="K60" s="508">
        <v>11</v>
      </c>
      <c r="L60" s="231">
        <v>95</v>
      </c>
      <c r="M60" s="231">
        <v>60</v>
      </c>
      <c r="N60" s="231">
        <v>45</v>
      </c>
      <c r="O60" s="231">
        <v>45</v>
      </c>
      <c r="P60" s="231">
        <v>50</v>
      </c>
      <c r="Q60" s="231">
        <v>53</v>
      </c>
      <c r="R60" s="308">
        <v>0.39800000000000002</v>
      </c>
      <c r="S60" s="308">
        <v>0.39500000000000002</v>
      </c>
      <c r="T60" s="308">
        <v>0.41</v>
      </c>
      <c r="U60" s="308">
        <v>0.41</v>
      </c>
      <c r="V60" s="240">
        <f t="shared" si="28"/>
        <v>30.666666666666668</v>
      </c>
      <c r="W60" s="240">
        <f t="shared" si="29"/>
        <v>23.666666666666668</v>
      </c>
      <c r="X60" s="240">
        <f t="shared" si="30"/>
        <v>66.666666666666671</v>
      </c>
      <c r="Y60" s="241">
        <f t="shared" si="31"/>
        <v>49.333333333333336</v>
      </c>
      <c r="Z60" s="1624">
        <f>SUM(V60:V63)</f>
        <v>40.916666666666671</v>
      </c>
      <c r="AA60" s="1608">
        <f>SUM(W60:W63)</f>
        <v>23.666666666666668</v>
      </c>
      <c r="AB60" s="1608">
        <f>SUM(X60:X63)</f>
        <v>73.166666666666671</v>
      </c>
      <c r="AC60" s="1608">
        <f>SUM(Y60:Y63)</f>
        <v>57.9</v>
      </c>
      <c r="AD60" s="1605">
        <f t="shared" ref="AD60:AG64" si="36">Z60*0.38*0.9*SQRT(3)</f>
        <v>24.237452975715087</v>
      </c>
      <c r="AE60" s="1605">
        <f t="shared" si="36"/>
        <v>14.019219236462494</v>
      </c>
      <c r="AF60" s="1605">
        <f t="shared" si="36"/>
        <v>43.34110735779602</v>
      </c>
      <c r="AG60" s="1605">
        <f t="shared" si="36"/>
        <v>34.297723681317393</v>
      </c>
      <c r="AH60" s="1608">
        <f>MAX(Z60:AC63)</f>
        <v>73.166666666666671</v>
      </c>
      <c r="AI60" s="1609">
        <f t="shared" ref="AI60" si="37">AH60*0.38*0.9*SQRT(3)</f>
        <v>43.34110735779602</v>
      </c>
      <c r="AJ60" s="1609">
        <f>D60-AI60</f>
        <v>316.65889264220397</v>
      </c>
    </row>
    <row r="61" spans="1:36" ht="18.75" x14ac:dyDescent="0.25">
      <c r="A61" s="1613"/>
      <c r="B61" s="1616"/>
      <c r="C61" s="1629"/>
      <c r="D61" s="1629"/>
      <c r="E61" s="232" t="s">
        <v>761</v>
      </c>
      <c r="F61" s="507">
        <v>0</v>
      </c>
      <c r="G61" s="508">
        <v>0</v>
      </c>
      <c r="H61" s="508">
        <v>0</v>
      </c>
      <c r="I61" s="508">
        <v>0</v>
      </c>
      <c r="J61" s="508">
        <v>0</v>
      </c>
      <c r="K61" s="508">
        <v>0</v>
      </c>
      <c r="L61" s="232">
        <v>0</v>
      </c>
      <c r="M61" s="232">
        <v>0</v>
      </c>
      <c r="N61" s="232">
        <v>0</v>
      </c>
      <c r="O61" s="232">
        <v>0</v>
      </c>
      <c r="P61" s="232">
        <v>0</v>
      </c>
      <c r="Q61" s="232">
        <v>0</v>
      </c>
      <c r="R61" s="233">
        <v>0.39800000000000002</v>
      </c>
      <c r="S61" s="233">
        <v>0.39500000000000002</v>
      </c>
      <c r="T61" s="233">
        <v>0.41</v>
      </c>
      <c r="U61" s="233">
        <v>0.41</v>
      </c>
      <c r="V61" s="242">
        <f t="shared" si="28"/>
        <v>0</v>
      </c>
      <c r="W61" s="242">
        <f t="shared" si="29"/>
        <v>0</v>
      </c>
      <c r="X61" s="242">
        <f t="shared" si="30"/>
        <v>0</v>
      </c>
      <c r="Y61" s="243">
        <f t="shared" si="31"/>
        <v>0</v>
      </c>
      <c r="Z61" s="1625"/>
      <c r="AA61" s="1606"/>
      <c r="AB61" s="1606"/>
      <c r="AC61" s="1606"/>
      <c r="AD61" s="1606"/>
      <c r="AE61" s="1606"/>
      <c r="AF61" s="1606"/>
      <c r="AG61" s="1606"/>
      <c r="AH61" s="1606"/>
      <c r="AI61" s="1610"/>
      <c r="AJ61" s="1610"/>
    </row>
    <row r="62" spans="1:36" ht="18.75" x14ac:dyDescent="0.25">
      <c r="A62" s="1613"/>
      <c r="B62" s="1616"/>
      <c r="C62" s="1629"/>
      <c r="D62" s="1629"/>
      <c r="E62" s="236" t="s">
        <v>762</v>
      </c>
      <c r="F62" s="507">
        <v>1</v>
      </c>
      <c r="G62" s="508">
        <v>19</v>
      </c>
      <c r="H62" s="508">
        <v>1</v>
      </c>
      <c r="I62" s="508">
        <v>0</v>
      </c>
      <c r="J62" s="508">
        <v>0</v>
      </c>
      <c r="K62" s="508">
        <v>0</v>
      </c>
      <c r="L62" s="236">
        <v>9</v>
      </c>
      <c r="M62" s="236">
        <v>1</v>
      </c>
      <c r="N62" s="236">
        <v>0.5</v>
      </c>
      <c r="O62" s="236">
        <v>17</v>
      </c>
      <c r="P62" s="236">
        <v>1</v>
      </c>
      <c r="Q62" s="236">
        <v>0.9</v>
      </c>
      <c r="R62" s="233">
        <v>0.39800000000000002</v>
      </c>
      <c r="S62" s="233">
        <v>0.39500000000000002</v>
      </c>
      <c r="T62" s="233">
        <v>0.41</v>
      </c>
      <c r="U62" s="233">
        <v>0.41</v>
      </c>
      <c r="V62" s="242">
        <f t="shared" si="28"/>
        <v>7</v>
      </c>
      <c r="W62" s="242">
        <f t="shared" si="29"/>
        <v>0</v>
      </c>
      <c r="X62" s="242">
        <f t="shared" si="30"/>
        <v>3.5</v>
      </c>
      <c r="Y62" s="243">
        <f t="shared" si="31"/>
        <v>6.3</v>
      </c>
      <c r="Z62" s="1625"/>
      <c r="AA62" s="1606"/>
      <c r="AB62" s="1606"/>
      <c r="AC62" s="1606"/>
      <c r="AD62" s="1606"/>
      <c r="AE62" s="1606"/>
      <c r="AF62" s="1606"/>
      <c r="AG62" s="1606"/>
      <c r="AH62" s="1606"/>
      <c r="AI62" s="1610"/>
      <c r="AJ62" s="1610"/>
    </row>
    <row r="63" spans="1:36" ht="19.5" thickBot="1" x14ac:dyDescent="0.3">
      <c r="A63" s="1613"/>
      <c r="B63" s="1616"/>
      <c r="C63" s="1629"/>
      <c r="D63" s="1629"/>
      <c r="E63" s="232" t="s">
        <v>763</v>
      </c>
      <c r="F63" s="507">
        <v>0.5</v>
      </c>
      <c r="G63" s="508">
        <v>6</v>
      </c>
      <c r="H63" s="508">
        <v>0</v>
      </c>
      <c r="I63" s="508">
        <v>0</v>
      </c>
      <c r="J63" s="508">
        <v>0</v>
      </c>
      <c r="K63" s="508">
        <v>0</v>
      </c>
      <c r="L63" s="232">
        <v>1</v>
      </c>
      <c r="M63" s="232">
        <v>5</v>
      </c>
      <c r="N63" s="232">
        <v>3</v>
      </c>
      <c r="O63" s="232">
        <v>0.8</v>
      </c>
      <c r="P63" s="232">
        <v>1</v>
      </c>
      <c r="Q63" s="232">
        <v>5</v>
      </c>
      <c r="R63" s="233">
        <v>0.39800000000000002</v>
      </c>
      <c r="S63" s="233">
        <v>0.39500000000000002</v>
      </c>
      <c r="T63" s="233">
        <v>0.41</v>
      </c>
      <c r="U63" s="233">
        <v>0.41</v>
      </c>
      <c r="V63" s="242">
        <f t="shared" si="28"/>
        <v>3.25</v>
      </c>
      <c r="W63" s="242">
        <f t="shared" si="29"/>
        <v>0</v>
      </c>
      <c r="X63" s="242">
        <f t="shared" si="30"/>
        <v>3</v>
      </c>
      <c r="Y63" s="243">
        <f t="shared" si="31"/>
        <v>2.2666666666666666</v>
      </c>
      <c r="Z63" s="1625"/>
      <c r="AA63" s="1606"/>
      <c r="AB63" s="1606"/>
      <c r="AC63" s="1606"/>
      <c r="AD63" s="1606"/>
      <c r="AE63" s="1606"/>
      <c r="AF63" s="1606"/>
      <c r="AG63" s="1606"/>
      <c r="AH63" s="1606"/>
      <c r="AI63" s="1610"/>
      <c r="AJ63" s="1610"/>
    </row>
    <row r="64" spans="1:36" ht="18.75" x14ac:dyDescent="0.25">
      <c r="A64" s="1612">
        <v>19</v>
      </c>
      <c r="B64" s="2394" t="s">
        <v>470</v>
      </c>
      <c r="C64" s="1627" t="s">
        <v>83</v>
      </c>
      <c r="D64" s="1627">
        <f>160*0.9</f>
        <v>144</v>
      </c>
      <c r="E64" s="231" t="s">
        <v>764</v>
      </c>
      <c r="F64" s="509">
        <v>16</v>
      </c>
      <c r="G64" s="510">
        <v>14</v>
      </c>
      <c r="H64" s="510">
        <v>20</v>
      </c>
      <c r="I64" s="510">
        <v>15</v>
      </c>
      <c r="J64" s="510">
        <v>1</v>
      </c>
      <c r="K64" s="510">
        <v>6</v>
      </c>
      <c r="L64" s="231">
        <v>27</v>
      </c>
      <c r="M64" s="231">
        <v>23</v>
      </c>
      <c r="N64" s="231">
        <v>47</v>
      </c>
      <c r="O64" s="231">
        <v>27</v>
      </c>
      <c r="P64" s="231">
        <v>27</v>
      </c>
      <c r="Q64" s="231">
        <v>50</v>
      </c>
      <c r="R64" s="308">
        <v>0.39600000000000002</v>
      </c>
      <c r="S64" s="308">
        <v>0.39800000000000002</v>
      </c>
      <c r="T64" s="308">
        <v>0.39900000000000002</v>
      </c>
      <c r="U64" s="308">
        <v>0.39500000000000002</v>
      </c>
      <c r="V64" s="240">
        <f t="shared" si="28"/>
        <v>16.666666666666668</v>
      </c>
      <c r="W64" s="240">
        <f t="shared" si="29"/>
        <v>7.333333333333333</v>
      </c>
      <c r="X64" s="240">
        <f t="shared" si="30"/>
        <v>32.333333333333336</v>
      </c>
      <c r="Y64" s="241">
        <f t="shared" si="31"/>
        <v>34.666666666666664</v>
      </c>
      <c r="Z64" s="1624">
        <f>SUM(V64:V66)</f>
        <v>62</v>
      </c>
      <c r="AA64" s="1608">
        <f>SUM(W64:W66)</f>
        <v>46.666666666666671</v>
      </c>
      <c r="AB64" s="1608">
        <f>SUM(X64:X66)</f>
        <v>94.666666666666671</v>
      </c>
      <c r="AC64" s="1608">
        <f>SUM(Y64:Y66)</f>
        <v>95.333333333333329</v>
      </c>
      <c r="AD64" s="1605">
        <f t="shared" ref="AD64" si="38">Z64*0.38*0.9*SQRT(3)</f>
        <v>36.726405323690472</v>
      </c>
      <c r="AE64" s="1605">
        <f t="shared" si="36"/>
        <v>27.643530888799283</v>
      </c>
      <c r="AF64" s="1605">
        <f t="shared" si="36"/>
        <v>56.076876945849975</v>
      </c>
      <c r="AG64" s="1605">
        <f t="shared" si="36"/>
        <v>56.471784529975672</v>
      </c>
      <c r="AH64" s="1608">
        <f>MAX(Z64:AC66)</f>
        <v>95.333333333333329</v>
      </c>
      <c r="AI64" s="1609">
        <f t="shared" ref="AI64" si="39">AH64*0.38*0.9*SQRT(3)</f>
        <v>56.471784529975672</v>
      </c>
      <c r="AJ64" s="1609">
        <f>D64-AI64</f>
        <v>87.528215470024321</v>
      </c>
    </row>
    <row r="65" spans="1:36" ht="18.75" x14ac:dyDescent="0.25">
      <c r="A65" s="1613"/>
      <c r="B65" s="2395"/>
      <c r="C65" s="1629"/>
      <c r="D65" s="1629"/>
      <c r="E65" s="232" t="s">
        <v>765</v>
      </c>
      <c r="F65" s="511">
        <v>16</v>
      </c>
      <c r="G65" s="512">
        <v>16</v>
      </c>
      <c r="H65" s="512">
        <v>17</v>
      </c>
      <c r="I65" s="512">
        <v>17</v>
      </c>
      <c r="J65" s="512">
        <v>16</v>
      </c>
      <c r="K65" s="512">
        <v>17</v>
      </c>
      <c r="L65" s="232">
        <v>26</v>
      </c>
      <c r="M65" s="232">
        <v>21</v>
      </c>
      <c r="N65" s="232">
        <v>19</v>
      </c>
      <c r="O65" s="232">
        <v>15</v>
      </c>
      <c r="P65" s="232">
        <v>21</v>
      </c>
      <c r="Q65" s="232">
        <v>17</v>
      </c>
      <c r="R65" s="233">
        <v>0.39600000000000002</v>
      </c>
      <c r="S65" s="233">
        <v>0.39800000000000002</v>
      </c>
      <c r="T65" s="233">
        <v>0.39900000000000002</v>
      </c>
      <c r="U65" s="233">
        <v>0.39500000000000002</v>
      </c>
      <c r="V65" s="242">
        <f t="shared" si="28"/>
        <v>16.333333333333332</v>
      </c>
      <c r="W65" s="242">
        <f t="shared" si="29"/>
        <v>16.666666666666668</v>
      </c>
      <c r="X65" s="242">
        <f t="shared" si="30"/>
        <v>22</v>
      </c>
      <c r="Y65" s="243">
        <f t="shared" si="31"/>
        <v>17.666666666666668</v>
      </c>
      <c r="Z65" s="1625"/>
      <c r="AA65" s="1606"/>
      <c r="AB65" s="1606"/>
      <c r="AC65" s="1606"/>
      <c r="AD65" s="1606"/>
      <c r="AE65" s="1606"/>
      <c r="AF65" s="1606"/>
      <c r="AG65" s="1606"/>
      <c r="AH65" s="1606"/>
      <c r="AI65" s="1610"/>
      <c r="AJ65" s="1610"/>
    </row>
    <row r="66" spans="1:36" ht="19.5" thickBot="1" x14ac:dyDescent="0.3">
      <c r="A66" s="1613"/>
      <c r="B66" s="2395"/>
      <c r="C66" s="1629"/>
      <c r="D66" s="1629"/>
      <c r="E66" s="236" t="s">
        <v>427</v>
      </c>
      <c r="F66" s="513">
        <v>25</v>
      </c>
      <c r="G66" s="514">
        <v>12</v>
      </c>
      <c r="H66" s="514">
        <v>50</v>
      </c>
      <c r="I66" s="514">
        <v>16</v>
      </c>
      <c r="J66" s="514">
        <v>10</v>
      </c>
      <c r="K66" s="514">
        <v>42</v>
      </c>
      <c r="L66" s="236">
        <v>30</v>
      </c>
      <c r="M66" s="236">
        <v>8</v>
      </c>
      <c r="N66" s="236">
        <v>83</v>
      </c>
      <c r="O66" s="236">
        <v>41</v>
      </c>
      <c r="P66" s="236">
        <v>8</v>
      </c>
      <c r="Q66" s="236">
        <v>80</v>
      </c>
      <c r="R66" s="233">
        <v>0.39600000000000002</v>
      </c>
      <c r="S66" s="233">
        <v>0.39800000000000002</v>
      </c>
      <c r="T66" s="233">
        <v>0.39900000000000002</v>
      </c>
      <c r="U66" s="233">
        <v>0.39500000000000002</v>
      </c>
      <c r="V66" s="242">
        <f t="shared" si="28"/>
        <v>29</v>
      </c>
      <c r="W66" s="242">
        <f t="shared" si="29"/>
        <v>22.666666666666668</v>
      </c>
      <c r="X66" s="242">
        <f t="shared" si="30"/>
        <v>40.333333333333336</v>
      </c>
      <c r="Y66" s="243">
        <f t="shared" si="31"/>
        <v>43</v>
      </c>
      <c r="Z66" s="1625"/>
      <c r="AA66" s="1606"/>
      <c r="AB66" s="1606"/>
      <c r="AC66" s="1606"/>
      <c r="AD66" s="1606"/>
      <c r="AE66" s="1606"/>
      <c r="AF66" s="1606"/>
      <c r="AG66" s="1606"/>
      <c r="AH66" s="1606"/>
      <c r="AI66" s="1610"/>
      <c r="AJ66" s="1610"/>
    </row>
    <row r="67" spans="1:36" ht="18.75" x14ac:dyDescent="0.25">
      <c r="A67" s="1612">
        <v>20</v>
      </c>
      <c r="B67" s="1615" t="s">
        <v>974</v>
      </c>
      <c r="C67" s="2392" t="s">
        <v>99</v>
      </c>
      <c r="D67" s="1627">
        <f>250*0.9</f>
        <v>225</v>
      </c>
      <c r="E67" s="231" t="s">
        <v>766</v>
      </c>
      <c r="F67" s="515">
        <v>9</v>
      </c>
      <c r="G67" s="516">
        <v>2</v>
      </c>
      <c r="H67" s="516">
        <v>8</v>
      </c>
      <c r="I67" s="516">
        <v>2</v>
      </c>
      <c r="J67" s="516">
        <v>7</v>
      </c>
      <c r="K67" s="516">
        <v>3</v>
      </c>
      <c r="L67" s="231">
        <v>17</v>
      </c>
      <c r="M67" s="231">
        <v>15</v>
      </c>
      <c r="N67" s="231">
        <v>16</v>
      </c>
      <c r="O67" s="231">
        <v>11</v>
      </c>
      <c r="P67" s="231">
        <v>15</v>
      </c>
      <c r="Q67" s="231">
        <v>9</v>
      </c>
      <c r="R67" s="248">
        <v>0.39700000000000002</v>
      </c>
      <c r="S67" s="248">
        <v>0.4</v>
      </c>
      <c r="T67" s="248">
        <v>0.39600000000000002</v>
      </c>
      <c r="U67" s="248">
        <v>0.4</v>
      </c>
      <c r="V67" s="240">
        <f t="shared" si="28"/>
        <v>6.333333333333333</v>
      </c>
      <c r="W67" s="240">
        <f t="shared" si="29"/>
        <v>4</v>
      </c>
      <c r="X67" s="240">
        <f t="shared" si="30"/>
        <v>16</v>
      </c>
      <c r="Y67" s="241">
        <f t="shared" si="31"/>
        <v>11.666666666666666</v>
      </c>
      <c r="Z67" s="1624">
        <f>SUM(V67:V70)</f>
        <v>89.666666666666657</v>
      </c>
      <c r="AA67" s="1608">
        <f>SUM(W67:W70)</f>
        <v>37.666666666666664</v>
      </c>
      <c r="AB67" s="1608">
        <f>SUM(X67:X70)</f>
        <v>46.833333333333336</v>
      </c>
      <c r="AC67" s="1608">
        <f>SUM(Y67:Y70)</f>
        <v>38.166666666666671</v>
      </c>
      <c r="AD67" s="1605">
        <f t="shared" ref="AD67:AG67" si="40">Z67*0.38*0.9*SQRT(3)</f>
        <v>53.115070064907179</v>
      </c>
      <c r="AE67" s="1605">
        <f t="shared" si="40"/>
        <v>22.312278503102274</v>
      </c>
      <c r="AF67" s="1605">
        <f t="shared" si="40"/>
        <v>27.742257784830706</v>
      </c>
      <c r="AG67" s="1605">
        <f t="shared" si="40"/>
        <v>22.608459191196559</v>
      </c>
      <c r="AH67" s="1608">
        <f>MAX(Z67:AC70)</f>
        <v>89.666666666666657</v>
      </c>
      <c r="AI67" s="1609">
        <f t="shared" ref="AI67" si="41">AH67*0.38*0.9*SQRT(3)</f>
        <v>53.115070064907179</v>
      </c>
      <c r="AJ67" s="1609">
        <f>D67-AI67</f>
        <v>171.88492993509283</v>
      </c>
    </row>
    <row r="68" spans="1:36" ht="18.75" x14ac:dyDescent="0.25">
      <c r="A68" s="1613"/>
      <c r="B68" s="1616"/>
      <c r="C68" s="2393"/>
      <c r="D68" s="1629"/>
      <c r="E68" s="232" t="s">
        <v>767</v>
      </c>
      <c r="F68" s="511">
        <v>0</v>
      </c>
      <c r="G68" s="512">
        <v>0</v>
      </c>
      <c r="H68" s="512">
        <v>0</v>
      </c>
      <c r="I68" s="512">
        <v>0</v>
      </c>
      <c r="J68" s="512">
        <v>0</v>
      </c>
      <c r="K68" s="512">
        <v>0</v>
      </c>
      <c r="L68" s="232">
        <v>0</v>
      </c>
      <c r="M68" s="232">
        <v>0</v>
      </c>
      <c r="N68" s="232">
        <v>0</v>
      </c>
      <c r="O68" s="232">
        <v>0</v>
      </c>
      <c r="P68" s="232">
        <v>0</v>
      </c>
      <c r="Q68" s="232">
        <v>0</v>
      </c>
      <c r="R68" s="233">
        <v>0.39700000000000002</v>
      </c>
      <c r="S68" s="233">
        <v>0.4</v>
      </c>
      <c r="T68" s="233">
        <v>0.39600000000000002</v>
      </c>
      <c r="U68" s="233">
        <v>0.4</v>
      </c>
      <c r="V68" s="242">
        <f t="shared" si="28"/>
        <v>0</v>
      </c>
      <c r="W68" s="242">
        <f t="shared" si="29"/>
        <v>0</v>
      </c>
      <c r="X68" s="242">
        <f t="shared" si="30"/>
        <v>0</v>
      </c>
      <c r="Y68" s="243">
        <f t="shared" si="31"/>
        <v>0</v>
      </c>
      <c r="Z68" s="1625"/>
      <c r="AA68" s="1606"/>
      <c r="AB68" s="1606"/>
      <c r="AC68" s="1606"/>
      <c r="AD68" s="1606"/>
      <c r="AE68" s="1606"/>
      <c r="AF68" s="1606"/>
      <c r="AG68" s="1606"/>
      <c r="AH68" s="1606"/>
      <c r="AI68" s="1610"/>
      <c r="AJ68" s="1610"/>
    </row>
    <row r="69" spans="1:36" ht="18.75" x14ac:dyDescent="0.25">
      <c r="A69" s="1613"/>
      <c r="B69" s="1616"/>
      <c r="C69" s="2393"/>
      <c r="D69" s="1629"/>
      <c r="E69" s="236" t="s">
        <v>768</v>
      </c>
      <c r="F69" s="511">
        <v>80</v>
      </c>
      <c r="G69" s="512">
        <v>60</v>
      </c>
      <c r="H69" s="512">
        <v>110</v>
      </c>
      <c r="I69" s="512">
        <v>30</v>
      </c>
      <c r="J69" s="512">
        <v>9</v>
      </c>
      <c r="K69" s="512">
        <v>62</v>
      </c>
      <c r="L69" s="236">
        <v>0.5</v>
      </c>
      <c r="M69" s="236">
        <v>5</v>
      </c>
      <c r="N69" s="236">
        <v>10</v>
      </c>
      <c r="O69" s="236">
        <v>2.5</v>
      </c>
      <c r="P69" s="236">
        <v>8</v>
      </c>
      <c r="Q69" s="236">
        <v>7</v>
      </c>
      <c r="R69" s="237">
        <v>0.39700000000000002</v>
      </c>
      <c r="S69" s="237">
        <v>0.4</v>
      </c>
      <c r="T69" s="237">
        <v>0.39600000000000002</v>
      </c>
      <c r="U69" s="237">
        <v>0.4</v>
      </c>
      <c r="V69" s="242">
        <f t="shared" si="28"/>
        <v>83.333333333333329</v>
      </c>
      <c r="W69" s="242">
        <f t="shared" si="29"/>
        <v>33.666666666666664</v>
      </c>
      <c r="X69" s="242">
        <f t="shared" si="30"/>
        <v>5.166666666666667</v>
      </c>
      <c r="Y69" s="243">
        <f t="shared" si="31"/>
        <v>5.833333333333333</v>
      </c>
      <c r="Z69" s="1625"/>
      <c r="AA69" s="1606"/>
      <c r="AB69" s="1606"/>
      <c r="AC69" s="1606"/>
      <c r="AD69" s="1606"/>
      <c r="AE69" s="1606"/>
      <c r="AF69" s="1606"/>
      <c r="AG69" s="1606"/>
      <c r="AH69" s="1606"/>
      <c r="AI69" s="1610"/>
      <c r="AJ69" s="1610"/>
    </row>
    <row r="70" spans="1:36" ht="19.5" thickBot="1" x14ac:dyDescent="0.3">
      <c r="A70" s="1613"/>
      <c r="B70" s="1616"/>
      <c r="C70" s="2393"/>
      <c r="D70" s="1629"/>
      <c r="E70" s="232" t="s">
        <v>769</v>
      </c>
      <c r="F70" s="517">
        <v>0</v>
      </c>
      <c r="G70" s="518">
        <v>0</v>
      </c>
      <c r="H70" s="518">
        <v>0</v>
      </c>
      <c r="I70" s="518">
        <v>0</v>
      </c>
      <c r="J70" s="518">
        <v>0</v>
      </c>
      <c r="K70" s="518">
        <v>0</v>
      </c>
      <c r="L70" s="232">
        <v>10</v>
      </c>
      <c r="M70" s="232">
        <v>12</v>
      </c>
      <c r="N70" s="232">
        <v>55</v>
      </c>
      <c r="O70" s="232">
        <v>3</v>
      </c>
      <c r="P70" s="232">
        <v>7</v>
      </c>
      <c r="Q70" s="232">
        <v>52</v>
      </c>
      <c r="R70" s="233">
        <v>0.39700000000000002</v>
      </c>
      <c r="S70" s="233">
        <v>0.4</v>
      </c>
      <c r="T70" s="233">
        <v>0.39600000000000002</v>
      </c>
      <c r="U70" s="233">
        <v>0.4</v>
      </c>
      <c r="V70" s="242">
        <f t="shared" si="28"/>
        <v>0</v>
      </c>
      <c r="W70" s="242">
        <f t="shared" si="29"/>
        <v>0</v>
      </c>
      <c r="X70" s="242">
        <f t="shared" si="30"/>
        <v>25.666666666666668</v>
      </c>
      <c r="Y70" s="243">
        <f t="shared" si="31"/>
        <v>20.666666666666668</v>
      </c>
      <c r="Z70" s="1625"/>
      <c r="AA70" s="1606"/>
      <c r="AB70" s="1606"/>
      <c r="AC70" s="1606"/>
      <c r="AD70" s="1606"/>
      <c r="AE70" s="1606"/>
      <c r="AF70" s="1606"/>
      <c r="AG70" s="1606"/>
      <c r="AH70" s="1606"/>
      <c r="AI70" s="1610"/>
      <c r="AJ70" s="1610"/>
    </row>
    <row r="71" spans="1:36" ht="19.5" thickBot="1" x14ac:dyDescent="0.3">
      <c r="A71" s="571">
        <v>21</v>
      </c>
      <c r="B71" s="586" t="s">
        <v>978</v>
      </c>
      <c r="C71" s="570" t="s">
        <v>59</v>
      </c>
      <c r="D71" s="570">
        <f>400*0.9</f>
        <v>360</v>
      </c>
      <c r="E71" s="231" t="s">
        <v>770</v>
      </c>
      <c r="F71" s="519">
        <v>1250</v>
      </c>
      <c r="G71" s="520">
        <v>600</v>
      </c>
      <c r="H71" s="520">
        <v>750</v>
      </c>
      <c r="I71" s="520">
        <v>1125</v>
      </c>
      <c r="J71" s="520">
        <v>750</v>
      </c>
      <c r="K71" s="520">
        <v>675</v>
      </c>
      <c r="L71" s="231">
        <v>62.5</v>
      </c>
      <c r="M71" s="231">
        <v>62.5</v>
      </c>
      <c r="N71" s="231">
        <v>62.5</v>
      </c>
      <c r="O71" s="231">
        <v>67.5</v>
      </c>
      <c r="P71" s="231">
        <v>67.5</v>
      </c>
      <c r="Q71" s="231">
        <v>67.5</v>
      </c>
      <c r="R71" s="248">
        <v>0.41099999999999998</v>
      </c>
      <c r="S71" s="248">
        <v>0.41099999999999998</v>
      </c>
      <c r="T71" s="248">
        <v>0.63500000000000001</v>
      </c>
      <c r="U71" s="248">
        <v>0.63500000000000001</v>
      </c>
      <c r="V71" s="240">
        <f t="shared" si="28"/>
        <v>866.66666666666663</v>
      </c>
      <c r="W71" s="240">
        <f t="shared" si="29"/>
        <v>850</v>
      </c>
      <c r="X71" s="240">
        <f t="shared" si="30"/>
        <v>62.5</v>
      </c>
      <c r="Y71" s="241">
        <f t="shared" si="31"/>
        <v>67.5</v>
      </c>
      <c r="Z71" s="562">
        <f>SUM(V71:V71)</f>
        <v>866.66666666666663</v>
      </c>
      <c r="AA71" s="563">
        <f>SUM(W71:W71)</f>
        <v>850</v>
      </c>
      <c r="AB71" s="563">
        <f>SUM(X71:X71)</f>
        <v>62.5</v>
      </c>
      <c r="AC71" s="563">
        <f>SUM(Y71:Y71)</f>
        <v>67.5</v>
      </c>
      <c r="AD71" s="564">
        <f t="shared" ref="AD71:AG71" si="42">Z71*0.38*0.9*SQRT(3)</f>
        <v>513.37985936341511</v>
      </c>
      <c r="AE71" s="564">
        <f t="shared" si="42"/>
        <v>503.50716976027257</v>
      </c>
      <c r="AF71" s="564">
        <f t="shared" si="42"/>
        <v>37.022586011784753</v>
      </c>
      <c r="AG71" s="564">
        <f t="shared" si="42"/>
        <v>39.984392892727534</v>
      </c>
      <c r="AH71" s="563">
        <f>MAX(Z71:AC71)</f>
        <v>866.66666666666663</v>
      </c>
      <c r="AI71" s="568">
        <f t="shared" ref="AI71" si="43">AH71*0.38*0.9*SQRT(3)</f>
        <v>513.37985936341511</v>
      </c>
      <c r="AJ71" s="568">
        <f>D71-AI71</f>
        <v>-153.37985936341511</v>
      </c>
    </row>
    <row r="72" spans="1:36" ht="18.75" x14ac:dyDescent="0.25">
      <c r="A72" s="1612">
        <v>22</v>
      </c>
      <c r="B72" s="2388" t="s">
        <v>975</v>
      </c>
      <c r="C72" s="1648" t="s">
        <v>771</v>
      </c>
      <c r="D72" s="1648">
        <f>(400+630)*0.9</f>
        <v>927</v>
      </c>
      <c r="E72" s="521" t="s">
        <v>772</v>
      </c>
      <c r="F72" s="522">
        <v>10</v>
      </c>
      <c r="G72" s="523">
        <v>23</v>
      </c>
      <c r="H72" s="523">
        <v>6</v>
      </c>
      <c r="I72" s="523">
        <v>12</v>
      </c>
      <c r="J72" s="523">
        <v>25</v>
      </c>
      <c r="K72" s="523">
        <v>6</v>
      </c>
      <c r="L72" s="231">
        <v>15.9</v>
      </c>
      <c r="M72" s="231">
        <v>15.5</v>
      </c>
      <c r="N72" s="231">
        <v>14.4</v>
      </c>
      <c r="O72" s="231">
        <v>31.2</v>
      </c>
      <c r="P72" s="231">
        <v>12.4</v>
      </c>
      <c r="Q72" s="231">
        <v>13.7</v>
      </c>
      <c r="R72" s="248">
        <v>0.40100000000000002</v>
      </c>
      <c r="S72" s="248">
        <v>0.40100000000000002</v>
      </c>
      <c r="T72" s="248">
        <v>0.40300000000000002</v>
      </c>
      <c r="U72" s="248">
        <v>0.40500000000000003</v>
      </c>
      <c r="V72" s="240">
        <f t="shared" si="28"/>
        <v>13</v>
      </c>
      <c r="W72" s="240">
        <f t="shared" si="29"/>
        <v>14.333333333333334</v>
      </c>
      <c r="X72" s="240">
        <f t="shared" si="30"/>
        <v>15.266666666666666</v>
      </c>
      <c r="Y72" s="241">
        <f t="shared" si="31"/>
        <v>19.099999999999998</v>
      </c>
      <c r="Z72" s="1624">
        <f>SUM(V72:V82)</f>
        <v>177.33333333333334</v>
      </c>
      <c r="AA72" s="1608">
        <f>SUM(W72:W82)</f>
        <v>172.66666666666666</v>
      </c>
      <c r="AB72" s="1608">
        <f>SUM(X72:X82)</f>
        <v>203.78333333333336</v>
      </c>
      <c r="AC72" s="1608">
        <f>SUM(Y72:Y82)</f>
        <v>238.85</v>
      </c>
      <c r="AD72" s="1605">
        <f t="shared" ref="AD72:AG72" si="44">Z72*0.38*0.9*SQRT(3)</f>
        <v>105.04541737743727</v>
      </c>
      <c r="AE72" s="1605">
        <f t="shared" si="44"/>
        <v>102.28106428855733</v>
      </c>
      <c r="AF72" s="1605">
        <f t="shared" si="44"/>
        <v>120.71337577762459</v>
      </c>
      <c r="AG72" s="1605">
        <f t="shared" si="44"/>
        <v>141.48551470263661</v>
      </c>
      <c r="AH72" s="1608">
        <f>MAX(Z72:AC82)</f>
        <v>238.85</v>
      </c>
      <c r="AI72" s="1609">
        <f t="shared" ref="AI72" si="45">AH72*0.38*0.9*SQRT(3)</f>
        <v>141.48551470263661</v>
      </c>
      <c r="AJ72" s="1609">
        <f>D72-AI72</f>
        <v>785.51448529736342</v>
      </c>
    </row>
    <row r="73" spans="1:36" ht="18.75" x14ac:dyDescent="0.25">
      <c r="A73" s="1613"/>
      <c r="B73" s="2385"/>
      <c r="C73" s="1629"/>
      <c r="D73" s="1649"/>
      <c r="E73" s="524" t="s">
        <v>773</v>
      </c>
      <c r="F73" s="501">
        <v>10</v>
      </c>
      <c r="G73" s="502">
        <v>8</v>
      </c>
      <c r="H73" s="502">
        <v>35</v>
      </c>
      <c r="I73" s="502">
        <v>15</v>
      </c>
      <c r="J73" s="502">
        <v>7</v>
      </c>
      <c r="K73" s="502">
        <v>18</v>
      </c>
      <c r="L73" s="232">
        <v>8.1999999999999993</v>
      </c>
      <c r="M73" s="232">
        <v>7</v>
      </c>
      <c r="N73" s="232">
        <v>51</v>
      </c>
      <c r="O73" s="232">
        <v>16.600000000000001</v>
      </c>
      <c r="P73" s="232">
        <v>22.2</v>
      </c>
      <c r="Q73" s="232">
        <v>49</v>
      </c>
      <c r="R73" s="233">
        <v>0.40100000000000002</v>
      </c>
      <c r="S73" s="233">
        <v>0.40100000000000002</v>
      </c>
      <c r="T73" s="233">
        <v>0.40300000000000002</v>
      </c>
      <c r="U73" s="233">
        <v>0.40500000000000003</v>
      </c>
      <c r="V73" s="242">
        <f t="shared" si="28"/>
        <v>17.666666666666668</v>
      </c>
      <c r="W73" s="242">
        <f t="shared" si="29"/>
        <v>13.333333333333334</v>
      </c>
      <c r="X73" s="242">
        <f t="shared" si="30"/>
        <v>22.066666666666666</v>
      </c>
      <c r="Y73" s="243">
        <f t="shared" si="31"/>
        <v>29.266666666666666</v>
      </c>
      <c r="Z73" s="1625"/>
      <c r="AA73" s="1606"/>
      <c r="AB73" s="1606"/>
      <c r="AC73" s="1606"/>
      <c r="AD73" s="1606"/>
      <c r="AE73" s="1606"/>
      <c r="AF73" s="1606"/>
      <c r="AG73" s="1606"/>
      <c r="AH73" s="1606"/>
      <c r="AI73" s="1610"/>
      <c r="AJ73" s="1610"/>
    </row>
    <row r="74" spans="1:36" ht="18.75" x14ac:dyDescent="0.25">
      <c r="A74" s="1613"/>
      <c r="B74" s="2385"/>
      <c r="C74" s="1629"/>
      <c r="D74" s="1649"/>
      <c r="E74" s="524" t="s">
        <v>774</v>
      </c>
      <c r="F74" s="501">
        <v>38</v>
      </c>
      <c r="G74" s="502">
        <v>16</v>
      </c>
      <c r="H74" s="502">
        <v>8</v>
      </c>
      <c r="I74" s="502">
        <v>20</v>
      </c>
      <c r="J74" s="502">
        <v>11</v>
      </c>
      <c r="K74" s="502">
        <v>3</v>
      </c>
      <c r="L74" s="236">
        <v>19.600000000000001</v>
      </c>
      <c r="M74" s="236">
        <v>7.1</v>
      </c>
      <c r="N74" s="236">
        <v>8.8000000000000007</v>
      </c>
      <c r="O74" s="236">
        <v>42.2</v>
      </c>
      <c r="P74" s="236">
        <v>18.8</v>
      </c>
      <c r="Q74" s="236">
        <v>8</v>
      </c>
      <c r="R74" s="237">
        <v>0.40100000000000002</v>
      </c>
      <c r="S74" s="237">
        <v>0.40100000000000002</v>
      </c>
      <c r="T74" s="237">
        <v>0.40300000000000002</v>
      </c>
      <c r="U74" s="237">
        <v>0.40500000000000003</v>
      </c>
      <c r="V74" s="242">
        <f t="shared" si="28"/>
        <v>20.666666666666668</v>
      </c>
      <c r="W74" s="242">
        <f t="shared" si="29"/>
        <v>11.333333333333334</v>
      </c>
      <c r="X74" s="242">
        <f t="shared" si="30"/>
        <v>11.833333333333334</v>
      </c>
      <c r="Y74" s="243">
        <f t="shared" si="31"/>
        <v>23</v>
      </c>
      <c r="Z74" s="1625"/>
      <c r="AA74" s="1606"/>
      <c r="AB74" s="1606"/>
      <c r="AC74" s="1606"/>
      <c r="AD74" s="1606"/>
      <c r="AE74" s="1606"/>
      <c r="AF74" s="1606"/>
      <c r="AG74" s="1606"/>
      <c r="AH74" s="1606"/>
      <c r="AI74" s="1610"/>
      <c r="AJ74" s="1610"/>
    </row>
    <row r="75" spans="1:36" ht="18.75" x14ac:dyDescent="0.25">
      <c r="A75" s="1613"/>
      <c r="B75" s="2385"/>
      <c r="C75" s="1629"/>
      <c r="D75" s="1649"/>
      <c r="E75" s="524" t="s">
        <v>775</v>
      </c>
      <c r="F75" s="501">
        <v>15</v>
      </c>
      <c r="G75" s="502">
        <v>24</v>
      </c>
      <c r="H75" s="502">
        <v>15</v>
      </c>
      <c r="I75" s="502">
        <v>18</v>
      </c>
      <c r="J75" s="502">
        <v>24</v>
      </c>
      <c r="K75" s="502">
        <v>11</v>
      </c>
      <c r="L75" s="232">
        <v>15.6</v>
      </c>
      <c r="M75" s="232">
        <v>46.6</v>
      </c>
      <c r="N75" s="232">
        <v>27</v>
      </c>
      <c r="O75" s="232">
        <v>40.9</v>
      </c>
      <c r="P75" s="232">
        <v>43.2</v>
      </c>
      <c r="Q75" s="232">
        <v>22.4</v>
      </c>
      <c r="R75" s="233">
        <v>0.40100000000000002</v>
      </c>
      <c r="S75" s="233">
        <v>0.40100000000000002</v>
      </c>
      <c r="T75" s="233">
        <v>0.40300000000000002</v>
      </c>
      <c r="U75" s="233">
        <v>0.40500000000000003</v>
      </c>
      <c r="V75" s="242">
        <f t="shared" si="28"/>
        <v>18</v>
      </c>
      <c r="W75" s="242">
        <f t="shared" si="29"/>
        <v>17.666666666666668</v>
      </c>
      <c r="X75" s="242">
        <f t="shared" si="30"/>
        <v>29.733333333333334</v>
      </c>
      <c r="Y75" s="243">
        <f t="shared" si="31"/>
        <v>35.5</v>
      </c>
      <c r="Z75" s="1625"/>
      <c r="AA75" s="1606"/>
      <c r="AB75" s="1606"/>
      <c r="AC75" s="1606"/>
      <c r="AD75" s="1606"/>
      <c r="AE75" s="1606"/>
      <c r="AF75" s="1606"/>
      <c r="AG75" s="1606"/>
      <c r="AH75" s="1606"/>
      <c r="AI75" s="1610"/>
      <c r="AJ75" s="1610"/>
    </row>
    <row r="76" spans="1:36" ht="18.75" x14ac:dyDescent="0.25">
      <c r="A76" s="1613"/>
      <c r="B76" s="2385"/>
      <c r="C76" s="1629"/>
      <c r="D76" s="1649"/>
      <c r="E76" s="524" t="s">
        <v>961</v>
      </c>
      <c r="F76" s="501">
        <v>20</v>
      </c>
      <c r="G76" s="502">
        <v>29</v>
      </c>
      <c r="H76" s="502">
        <v>15</v>
      </c>
      <c r="I76" s="502">
        <v>22</v>
      </c>
      <c r="J76" s="502">
        <v>10</v>
      </c>
      <c r="K76" s="502">
        <v>13</v>
      </c>
      <c r="L76" s="236">
        <v>16.3</v>
      </c>
      <c r="M76" s="236">
        <v>13.6</v>
      </c>
      <c r="N76" s="236">
        <v>14.5</v>
      </c>
      <c r="O76" s="236">
        <v>42.6</v>
      </c>
      <c r="P76" s="236">
        <v>20.8</v>
      </c>
      <c r="Q76" s="236">
        <v>8.5</v>
      </c>
      <c r="R76" s="237">
        <v>0.40100000000000002</v>
      </c>
      <c r="S76" s="237">
        <v>0.40100000000000002</v>
      </c>
      <c r="T76" s="237">
        <v>0.40300000000000002</v>
      </c>
      <c r="U76" s="237">
        <v>0.40500000000000003</v>
      </c>
      <c r="V76" s="242">
        <v>32.666666666666664</v>
      </c>
      <c r="W76" s="242">
        <v>36.333333333333336</v>
      </c>
      <c r="X76" s="242">
        <v>0</v>
      </c>
      <c r="Y76" s="243">
        <v>0</v>
      </c>
      <c r="Z76" s="1625"/>
      <c r="AA76" s="1606"/>
      <c r="AB76" s="1606"/>
      <c r="AC76" s="1606"/>
      <c r="AD76" s="1606"/>
      <c r="AE76" s="1606"/>
      <c r="AF76" s="1606"/>
      <c r="AG76" s="1606"/>
      <c r="AH76" s="1606"/>
      <c r="AI76" s="1610"/>
      <c r="AJ76" s="1610"/>
    </row>
    <row r="77" spans="1:36" ht="18.75" x14ac:dyDescent="0.25">
      <c r="A77" s="1613"/>
      <c r="B77" s="2385"/>
      <c r="C77" s="1629"/>
      <c r="D77" s="1649"/>
      <c r="E77" s="524" t="s">
        <v>962</v>
      </c>
      <c r="F77" s="501">
        <v>42</v>
      </c>
      <c r="G77" s="502">
        <v>7</v>
      </c>
      <c r="H77" s="502">
        <v>48</v>
      </c>
      <c r="I77" s="502">
        <v>40</v>
      </c>
      <c r="J77" s="502">
        <v>25</v>
      </c>
      <c r="K77" s="502">
        <v>33</v>
      </c>
      <c r="L77" s="236">
        <v>7.31</v>
      </c>
      <c r="M77" s="236">
        <v>11.7</v>
      </c>
      <c r="N77" s="236">
        <v>48.6</v>
      </c>
      <c r="O77" s="236">
        <v>61.8</v>
      </c>
      <c r="P77" s="236">
        <v>45</v>
      </c>
      <c r="Q77" s="236">
        <v>52.8</v>
      </c>
      <c r="R77" s="237">
        <v>0.40100000000000002</v>
      </c>
      <c r="S77" s="237">
        <v>0.40100000000000002</v>
      </c>
      <c r="T77" s="237">
        <v>0.40300000000000002</v>
      </c>
      <c r="U77" s="237">
        <v>0.40500000000000003</v>
      </c>
      <c r="V77" s="242">
        <v>32.666666666666664</v>
      </c>
      <c r="W77" s="242">
        <v>36.333333333333336</v>
      </c>
      <c r="X77" s="242">
        <v>0</v>
      </c>
      <c r="Y77" s="243">
        <v>0</v>
      </c>
      <c r="Z77" s="1625"/>
      <c r="AA77" s="1606"/>
      <c r="AB77" s="1606"/>
      <c r="AC77" s="1606"/>
      <c r="AD77" s="1606"/>
      <c r="AE77" s="1606"/>
      <c r="AF77" s="1606"/>
      <c r="AG77" s="1606"/>
      <c r="AH77" s="1606"/>
      <c r="AI77" s="1610"/>
      <c r="AJ77" s="1610"/>
    </row>
    <row r="78" spans="1:36" ht="18.75" x14ac:dyDescent="0.25">
      <c r="A78" s="1613"/>
      <c r="B78" s="2385"/>
      <c r="C78" s="1629"/>
      <c r="D78" s="1649"/>
      <c r="E78" s="524" t="s">
        <v>776</v>
      </c>
      <c r="F78" s="501">
        <v>23</v>
      </c>
      <c r="G78" s="502">
        <v>4</v>
      </c>
      <c r="H78" s="502">
        <v>19</v>
      </c>
      <c r="I78" s="502">
        <v>8</v>
      </c>
      <c r="J78" s="502">
        <v>15</v>
      </c>
      <c r="K78" s="502">
        <v>24</v>
      </c>
      <c r="L78" s="232">
        <v>82.2</v>
      </c>
      <c r="M78" s="232">
        <v>62.2</v>
      </c>
      <c r="N78" s="232">
        <v>112.4</v>
      </c>
      <c r="O78" s="232">
        <v>70</v>
      </c>
      <c r="P78" s="232">
        <v>55.3</v>
      </c>
      <c r="Q78" s="232">
        <v>111</v>
      </c>
      <c r="R78" s="233">
        <v>0.40100000000000002</v>
      </c>
      <c r="S78" s="233">
        <v>0.40100000000000002</v>
      </c>
      <c r="T78" s="233">
        <v>0.40300000000000002</v>
      </c>
      <c r="U78" s="233">
        <v>0.40500000000000003</v>
      </c>
      <c r="V78" s="242">
        <f t="shared" si="28"/>
        <v>15.333333333333334</v>
      </c>
      <c r="W78" s="242">
        <f t="shared" si="29"/>
        <v>15.666666666666666</v>
      </c>
      <c r="X78" s="242">
        <f t="shared" si="30"/>
        <v>85.600000000000009</v>
      </c>
      <c r="Y78" s="243">
        <f t="shared" si="31"/>
        <v>78.766666666666666</v>
      </c>
      <c r="Z78" s="1625"/>
      <c r="AA78" s="1606"/>
      <c r="AB78" s="1606"/>
      <c r="AC78" s="1606"/>
      <c r="AD78" s="1606"/>
      <c r="AE78" s="1606"/>
      <c r="AF78" s="1606"/>
      <c r="AG78" s="1606"/>
      <c r="AH78" s="1606"/>
      <c r="AI78" s="1610"/>
      <c r="AJ78" s="1610"/>
    </row>
    <row r="79" spans="1:36" ht="18.75" x14ac:dyDescent="0.25">
      <c r="A79" s="1613"/>
      <c r="B79" s="2385"/>
      <c r="C79" s="1629"/>
      <c r="D79" s="1649"/>
      <c r="E79" s="524" t="s">
        <v>963</v>
      </c>
      <c r="F79" s="501">
        <v>15</v>
      </c>
      <c r="G79" s="502">
        <v>11</v>
      </c>
      <c r="H79" s="502">
        <v>11</v>
      </c>
      <c r="I79" s="502">
        <v>20</v>
      </c>
      <c r="J79" s="502">
        <v>18</v>
      </c>
      <c r="K79" s="502">
        <v>18</v>
      </c>
      <c r="L79" s="236">
        <v>30.8</v>
      </c>
      <c r="M79" s="236">
        <v>15</v>
      </c>
      <c r="N79" s="236">
        <v>33.200000000000003</v>
      </c>
      <c r="O79" s="236">
        <v>49.6</v>
      </c>
      <c r="P79" s="236">
        <v>24</v>
      </c>
      <c r="Q79" s="236">
        <v>45.4</v>
      </c>
      <c r="R79" s="237">
        <v>0.40100000000000002</v>
      </c>
      <c r="S79" s="237">
        <v>0.40100000000000002</v>
      </c>
      <c r="T79" s="237">
        <v>0.40300000000000002</v>
      </c>
      <c r="U79" s="237">
        <v>0.40500000000000003</v>
      </c>
      <c r="V79" s="242">
        <f t="shared" si="28"/>
        <v>12.333333333333334</v>
      </c>
      <c r="W79" s="242">
        <f t="shared" si="29"/>
        <v>18.666666666666668</v>
      </c>
      <c r="X79" s="242">
        <f t="shared" si="30"/>
        <v>26.333333333333332</v>
      </c>
      <c r="Y79" s="243">
        <f t="shared" si="31"/>
        <v>39.666666666666664</v>
      </c>
      <c r="Z79" s="1625"/>
      <c r="AA79" s="1606"/>
      <c r="AB79" s="1606"/>
      <c r="AC79" s="1606"/>
      <c r="AD79" s="1606"/>
      <c r="AE79" s="1606"/>
      <c r="AF79" s="1606"/>
      <c r="AG79" s="1606"/>
      <c r="AH79" s="1606"/>
      <c r="AI79" s="1610"/>
      <c r="AJ79" s="1610"/>
    </row>
    <row r="80" spans="1:36" ht="18.75" x14ac:dyDescent="0.25">
      <c r="A80" s="1613"/>
      <c r="B80" s="2385"/>
      <c r="C80" s="1629"/>
      <c r="D80" s="1649"/>
      <c r="E80" s="524" t="s">
        <v>777</v>
      </c>
      <c r="F80" s="501">
        <v>11</v>
      </c>
      <c r="G80" s="502">
        <v>0</v>
      </c>
      <c r="H80" s="502">
        <v>0</v>
      </c>
      <c r="I80" s="502">
        <v>5</v>
      </c>
      <c r="J80" s="502">
        <v>0</v>
      </c>
      <c r="K80" s="502">
        <v>0</v>
      </c>
      <c r="L80" s="232">
        <v>11.3</v>
      </c>
      <c r="M80" s="232">
        <v>0</v>
      </c>
      <c r="N80" s="232">
        <v>0</v>
      </c>
      <c r="O80" s="232">
        <v>11.5</v>
      </c>
      <c r="P80" s="232">
        <v>0</v>
      </c>
      <c r="Q80" s="232">
        <v>0</v>
      </c>
      <c r="R80" s="233">
        <v>0.40100000000000002</v>
      </c>
      <c r="S80" s="233">
        <v>0.40100000000000002</v>
      </c>
      <c r="T80" s="233">
        <v>0.40300000000000002</v>
      </c>
      <c r="U80" s="233">
        <v>0.40500000000000003</v>
      </c>
      <c r="V80" s="242">
        <f t="shared" si="28"/>
        <v>11</v>
      </c>
      <c r="W80" s="242">
        <f t="shared" si="29"/>
        <v>5</v>
      </c>
      <c r="X80" s="242">
        <f t="shared" si="30"/>
        <v>11.3</v>
      </c>
      <c r="Y80" s="243">
        <f t="shared" si="31"/>
        <v>11.5</v>
      </c>
      <c r="Z80" s="1625"/>
      <c r="AA80" s="1606"/>
      <c r="AB80" s="1606"/>
      <c r="AC80" s="1606"/>
      <c r="AD80" s="1606"/>
      <c r="AE80" s="1606"/>
      <c r="AF80" s="1606"/>
      <c r="AG80" s="1606"/>
      <c r="AH80" s="1606"/>
      <c r="AI80" s="1610"/>
      <c r="AJ80" s="1610"/>
    </row>
    <row r="81" spans="1:36" ht="18.75" x14ac:dyDescent="0.25">
      <c r="A81" s="1613"/>
      <c r="B81" s="2385"/>
      <c r="C81" s="1629"/>
      <c r="D81" s="1649"/>
      <c r="E81" s="524" t="s">
        <v>964</v>
      </c>
      <c r="F81" s="501">
        <v>0</v>
      </c>
      <c r="G81" s="502">
        <v>0</v>
      </c>
      <c r="H81" s="502">
        <v>0</v>
      </c>
      <c r="I81" s="502">
        <v>0</v>
      </c>
      <c r="J81" s="502">
        <v>0</v>
      </c>
      <c r="K81" s="502">
        <v>0</v>
      </c>
      <c r="L81" s="236">
        <v>0</v>
      </c>
      <c r="M81" s="236">
        <v>0</v>
      </c>
      <c r="N81" s="236">
        <v>0</v>
      </c>
      <c r="O81" s="236">
        <v>0</v>
      </c>
      <c r="P81" s="236">
        <v>0</v>
      </c>
      <c r="Q81" s="236">
        <v>0</v>
      </c>
      <c r="R81" s="237">
        <v>0.40100000000000002</v>
      </c>
      <c r="S81" s="237">
        <v>0.40100000000000002</v>
      </c>
      <c r="T81" s="237">
        <v>0.40300000000000002</v>
      </c>
      <c r="U81" s="237">
        <v>0.40500000000000003</v>
      </c>
      <c r="V81" s="242">
        <f t="shared" si="28"/>
        <v>0</v>
      </c>
      <c r="W81" s="242">
        <f t="shared" si="29"/>
        <v>0</v>
      </c>
      <c r="X81" s="242">
        <f t="shared" si="30"/>
        <v>0</v>
      </c>
      <c r="Y81" s="243">
        <f t="shared" si="31"/>
        <v>0</v>
      </c>
      <c r="Z81" s="1625"/>
      <c r="AA81" s="1606"/>
      <c r="AB81" s="1606"/>
      <c r="AC81" s="1606"/>
      <c r="AD81" s="1606"/>
      <c r="AE81" s="1606"/>
      <c r="AF81" s="1606"/>
      <c r="AG81" s="1606"/>
      <c r="AH81" s="1606"/>
      <c r="AI81" s="1610"/>
      <c r="AJ81" s="1610"/>
    </row>
    <row r="82" spans="1:36" ht="19.5" thickBot="1" x14ac:dyDescent="0.3">
      <c r="A82" s="1614"/>
      <c r="B82" s="2391"/>
      <c r="C82" s="1628"/>
      <c r="D82" s="1650"/>
      <c r="E82" s="525" t="s">
        <v>778</v>
      </c>
      <c r="F82" s="503">
        <v>0</v>
      </c>
      <c r="G82" s="504">
        <v>0</v>
      </c>
      <c r="H82" s="504">
        <v>4</v>
      </c>
      <c r="I82" s="504">
        <v>0</v>
      </c>
      <c r="J82" s="504">
        <v>0</v>
      </c>
      <c r="K82" s="504">
        <v>4</v>
      </c>
      <c r="L82" s="238">
        <v>2.9</v>
      </c>
      <c r="M82" s="238">
        <v>0.4</v>
      </c>
      <c r="N82" s="238">
        <v>0</v>
      </c>
      <c r="O82" s="238">
        <v>4</v>
      </c>
      <c r="P82" s="238">
        <v>0.1</v>
      </c>
      <c r="Q82" s="238">
        <v>0</v>
      </c>
      <c r="R82" s="239">
        <v>0.40100000000000002</v>
      </c>
      <c r="S82" s="239">
        <v>0.40100000000000002</v>
      </c>
      <c r="T82" s="239">
        <v>0.40300000000000002</v>
      </c>
      <c r="U82" s="239">
        <v>0.40500000000000003</v>
      </c>
      <c r="V82" s="246">
        <f t="shared" si="28"/>
        <v>4</v>
      </c>
      <c r="W82" s="246">
        <f t="shared" si="29"/>
        <v>4</v>
      </c>
      <c r="X82" s="246">
        <f t="shared" si="30"/>
        <v>1.65</v>
      </c>
      <c r="Y82" s="247">
        <f t="shared" si="31"/>
        <v>2.0499999999999998</v>
      </c>
      <c r="Z82" s="1626"/>
      <c r="AA82" s="1607"/>
      <c r="AB82" s="1607"/>
      <c r="AC82" s="1607"/>
      <c r="AD82" s="1607"/>
      <c r="AE82" s="1607"/>
      <c r="AF82" s="1607"/>
      <c r="AG82" s="1607"/>
      <c r="AH82" s="1607"/>
      <c r="AI82" s="1611"/>
      <c r="AJ82" s="1611"/>
    </row>
    <row r="83" spans="1:36" ht="18.75" x14ac:dyDescent="0.25">
      <c r="A83" s="1612">
        <v>23</v>
      </c>
      <c r="B83" s="1615" t="s">
        <v>977</v>
      </c>
      <c r="C83" s="1627" t="s">
        <v>83</v>
      </c>
      <c r="D83" s="1627">
        <f>160*0.9</f>
        <v>144</v>
      </c>
      <c r="E83" s="231" t="s">
        <v>779</v>
      </c>
      <c r="F83" s="522">
        <v>0</v>
      </c>
      <c r="G83" s="523">
        <v>0</v>
      </c>
      <c r="H83" s="523">
        <v>0</v>
      </c>
      <c r="I83" s="523">
        <v>0</v>
      </c>
      <c r="J83" s="523">
        <v>0</v>
      </c>
      <c r="K83" s="523">
        <v>0</v>
      </c>
      <c r="L83" s="231">
        <v>0</v>
      </c>
      <c r="M83" s="231">
        <v>0</v>
      </c>
      <c r="N83" s="231">
        <v>0</v>
      </c>
      <c r="O83" s="231">
        <v>0</v>
      </c>
      <c r="P83" s="231">
        <v>0</v>
      </c>
      <c r="Q83" s="231">
        <v>0</v>
      </c>
      <c r="R83" s="308">
        <v>0.39800000000000002</v>
      </c>
      <c r="S83" s="308">
        <v>0.39800000000000002</v>
      </c>
      <c r="T83" s="308">
        <v>0.40799999999999997</v>
      </c>
      <c r="U83" s="308">
        <v>0.40799999999999997</v>
      </c>
      <c r="V83" s="240">
        <f t="shared" si="28"/>
        <v>0</v>
      </c>
      <c r="W83" s="240">
        <f t="shared" si="29"/>
        <v>0</v>
      </c>
      <c r="X83" s="240">
        <f t="shared" si="30"/>
        <v>0</v>
      </c>
      <c r="Y83" s="241">
        <f t="shared" si="31"/>
        <v>0</v>
      </c>
      <c r="Z83" s="1624">
        <f>SUM(V83:V85)</f>
        <v>28.033333333333331</v>
      </c>
      <c r="AA83" s="1608">
        <f>SUM(W83:W85)</f>
        <v>2.02</v>
      </c>
      <c r="AB83" s="1608">
        <f>SUM(X83:X85)</f>
        <v>7.5</v>
      </c>
      <c r="AC83" s="1608">
        <f>SUM(Y83:Y85)</f>
        <v>5.5</v>
      </c>
      <c r="AD83" s="1605">
        <f t="shared" ref="AD83:AG83" si="46">Z83*0.38*0.9*SQRT(3)</f>
        <v>16.605863912485855</v>
      </c>
      <c r="AE83" s="1605">
        <f t="shared" si="46"/>
        <v>1.1965699799008833</v>
      </c>
      <c r="AF83" s="1605">
        <f t="shared" si="46"/>
        <v>4.4427103214141699</v>
      </c>
      <c r="AG83" s="1605">
        <f t="shared" si="46"/>
        <v>3.2579875690370579</v>
      </c>
      <c r="AH83" s="1608">
        <f>MAX(Z83:AC85)</f>
        <v>28.033333333333331</v>
      </c>
      <c r="AI83" s="1609">
        <f t="shared" ref="AI83" si="47">AH83*0.38*0.9*SQRT(3)</f>
        <v>16.605863912485855</v>
      </c>
      <c r="AJ83" s="1609">
        <f>D83-AI83</f>
        <v>127.39413608751414</v>
      </c>
    </row>
    <row r="84" spans="1:36" ht="18.75" x14ac:dyDescent="0.25">
      <c r="A84" s="1613"/>
      <c r="B84" s="1616"/>
      <c r="C84" s="1629"/>
      <c r="D84" s="1629"/>
      <c r="E84" s="232" t="s">
        <v>780</v>
      </c>
      <c r="F84" s="501">
        <v>0</v>
      </c>
      <c r="G84" s="502">
        <v>0</v>
      </c>
      <c r="H84" s="502">
        <v>0</v>
      </c>
      <c r="I84" s="502">
        <v>0</v>
      </c>
      <c r="J84" s="502">
        <v>0</v>
      </c>
      <c r="K84" s="502">
        <v>0</v>
      </c>
      <c r="L84" s="232">
        <v>0</v>
      </c>
      <c r="M84" s="232">
        <v>0</v>
      </c>
      <c r="N84" s="232">
        <v>0</v>
      </c>
      <c r="O84" s="232">
        <v>0</v>
      </c>
      <c r="P84" s="232">
        <v>0</v>
      </c>
      <c r="Q84" s="232">
        <v>0</v>
      </c>
      <c r="R84" s="233">
        <v>0.39800000000000002</v>
      </c>
      <c r="S84" s="233">
        <v>0.39800000000000002</v>
      </c>
      <c r="T84" s="233">
        <v>0.40799999999999997</v>
      </c>
      <c r="U84" s="233">
        <v>0.40799999999999997</v>
      </c>
      <c r="V84" s="242">
        <f t="shared" si="28"/>
        <v>0</v>
      </c>
      <c r="W84" s="242">
        <f t="shared" si="29"/>
        <v>0</v>
      </c>
      <c r="X84" s="242">
        <f t="shared" si="30"/>
        <v>0</v>
      </c>
      <c r="Y84" s="243">
        <f t="shared" si="31"/>
        <v>0</v>
      </c>
      <c r="Z84" s="1625"/>
      <c r="AA84" s="1606"/>
      <c r="AB84" s="1606"/>
      <c r="AC84" s="1606"/>
      <c r="AD84" s="1606"/>
      <c r="AE84" s="1606"/>
      <c r="AF84" s="1606"/>
      <c r="AG84" s="1606"/>
      <c r="AH84" s="1606"/>
      <c r="AI84" s="1610"/>
      <c r="AJ84" s="1610"/>
    </row>
    <row r="85" spans="1:36" ht="19.5" thickBot="1" x14ac:dyDescent="0.3">
      <c r="A85" s="1613"/>
      <c r="B85" s="1616"/>
      <c r="C85" s="1629"/>
      <c r="D85" s="1629"/>
      <c r="E85" s="236" t="s">
        <v>781</v>
      </c>
      <c r="F85" s="503">
        <v>32.299999999999997</v>
      </c>
      <c r="G85" s="504">
        <v>9.5</v>
      </c>
      <c r="H85" s="504">
        <v>42.3</v>
      </c>
      <c r="I85" s="504">
        <v>0.35</v>
      </c>
      <c r="J85" s="504">
        <v>0.41</v>
      </c>
      <c r="K85" s="504">
        <v>5.3</v>
      </c>
      <c r="L85" s="236">
        <v>1</v>
      </c>
      <c r="M85" s="236">
        <v>0</v>
      </c>
      <c r="N85" s="236">
        <v>14</v>
      </c>
      <c r="O85" s="236">
        <v>1</v>
      </c>
      <c r="P85" s="236">
        <v>0.5</v>
      </c>
      <c r="Q85" s="236">
        <v>15</v>
      </c>
      <c r="R85" s="233">
        <v>0.39800000000000002</v>
      </c>
      <c r="S85" s="233">
        <v>0.39800000000000002</v>
      </c>
      <c r="T85" s="233">
        <v>0.40799999999999997</v>
      </c>
      <c r="U85" s="233">
        <v>0.40799999999999997</v>
      </c>
      <c r="V85" s="242">
        <f t="shared" si="28"/>
        <v>28.033333333333331</v>
      </c>
      <c r="W85" s="242">
        <f t="shared" si="29"/>
        <v>2.02</v>
      </c>
      <c r="X85" s="242">
        <f t="shared" si="30"/>
        <v>7.5</v>
      </c>
      <c r="Y85" s="243">
        <f t="shared" si="31"/>
        <v>5.5</v>
      </c>
      <c r="Z85" s="1625"/>
      <c r="AA85" s="1606"/>
      <c r="AB85" s="1606"/>
      <c r="AC85" s="1606"/>
      <c r="AD85" s="1606"/>
      <c r="AE85" s="1606"/>
      <c r="AF85" s="1606"/>
      <c r="AG85" s="1606"/>
      <c r="AH85" s="1606"/>
      <c r="AI85" s="1610"/>
      <c r="AJ85" s="1610"/>
    </row>
    <row r="86" spans="1:36" ht="18.75" x14ac:dyDescent="0.25">
      <c r="A86" s="1612">
        <v>24</v>
      </c>
      <c r="B86" s="2388" t="s">
        <v>782</v>
      </c>
      <c r="C86" s="1627" t="s">
        <v>99</v>
      </c>
      <c r="D86" s="1627">
        <f>250*0.9</f>
        <v>225</v>
      </c>
      <c r="E86" s="231" t="s">
        <v>783</v>
      </c>
      <c r="F86" s="522">
        <v>9</v>
      </c>
      <c r="G86" s="523">
        <v>7</v>
      </c>
      <c r="H86" s="523">
        <v>2</v>
      </c>
      <c r="I86" s="523">
        <v>0.7</v>
      </c>
      <c r="J86" s="523">
        <v>0.8</v>
      </c>
      <c r="K86" s="523">
        <v>0.8</v>
      </c>
      <c r="L86" s="231">
        <v>16</v>
      </c>
      <c r="M86" s="231">
        <v>15</v>
      </c>
      <c r="N86" s="231">
        <v>12</v>
      </c>
      <c r="O86" s="231">
        <v>5</v>
      </c>
      <c r="P86" s="231">
        <v>0.5</v>
      </c>
      <c r="Q86" s="231">
        <v>1.5</v>
      </c>
      <c r="R86" s="308">
        <v>0.38900000000000001</v>
      </c>
      <c r="S86" s="308">
        <v>0.39</v>
      </c>
      <c r="T86" s="308">
        <v>0.39400000000000002</v>
      </c>
      <c r="U86" s="308">
        <v>0.39</v>
      </c>
      <c r="V86" s="240">
        <f t="shared" si="28"/>
        <v>6</v>
      </c>
      <c r="W86" s="240">
        <f t="shared" si="29"/>
        <v>0.76666666666666661</v>
      </c>
      <c r="X86" s="240">
        <f t="shared" si="30"/>
        <v>14.333333333333334</v>
      </c>
      <c r="Y86" s="241">
        <f t="shared" si="31"/>
        <v>2.3333333333333335</v>
      </c>
      <c r="Z86" s="1624">
        <f>SUM(V86:V88)</f>
        <v>62.333333333333329</v>
      </c>
      <c r="AA86" s="1608">
        <f>SUM(W86:W88)</f>
        <v>50.766666666666666</v>
      </c>
      <c r="AB86" s="1608">
        <f>SUM(X86:X88)</f>
        <v>96</v>
      </c>
      <c r="AC86" s="1608">
        <f>SUM(Y86:Y88)</f>
        <v>82</v>
      </c>
      <c r="AD86" s="1605">
        <f t="shared" ref="AD86:AG86" si="48">Z86*0.38*0.9*SQRT(3)</f>
        <v>36.923859115753324</v>
      </c>
      <c r="AE86" s="1605">
        <f t="shared" si="48"/>
        <v>30.072212531172362</v>
      </c>
      <c r="AF86" s="1605">
        <f t="shared" si="48"/>
        <v>56.86669211410139</v>
      </c>
      <c r="AG86" s="1605">
        <f t="shared" si="48"/>
        <v>48.573632847461596</v>
      </c>
      <c r="AH86" s="1608">
        <f>MAX(Z86:AC88)</f>
        <v>96</v>
      </c>
      <c r="AI86" s="1609">
        <f t="shared" ref="AI86" si="49">AH86*0.38*0.9*SQRT(3)</f>
        <v>56.86669211410139</v>
      </c>
      <c r="AJ86" s="1609">
        <f>D86-AI86</f>
        <v>168.1333078858986</v>
      </c>
    </row>
    <row r="87" spans="1:36" ht="18.75" x14ac:dyDescent="0.25">
      <c r="A87" s="1613"/>
      <c r="B87" s="2385"/>
      <c r="C87" s="1629"/>
      <c r="D87" s="1629"/>
      <c r="E87" s="232" t="s">
        <v>784</v>
      </c>
      <c r="F87" s="501">
        <v>42</v>
      </c>
      <c r="G87" s="502">
        <v>21</v>
      </c>
      <c r="H87" s="502">
        <v>25</v>
      </c>
      <c r="I87" s="502">
        <v>39</v>
      </c>
      <c r="J87" s="502">
        <v>16</v>
      </c>
      <c r="K87" s="502">
        <v>18</v>
      </c>
      <c r="L87" s="232">
        <v>24</v>
      </c>
      <c r="M87" s="232">
        <v>66</v>
      </c>
      <c r="N87" s="232">
        <v>18</v>
      </c>
      <c r="O87" s="232">
        <v>35</v>
      </c>
      <c r="P87" s="232">
        <v>52</v>
      </c>
      <c r="Q87" s="232">
        <v>34</v>
      </c>
      <c r="R87" s="233">
        <v>0.38900000000000001</v>
      </c>
      <c r="S87" s="233">
        <v>0.39</v>
      </c>
      <c r="T87" s="233">
        <v>0.39400000000000002</v>
      </c>
      <c r="U87" s="233">
        <v>0.39</v>
      </c>
      <c r="V87" s="242">
        <f t="shared" si="28"/>
        <v>29.333333333333332</v>
      </c>
      <c r="W87" s="242">
        <f t="shared" si="29"/>
        <v>24.333333333333332</v>
      </c>
      <c r="X87" s="242">
        <f t="shared" si="30"/>
        <v>36</v>
      </c>
      <c r="Y87" s="243">
        <f t="shared" si="31"/>
        <v>40.333333333333336</v>
      </c>
      <c r="Z87" s="1625"/>
      <c r="AA87" s="1606"/>
      <c r="AB87" s="1606"/>
      <c r="AC87" s="1606"/>
      <c r="AD87" s="1606"/>
      <c r="AE87" s="1606"/>
      <c r="AF87" s="1606"/>
      <c r="AG87" s="1606"/>
      <c r="AH87" s="1606"/>
      <c r="AI87" s="1610"/>
      <c r="AJ87" s="1610"/>
    </row>
    <row r="88" spans="1:36" ht="19.5" thickBot="1" x14ac:dyDescent="0.3">
      <c r="A88" s="1613"/>
      <c r="B88" s="2385"/>
      <c r="C88" s="1629"/>
      <c r="D88" s="1629"/>
      <c r="E88" s="236" t="s">
        <v>785</v>
      </c>
      <c r="F88" s="503">
        <v>30</v>
      </c>
      <c r="G88" s="504">
        <v>31</v>
      </c>
      <c r="H88" s="504">
        <v>20</v>
      </c>
      <c r="I88" s="504">
        <v>20</v>
      </c>
      <c r="J88" s="504">
        <v>33</v>
      </c>
      <c r="K88" s="504">
        <v>24</v>
      </c>
      <c r="L88" s="236">
        <v>43</v>
      </c>
      <c r="M88" s="236">
        <v>54</v>
      </c>
      <c r="N88" s="236">
        <v>40</v>
      </c>
      <c r="O88" s="236">
        <v>20</v>
      </c>
      <c r="P88" s="236">
        <v>60</v>
      </c>
      <c r="Q88" s="236">
        <v>38</v>
      </c>
      <c r="R88" s="233">
        <v>0.38900000000000001</v>
      </c>
      <c r="S88" s="233">
        <v>0.39</v>
      </c>
      <c r="T88" s="233">
        <v>0.39400000000000002</v>
      </c>
      <c r="U88" s="233">
        <v>0.39</v>
      </c>
      <c r="V88" s="242">
        <f t="shared" si="28"/>
        <v>27</v>
      </c>
      <c r="W88" s="242">
        <f t="shared" si="29"/>
        <v>25.666666666666668</v>
      </c>
      <c r="X88" s="242">
        <f t="shared" si="30"/>
        <v>45.666666666666664</v>
      </c>
      <c r="Y88" s="243">
        <f t="shared" si="31"/>
        <v>39.333333333333336</v>
      </c>
      <c r="Z88" s="1625"/>
      <c r="AA88" s="1606"/>
      <c r="AB88" s="1606"/>
      <c r="AC88" s="1606"/>
      <c r="AD88" s="1606"/>
      <c r="AE88" s="1606"/>
      <c r="AF88" s="1606"/>
      <c r="AG88" s="1606"/>
      <c r="AH88" s="1606"/>
      <c r="AI88" s="1610"/>
      <c r="AJ88" s="1610"/>
    </row>
    <row r="89" spans="1:36" ht="18.75" x14ac:dyDescent="0.25">
      <c r="A89" s="1646">
        <v>25</v>
      </c>
      <c r="B89" s="1688" t="s">
        <v>971</v>
      </c>
      <c r="C89" s="1648" t="s">
        <v>1163</v>
      </c>
      <c r="D89" s="1648">
        <f>(400+630)*0.9</f>
        <v>927</v>
      </c>
      <c r="E89" s="526" t="s">
        <v>786</v>
      </c>
      <c r="F89" s="527">
        <v>55</v>
      </c>
      <c r="G89" s="528">
        <v>38</v>
      </c>
      <c r="H89" s="528">
        <v>18</v>
      </c>
      <c r="I89" s="528">
        <v>38</v>
      </c>
      <c r="J89" s="528">
        <v>49</v>
      </c>
      <c r="K89" s="528">
        <v>16</v>
      </c>
      <c r="L89" s="251">
        <v>42</v>
      </c>
      <c r="M89" s="251">
        <v>43.9</v>
      </c>
      <c r="N89" s="251">
        <v>40.9</v>
      </c>
      <c r="O89" s="251">
        <v>75.900000000000006</v>
      </c>
      <c r="P89" s="251">
        <v>73.400000000000006</v>
      </c>
      <c r="Q89" s="251">
        <v>84</v>
      </c>
      <c r="R89" s="298">
        <v>0.38600000000000001</v>
      </c>
      <c r="S89" s="298">
        <v>0.39200000000000002</v>
      </c>
      <c r="T89" s="298">
        <v>0.39900000000000002</v>
      </c>
      <c r="U89" s="298">
        <v>0.40100000000000002</v>
      </c>
      <c r="V89" s="253">
        <f t="shared" si="28"/>
        <v>37</v>
      </c>
      <c r="W89" s="253">
        <f t="shared" si="29"/>
        <v>34.333333333333336</v>
      </c>
      <c r="X89" s="253">
        <f t="shared" si="30"/>
        <v>42.266666666666673</v>
      </c>
      <c r="Y89" s="254">
        <f t="shared" si="31"/>
        <v>77.766666666666666</v>
      </c>
      <c r="Z89" s="1633">
        <f>SUM(V89:V99)</f>
        <v>349.66666666666657</v>
      </c>
      <c r="AA89" s="1605">
        <f>SUM(W89:W99)</f>
        <v>300</v>
      </c>
      <c r="AB89" s="1605">
        <f>SUM(X89:X99)</f>
        <v>411.93333333333334</v>
      </c>
      <c r="AC89" s="1605">
        <f>SUM(Y89:Y99)</f>
        <v>392.73333333333335</v>
      </c>
      <c r="AD89" s="1605">
        <f>Z89*0.38*0.9*SQRT(3)</f>
        <v>207.12902787393173</v>
      </c>
      <c r="AE89" s="1605">
        <f t="shared" ref="AE89:AG89" si="50">AA89*0.38*0.9*SQRT(3)</f>
        <v>177.70841285656681</v>
      </c>
      <c r="AF89" s="1605">
        <f t="shared" si="50"/>
        <v>244.01339623127251</v>
      </c>
      <c r="AG89" s="1605">
        <f t="shared" si="50"/>
        <v>232.64005780845227</v>
      </c>
      <c r="AH89" s="1605">
        <f>MAX(Z89:AC99)</f>
        <v>411.93333333333334</v>
      </c>
      <c r="AI89" s="1609">
        <f>AH89*0.38*0.9*SQRT(3)</f>
        <v>244.01339623127251</v>
      </c>
      <c r="AJ89" s="1609">
        <f>D89-AI89</f>
        <v>682.98660376872749</v>
      </c>
    </row>
    <row r="90" spans="1:36" ht="18.75" x14ac:dyDescent="0.25">
      <c r="A90" s="1635"/>
      <c r="B90" s="2384"/>
      <c r="C90" s="1649"/>
      <c r="D90" s="1649"/>
      <c r="E90" s="524" t="s">
        <v>787</v>
      </c>
      <c r="F90" s="529">
        <v>55</v>
      </c>
      <c r="G90" s="530">
        <v>27</v>
      </c>
      <c r="H90" s="530">
        <v>17</v>
      </c>
      <c r="I90" s="530">
        <v>23</v>
      </c>
      <c r="J90" s="530">
        <v>29</v>
      </c>
      <c r="K90" s="530">
        <v>28</v>
      </c>
      <c r="L90" s="232">
        <v>22.2</v>
      </c>
      <c r="M90" s="232">
        <v>23.6</v>
      </c>
      <c r="N90" s="232">
        <v>27.4</v>
      </c>
      <c r="O90" s="232">
        <v>30.2</v>
      </c>
      <c r="P90" s="232">
        <v>23.1</v>
      </c>
      <c r="Q90" s="232">
        <v>32.799999999999997</v>
      </c>
      <c r="R90" s="233">
        <v>0.38600000000000001</v>
      </c>
      <c r="S90" s="233">
        <v>0.39200000000000002</v>
      </c>
      <c r="T90" s="233">
        <v>0.39900000000000002</v>
      </c>
      <c r="U90" s="233">
        <v>0.40100000000000002</v>
      </c>
      <c r="V90" s="242">
        <f t="shared" si="28"/>
        <v>33</v>
      </c>
      <c r="W90" s="242">
        <f t="shared" si="29"/>
        <v>26.666666666666668</v>
      </c>
      <c r="X90" s="242">
        <f t="shared" si="30"/>
        <v>24.399999999999995</v>
      </c>
      <c r="Y90" s="243">
        <f t="shared" si="31"/>
        <v>28.7</v>
      </c>
      <c r="Z90" s="1625"/>
      <c r="AA90" s="1606"/>
      <c r="AB90" s="1606"/>
      <c r="AC90" s="1606"/>
      <c r="AD90" s="1606"/>
      <c r="AE90" s="1606"/>
      <c r="AF90" s="1606"/>
      <c r="AG90" s="1606"/>
      <c r="AH90" s="1606"/>
      <c r="AI90" s="1610"/>
      <c r="AJ90" s="1610"/>
    </row>
    <row r="91" spans="1:36" ht="18.75" x14ac:dyDescent="0.25">
      <c r="A91" s="1635"/>
      <c r="B91" s="2384"/>
      <c r="C91" s="1649"/>
      <c r="D91" s="1649"/>
      <c r="E91" s="524" t="s">
        <v>788</v>
      </c>
      <c r="F91" s="529">
        <v>14</v>
      </c>
      <c r="G91" s="530">
        <v>14</v>
      </c>
      <c r="H91" s="530">
        <v>6</v>
      </c>
      <c r="I91" s="530">
        <v>30</v>
      </c>
      <c r="J91" s="530">
        <v>27</v>
      </c>
      <c r="K91" s="530">
        <v>17</v>
      </c>
      <c r="L91" s="236">
        <v>19.100000000000001</v>
      </c>
      <c r="M91" s="236">
        <v>15.4</v>
      </c>
      <c r="N91" s="236">
        <v>7.7</v>
      </c>
      <c r="O91" s="236">
        <v>19.7</v>
      </c>
      <c r="P91" s="236">
        <v>29.1</v>
      </c>
      <c r="Q91" s="236">
        <v>23</v>
      </c>
      <c r="R91" s="237">
        <v>0.38600000000000001</v>
      </c>
      <c r="S91" s="237">
        <v>0.39200000000000002</v>
      </c>
      <c r="T91" s="237">
        <v>0.39900000000000002</v>
      </c>
      <c r="U91" s="237">
        <v>0.40100000000000002</v>
      </c>
      <c r="V91" s="242">
        <f t="shared" si="28"/>
        <v>11.333333333333334</v>
      </c>
      <c r="W91" s="242">
        <f t="shared" si="29"/>
        <v>24.666666666666668</v>
      </c>
      <c r="X91" s="242">
        <f t="shared" si="30"/>
        <v>14.066666666666668</v>
      </c>
      <c r="Y91" s="243">
        <f t="shared" si="31"/>
        <v>23.933333333333334</v>
      </c>
      <c r="Z91" s="1625"/>
      <c r="AA91" s="1606"/>
      <c r="AB91" s="1606"/>
      <c r="AC91" s="1606"/>
      <c r="AD91" s="1606"/>
      <c r="AE91" s="1606"/>
      <c r="AF91" s="1606"/>
      <c r="AG91" s="1606"/>
      <c r="AH91" s="1606"/>
      <c r="AI91" s="1610"/>
      <c r="AJ91" s="1610"/>
    </row>
    <row r="92" spans="1:36" ht="18.75" x14ac:dyDescent="0.25">
      <c r="A92" s="1635"/>
      <c r="B92" s="2384"/>
      <c r="C92" s="1649"/>
      <c r="D92" s="1649"/>
      <c r="E92" s="524" t="s">
        <v>789</v>
      </c>
      <c r="F92" s="529">
        <v>22</v>
      </c>
      <c r="G92" s="530">
        <v>31</v>
      </c>
      <c r="H92" s="530">
        <v>37</v>
      </c>
      <c r="I92" s="530">
        <v>18</v>
      </c>
      <c r="J92" s="530">
        <v>45</v>
      </c>
      <c r="K92" s="530">
        <v>36</v>
      </c>
      <c r="L92" s="232">
        <v>35.799999999999997</v>
      </c>
      <c r="M92" s="232">
        <v>54.3</v>
      </c>
      <c r="N92" s="232">
        <v>64.3</v>
      </c>
      <c r="O92" s="232">
        <v>39</v>
      </c>
      <c r="P92" s="232">
        <v>70</v>
      </c>
      <c r="Q92" s="232">
        <v>54.4</v>
      </c>
      <c r="R92" s="233">
        <v>0.38600000000000001</v>
      </c>
      <c r="S92" s="233">
        <v>0.39200000000000002</v>
      </c>
      <c r="T92" s="233">
        <v>0.39900000000000002</v>
      </c>
      <c r="U92" s="233">
        <v>0.40100000000000002</v>
      </c>
      <c r="V92" s="242">
        <f t="shared" si="28"/>
        <v>30</v>
      </c>
      <c r="W92" s="242">
        <f t="shared" si="29"/>
        <v>33</v>
      </c>
      <c r="X92" s="242">
        <f t="shared" si="30"/>
        <v>51.466666666666661</v>
      </c>
      <c r="Y92" s="243">
        <f t="shared" si="31"/>
        <v>54.466666666666669</v>
      </c>
      <c r="Z92" s="1625"/>
      <c r="AA92" s="1606"/>
      <c r="AB92" s="1606"/>
      <c r="AC92" s="1606"/>
      <c r="AD92" s="1606"/>
      <c r="AE92" s="1606"/>
      <c r="AF92" s="1606"/>
      <c r="AG92" s="1606"/>
      <c r="AH92" s="1606"/>
      <c r="AI92" s="1610"/>
      <c r="AJ92" s="1610"/>
    </row>
    <row r="93" spans="1:36" ht="18.75" x14ac:dyDescent="0.25">
      <c r="A93" s="1635"/>
      <c r="B93" s="2384"/>
      <c r="C93" s="1649"/>
      <c r="D93" s="1649"/>
      <c r="E93" s="524" t="s">
        <v>790</v>
      </c>
      <c r="F93" s="529">
        <v>49</v>
      </c>
      <c r="G93" s="530">
        <v>30</v>
      </c>
      <c r="H93" s="530">
        <v>20</v>
      </c>
      <c r="I93" s="530">
        <v>55</v>
      </c>
      <c r="J93" s="530">
        <v>22</v>
      </c>
      <c r="K93" s="530">
        <v>15</v>
      </c>
      <c r="L93" s="236">
        <v>32.5</v>
      </c>
      <c r="M93" s="236">
        <v>17.399999999999999</v>
      </c>
      <c r="N93" s="236">
        <v>19.5</v>
      </c>
      <c r="O93" s="236">
        <v>61.5</v>
      </c>
      <c r="P93" s="236">
        <v>40</v>
      </c>
      <c r="Q93" s="236">
        <v>31.5</v>
      </c>
      <c r="R93" s="237">
        <v>0.38600000000000001</v>
      </c>
      <c r="S93" s="237">
        <v>0.39200000000000002</v>
      </c>
      <c r="T93" s="237">
        <v>0.39900000000000002</v>
      </c>
      <c r="U93" s="237">
        <v>0.40100000000000002</v>
      </c>
      <c r="V93" s="242">
        <f t="shared" si="28"/>
        <v>33</v>
      </c>
      <c r="W93" s="242">
        <f t="shared" si="29"/>
        <v>30.666666666666668</v>
      </c>
      <c r="X93" s="242">
        <f t="shared" si="30"/>
        <v>23.133333333333336</v>
      </c>
      <c r="Y93" s="243">
        <f t="shared" si="31"/>
        <v>44.333333333333336</v>
      </c>
      <c r="Z93" s="1625"/>
      <c r="AA93" s="1606"/>
      <c r="AB93" s="1606"/>
      <c r="AC93" s="1606"/>
      <c r="AD93" s="1606"/>
      <c r="AE93" s="1606"/>
      <c r="AF93" s="1606"/>
      <c r="AG93" s="1606"/>
      <c r="AH93" s="1606"/>
      <c r="AI93" s="1610"/>
      <c r="AJ93" s="1610"/>
    </row>
    <row r="94" spans="1:36" ht="18.75" x14ac:dyDescent="0.25">
      <c r="A94" s="1635"/>
      <c r="B94" s="2384"/>
      <c r="C94" s="1649"/>
      <c r="D94" s="1649"/>
      <c r="E94" s="524" t="s">
        <v>965</v>
      </c>
      <c r="F94" s="529">
        <v>47</v>
      </c>
      <c r="G94" s="530">
        <v>49</v>
      </c>
      <c r="H94" s="530">
        <v>23</v>
      </c>
      <c r="I94" s="530">
        <v>45</v>
      </c>
      <c r="J94" s="530">
        <v>69</v>
      </c>
      <c r="K94" s="530">
        <v>38</v>
      </c>
      <c r="L94" s="232">
        <v>12.2</v>
      </c>
      <c r="M94" s="232">
        <v>15.8</v>
      </c>
      <c r="N94" s="232">
        <v>22.6</v>
      </c>
      <c r="O94" s="232">
        <v>16.2</v>
      </c>
      <c r="P94" s="232">
        <v>20.3</v>
      </c>
      <c r="Q94" s="232">
        <v>31.6</v>
      </c>
      <c r="R94" s="233">
        <v>0.38600000000000001</v>
      </c>
      <c r="S94" s="233">
        <v>0.39200000000000002</v>
      </c>
      <c r="T94" s="233">
        <v>0.39900000000000002</v>
      </c>
      <c r="U94" s="233">
        <v>0.40100000000000002</v>
      </c>
      <c r="V94" s="242">
        <f t="shared" si="28"/>
        <v>39.666666666666664</v>
      </c>
      <c r="W94" s="242">
        <f t="shared" si="29"/>
        <v>50.666666666666664</v>
      </c>
      <c r="X94" s="242">
        <f t="shared" si="30"/>
        <v>16.866666666666667</v>
      </c>
      <c r="Y94" s="243">
        <f t="shared" si="31"/>
        <v>22.7</v>
      </c>
      <c r="Z94" s="1625"/>
      <c r="AA94" s="1606"/>
      <c r="AB94" s="1606"/>
      <c r="AC94" s="1606"/>
      <c r="AD94" s="1606"/>
      <c r="AE94" s="1606"/>
      <c r="AF94" s="1606"/>
      <c r="AG94" s="1606"/>
      <c r="AH94" s="1606"/>
      <c r="AI94" s="1610"/>
      <c r="AJ94" s="1610"/>
    </row>
    <row r="95" spans="1:36" ht="18.75" x14ac:dyDescent="0.25">
      <c r="A95" s="1635"/>
      <c r="B95" s="2384"/>
      <c r="C95" s="1649"/>
      <c r="D95" s="1649"/>
      <c r="E95" s="524" t="s">
        <v>966</v>
      </c>
      <c r="F95" s="529">
        <v>23</v>
      </c>
      <c r="G95" s="530">
        <v>23</v>
      </c>
      <c r="H95" s="530">
        <v>7</v>
      </c>
      <c r="I95" s="530">
        <v>19</v>
      </c>
      <c r="J95" s="530">
        <v>22</v>
      </c>
      <c r="K95" s="530">
        <v>22</v>
      </c>
      <c r="L95" s="236">
        <v>10.5</v>
      </c>
      <c r="M95" s="236">
        <v>10.4</v>
      </c>
      <c r="N95" s="236">
        <v>7.5</v>
      </c>
      <c r="O95" s="236">
        <v>17.7</v>
      </c>
      <c r="P95" s="236">
        <v>15.8</v>
      </c>
      <c r="Q95" s="236">
        <v>24.4</v>
      </c>
      <c r="R95" s="237">
        <v>0.38600000000000001</v>
      </c>
      <c r="S95" s="237">
        <v>0.39200000000000002</v>
      </c>
      <c r="T95" s="237">
        <v>0.39900000000000002</v>
      </c>
      <c r="U95" s="237">
        <v>0.40100000000000002</v>
      </c>
      <c r="V95" s="242">
        <f t="shared" si="28"/>
        <v>17.666666666666668</v>
      </c>
      <c r="W95" s="242">
        <f t="shared" si="29"/>
        <v>21</v>
      </c>
      <c r="X95" s="242">
        <f t="shared" si="30"/>
        <v>9.4666666666666668</v>
      </c>
      <c r="Y95" s="243">
        <f t="shared" si="31"/>
        <v>19.3</v>
      </c>
      <c r="Z95" s="1625"/>
      <c r="AA95" s="1606"/>
      <c r="AB95" s="1606"/>
      <c r="AC95" s="1606"/>
      <c r="AD95" s="1606"/>
      <c r="AE95" s="1606"/>
      <c r="AF95" s="1606"/>
      <c r="AG95" s="1606"/>
      <c r="AH95" s="1606"/>
      <c r="AI95" s="1610"/>
      <c r="AJ95" s="1610"/>
    </row>
    <row r="96" spans="1:36" ht="18.75" x14ac:dyDescent="0.25">
      <c r="A96" s="1635"/>
      <c r="B96" s="2384"/>
      <c r="C96" s="1649"/>
      <c r="D96" s="1649"/>
      <c r="E96" s="524" t="s">
        <v>967</v>
      </c>
      <c r="F96" s="529">
        <v>62</v>
      </c>
      <c r="G96" s="530">
        <v>37</v>
      </c>
      <c r="H96" s="530">
        <v>70</v>
      </c>
      <c r="I96" s="530">
        <v>5</v>
      </c>
      <c r="J96" s="530">
        <v>5</v>
      </c>
      <c r="K96" s="530">
        <v>7</v>
      </c>
      <c r="L96" s="232">
        <v>131</v>
      </c>
      <c r="M96" s="232">
        <v>72.8</v>
      </c>
      <c r="N96" s="232">
        <v>130.69999999999999</v>
      </c>
      <c r="O96" s="232">
        <v>9.9</v>
      </c>
      <c r="P96" s="232">
        <v>6.1</v>
      </c>
      <c r="Q96" s="232">
        <v>12.7</v>
      </c>
      <c r="R96" s="233">
        <v>0.38600000000000001</v>
      </c>
      <c r="S96" s="233">
        <v>0.39200000000000002</v>
      </c>
      <c r="T96" s="233">
        <v>0.39900000000000002</v>
      </c>
      <c r="U96" s="233">
        <v>0.40100000000000002</v>
      </c>
      <c r="V96" s="242">
        <f t="shared" si="28"/>
        <v>56.333333333333336</v>
      </c>
      <c r="W96" s="242">
        <f t="shared" si="29"/>
        <v>5.666666666666667</v>
      </c>
      <c r="X96" s="242">
        <f t="shared" si="30"/>
        <v>111.5</v>
      </c>
      <c r="Y96" s="243">
        <f t="shared" si="31"/>
        <v>9.5666666666666664</v>
      </c>
      <c r="Z96" s="1625"/>
      <c r="AA96" s="1606"/>
      <c r="AB96" s="1606"/>
      <c r="AC96" s="1606"/>
      <c r="AD96" s="1606"/>
      <c r="AE96" s="1606"/>
      <c r="AF96" s="1606"/>
      <c r="AG96" s="1606"/>
      <c r="AH96" s="1606"/>
      <c r="AI96" s="1610"/>
      <c r="AJ96" s="1610"/>
    </row>
    <row r="97" spans="1:36" ht="18.75" x14ac:dyDescent="0.25">
      <c r="A97" s="1635"/>
      <c r="B97" s="2384"/>
      <c r="C97" s="1649"/>
      <c r="D97" s="1649"/>
      <c r="E97" s="524" t="s">
        <v>791</v>
      </c>
      <c r="F97" s="529">
        <v>0</v>
      </c>
      <c r="G97" s="530">
        <v>0</v>
      </c>
      <c r="H97" s="530">
        <v>0</v>
      </c>
      <c r="I97" s="530">
        <v>0</v>
      </c>
      <c r="J97" s="530">
        <v>0</v>
      </c>
      <c r="K97" s="530">
        <v>0</v>
      </c>
      <c r="L97" s="236">
        <v>28.5</v>
      </c>
      <c r="M97" s="236">
        <v>16.8</v>
      </c>
      <c r="N97" s="236">
        <v>4.9000000000000004</v>
      </c>
      <c r="O97" s="236">
        <v>50</v>
      </c>
      <c r="P97" s="236">
        <v>24</v>
      </c>
      <c r="Q97" s="236">
        <v>13.9</v>
      </c>
      <c r="R97" s="237">
        <v>0.38600000000000001</v>
      </c>
      <c r="S97" s="237">
        <v>0.39200000000000002</v>
      </c>
      <c r="T97" s="237">
        <v>0.39900000000000002</v>
      </c>
      <c r="U97" s="237">
        <v>0.40100000000000002</v>
      </c>
      <c r="V97" s="242">
        <f t="shared" si="28"/>
        <v>0</v>
      </c>
      <c r="W97" s="242">
        <f t="shared" si="29"/>
        <v>0</v>
      </c>
      <c r="X97" s="242">
        <f t="shared" si="30"/>
        <v>16.733333333333331</v>
      </c>
      <c r="Y97" s="243">
        <f t="shared" si="31"/>
        <v>29.3</v>
      </c>
      <c r="Z97" s="1625"/>
      <c r="AA97" s="1606"/>
      <c r="AB97" s="1606"/>
      <c r="AC97" s="1606"/>
      <c r="AD97" s="1606"/>
      <c r="AE97" s="1606"/>
      <c r="AF97" s="1606"/>
      <c r="AG97" s="1606"/>
      <c r="AH97" s="1606"/>
      <c r="AI97" s="1610"/>
      <c r="AJ97" s="1610"/>
    </row>
    <row r="98" spans="1:36" ht="18.75" x14ac:dyDescent="0.25">
      <c r="A98" s="1635"/>
      <c r="B98" s="2384"/>
      <c r="C98" s="1649"/>
      <c r="D98" s="1649"/>
      <c r="E98" s="524" t="s">
        <v>792</v>
      </c>
      <c r="F98" s="529">
        <v>66</v>
      </c>
      <c r="G98" s="530">
        <v>55</v>
      </c>
      <c r="H98" s="530">
        <v>60</v>
      </c>
      <c r="I98" s="530">
        <v>36</v>
      </c>
      <c r="J98" s="530">
        <v>55</v>
      </c>
      <c r="K98" s="530">
        <v>40</v>
      </c>
      <c r="L98" s="232">
        <v>108.5</v>
      </c>
      <c r="M98" s="232">
        <v>59.2</v>
      </c>
      <c r="N98" s="232">
        <v>79</v>
      </c>
      <c r="O98" s="232">
        <v>68</v>
      </c>
      <c r="P98" s="232">
        <v>44</v>
      </c>
      <c r="Q98" s="232">
        <v>53</v>
      </c>
      <c r="R98" s="233">
        <v>0.38600000000000001</v>
      </c>
      <c r="S98" s="233">
        <v>0.39200000000000002</v>
      </c>
      <c r="T98" s="233">
        <v>0.39900000000000002</v>
      </c>
      <c r="U98" s="233">
        <v>0.40100000000000002</v>
      </c>
      <c r="V98" s="242">
        <f t="shared" si="28"/>
        <v>60.333333333333336</v>
      </c>
      <c r="W98" s="242">
        <f t="shared" si="29"/>
        <v>43.666666666666664</v>
      </c>
      <c r="X98" s="242">
        <f t="shared" si="30"/>
        <v>82.233333333333334</v>
      </c>
      <c r="Y98" s="243">
        <f t="shared" si="31"/>
        <v>55</v>
      </c>
      <c r="Z98" s="1625"/>
      <c r="AA98" s="1606"/>
      <c r="AB98" s="1606"/>
      <c r="AC98" s="1606"/>
      <c r="AD98" s="1606"/>
      <c r="AE98" s="1606"/>
      <c r="AF98" s="1606"/>
      <c r="AG98" s="1606"/>
      <c r="AH98" s="1606"/>
      <c r="AI98" s="1610"/>
      <c r="AJ98" s="1610"/>
    </row>
    <row r="99" spans="1:36" ht="19.5" thickBot="1" x14ac:dyDescent="0.3">
      <c r="A99" s="1635"/>
      <c r="B99" s="2384"/>
      <c r="C99" s="1649"/>
      <c r="D99" s="1649"/>
      <c r="E99" s="525" t="s">
        <v>793</v>
      </c>
      <c r="F99" s="529">
        <v>38</v>
      </c>
      <c r="G99" s="530">
        <v>32</v>
      </c>
      <c r="H99" s="530">
        <v>24</v>
      </c>
      <c r="I99" s="530">
        <v>22</v>
      </c>
      <c r="J99" s="530">
        <v>27</v>
      </c>
      <c r="K99" s="530">
        <v>40</v>
      </c>
      <c r="L99" s="236">
        <v>14.5</v>
      </c>
      <c r="M99" s="236">
        <v>23.4</v>
      </c>
      <c r="N99" s="236">
        <v>21.5</v>
      </c>
      <c r="O99" s="236">
        <v>26</v>
      </c>
      <c r="P99" s="236">
        <v>25</v>
      </c>
      <c r="Q99" s="236">
        <v>32</v>
      </c>
      <c r="R99" s="237">
        <v>0.38600000000000001</v>
      </c>
      <c r="S99" s="237">
        <v>0.39200000000000002</v>
      </c>
      <c r="T99" s="237">
        <v>0.39900000000000002</v>
      </c>
      <c r="U99" s="237">
        <v>0.40100000000000002</v>
      </c>
      <c r="V99" s="242">
        <f t="shared" si="28"/>
        <v>31.333333333333332</v>
      </c>
      <c r="W99" s="242">
        <f t="shared" si="29"/>
        <v>29.666666666666668</v>
      </c>
      <c r="X99" s="242">
        <f t="shared" si="30"/>
        <v>19.8</v>
      </c>
      <c r="Y99" s="243">
        <f t="shared" si="31"/>
        <v>27.666666666666668</v>
      </c>
      <c r="Z99" s="1625"/>
      <c r="AA99" s="1606"/>
      <c r="AB99" s="1606"/>
      <c r="AC99" s="1606"/>
      <c r="AD99" s="1606"/>
      <c r="AE99" s="1606"/>
      <c r="AF99" s="1606"/>
      <c r="AG99" s="1606"/>
      <c r="AH99" s="1606"/>
      <c r="AI99" s="1610"/>
      <c r="AJ99" s="1610"/>
    </row>
    <row r="100" spans="1:36" ht="18.75" x14ac:dyDescent="0.25">
      <c r="A100" s="1646">
        <v>26</v>
      </c>
      <c r="B100" s="1688" t="s">
        <v>794</v>
      </c>
      <c r="C100" s="1648" t="s">
        <v>59</v>
      </c>
      <c r="D100" s="1648">
        <f>400*0.9</f>
        <v>360</v>
      </c>
      <c r="E100" s="251" t="s">
        <v>180</v>
      </c>
      <c r="F100" s="531">
        <v>123</v>
      </c>
      <c r="G100" s="532">
        <v>94</v>
      </c>
      <c r="H100" s="532">
        <v>138</v>
      </c>
      <c r="I100" s="532">
        <v>67</v>
      </c>
      <c r="J100" s="532">
        <v>62</v>
      </c>
      <c r="K100" s="532">
        <v>93</v>
      </c>
      <c r="L100" s="251">
        <v>120</v>
      </c>
      <c r="M100" s="251">
        <v>120</v>
      </c>
      <c r="N100" s="251">
        <v>120</v>
      </c>
      <c r="O100" s="251">
        <v>80</v>
      </c>
      <c r="P100" s="251">
        <v>80</v>
      </c>
      <c r="Q100" s="251">
        <v>80</v>
      </c>
      <c r="R100" s="298">
        <v>0.38700000000000001</v>
      </c>
      <c r="S100" s="298">
        <v>0.38800000000000001</v>
      </c>
      <c r="T100" s="298">
        <v>0.4</v>
      </c>
      <c r="U100" s="298">
        <v>0.4</v>
      </c>
      <c r="V100" s="253">
        <f t="shared" si="28"/>
        <v>118.33333333333333</v>
      </c>
      <c r="W100" s="253">
        <f t="shared" si="29"/>
        <v>74</v>
      </c>
      <c r="X100" s="253">
        <f t="shared" si="30"/>
        <v>120</v>
      </c>
      <c r="Y100" s="254">
        <f t="shared" si="31"/>
        <v>80</v>
      </c>
      <c r="Z100" s="1633">
        <f>SUM(V100:V101)</f>
        <v>166.66666666666666</v>
      </c>
      <c r="AA100" s="1605">
        <f>SUM(W100:W101)</f>
        <v>113.33333333333334</v>
      </c>
      <c r="AB100" s="1605">
        <f>SUM(X100:X101)</f>
        <v>142</v>
      </c>
      <c r="AC100" s="1605">
        <f>SUM(Y100:Y101)</f>
        <v>108</v>
      </c>
      <c r="AD100" s="1605">
        <f>Z100*0.38*0.9*SQRT(3)</f>
        <v>98.726896031425994</v>
      </c>
      <c r="AE100" s="1605">
        <f t="shared" ref="AE100:AG100" si="51">AA100*0.38*0.9*SQRT(3)</f>
        <v>67.134289301369691</v>
      </c>
      <c r="AF100" s="1605">
        <f t="shared" si="51"/>
        <v>84.115315418774955</v>
      </c>
      <c r="AG100" s="1605">
        <f t="shared" si="51"/>
        <v>63.975028628364051</v>
      </c>
      <c r="AH100" s="1605">
        <f>MAX(Z100:AC101)</f>
        <v>166.66666666666666</v>
      </c>
      <c r="AI100" s="1609">
        <f>AH100*0.38*0.9*SQRT(3)</f>
        <v>98.726896031425994</v>
      </c>
      <c r="AJ100" s="1609">
        <f>D100-AI100</f>
        <v>261.27310396857399</v>
      </c>
    </row>
    <row r="101" spans="1:36" ht="19.5" thickBot="1" x14ac:dyDescent="0.3">
      <c r="A101" s="1635"/>
      <c r="B101" s="2384"/>
      <c r="C101" s="1649"/>
      <c r="D101" s="1649"/>
      <c r="E101" s="232" t="s">
        <v>795</v>
      </c>
      <c r="F101" s="533">
        <v>66</v>
      </c>
      <c r="G101" s="534">
        <v>25</v>
      </c>
      <c r="H101" s="534">
        <v>54</v>
      </c>
      <c r="I101" s="534">
        <v>34</v>
      </c>
      <c r="J101" s="534">
        <v>32</v>
      </c>
      <c r="K101" s="534">
        <v>52</v>
      </c>
      <c r="L101" s="232">
        <v>20</v>
      </c>
      <c r="M101" s="232">
        <v>9</v>
      </c>
      <c r="N101" s="232">
        <v>37</v>
      </c>
      <c r="O101" s="232">
        <v>28</v>
      </c>
      <c r="P101" s="232">
        <v>15</v>
      </c>
      <c r="Q101" s="232">
        <v>41</v>
      </c>
      <c r="R101" s="233">
        <v>0.38700000000000001</v>
      </c>
      <c r="S101" s="233">
        <v>0.38800000000000001</v>
      </c>
      <c r="T101" s="233">
        <v>0.4</v>
      </c>
      <c r="U101" s="233">
        <v>0.4</v>
      </c>
      <c r="V101" s="242">
        <f t="shared" si="28"/>
        <v>48.333333333333336</v>
      </c>
      <c r="W101" s="242">
        <f t="shared" si="29"/>
        <v>39.333333333333336</v>
      </c>
      <c r="X101" s="242">
        <f t="shared" si="30"/>
        <v>22</v>
      </c>
      <c r="Y101" s="243">
        <f t="shared" si="31"/>
        <v>28</v>
      </c>
      <c r="Z101" s="1625"/>
      <c r="AA101" s="1606"/>
      <c r="AB101" s="1606"/>
      <c r="AC101" s="1606"/>
      <c r="AD101" s="1606"/>
      <c r="AE101" s="1606"/>
      <c r="AF101" s="1606"/>
      <c r="AG101" s="1606"/>
      <c r="AH101" s="1606"/>
      <c r="AI101" s="1610"/>
      <c r="AJ101" s="1610"/>
    </row>
    <row r="102" spans="1:36" ht="37.5" customHeight="1" thickBot="1" x14ac:dyDescent="0.3">
      <c r="A102" s="565">
        <v>27</v>
      </c>
      <c r="B102" s="561" t="s">
        <v>976</v>
      </c>
      <c r="C102" s="566" t="s">
        <v>83</v>
      </c>
      <c r="D102" s="566">
        <f>160*0.9</f>
        <v>144</v>
      </c>
      <c r="E102" s="251" t="s">
        <v>796</v>
      </c>
      <c r="F102" s="535">
        <v>0</v>
      </c>
      <c r="G102" s="536">
        <v>0</v>
      </c>
      <c r="H102" s="536">
        <v>0</v>
      </c>
      <c r="I102" s="536">
        <v>0</v>
      </c>
      <c r="J102" s="536">
        <v>0</v>
      </c>
      <c r="K102" s="536">
        <v>0</v>
      </c>
      <c r="L102" s="251">
        <v>0</v>
      </c>
      <c r="M102" s="251">
        <v>0</v>
      </c>
      <c r="N102" s="251">
        <v>0</v>
      </c>
      <c r="O102" s="251">
        <v>0</v>
      </c>
      <c r="P102" s="251">
        <v>0</v>
      </c>
      <c r="Q102" s="251">
        <v>0</v>
      </c>
      <c r="R102" s="298">
        <v>0.39700000000000002</v>
      </c>
      <c r="S102" s="298">
        <v>0.39100000000000001</v>
      </c>
      <c r="T102" s="298">
        <v>0.4</v>
      </c>
      <c r="U102" s="298">
        <v>0.4</v>
      </c>
      <c r="V102" s="253">
        <f t="shared" si="28"/>
        <v>0</v>
      </c>
      <c r="W102" s="253">
        <f t="shared" si="29"/>
        <v>0</v>
      </c>
      <c r="X102" s="253">
        <f t="shared" si="30"/>
        <v>0</v>
      </c>
      <c r="Y102" s="254">
        <f t="shared" si="31"/>
        <v>0</v>
      </c>
      <c r="Z102" s="567">
        <f>SUM(V102:V102)</f>
        <v>0</v>
      </c>
      <c r="AA102" s="564">
        <f>SUM(W102:W102)</f>
        <v>0</v>
      </c>
      <c r="AB102" s="564">
        <f>SUM(X102:X102)</f>
        <v>0</v>
      </c>
      <c r="AC102" s="564">
        <f>SUM(Y102:Y102)</f>
        <v>0</v>
      </c>
      <c r="AD102" s="564">
        <f>Z102*0.38*0.9*SQRT(3)</f>
        <v>0</v>
      </c>
      <c r="AE102" s="564">
        <f t="shared" ref="AE102:AG102" si="52">AA102*0.38*0.9*SQRT(3)</f>
        <v>0</v>
      </c>
      <c r="AF102" s="564">
        <f t="shared" si="52"/>
        <v>0</v>
      </c>
      <c r="AG102" s="564">
        <f t="shared" si="52"/>
        <v>0</v>
      </c>
      <c r="AH102" s="564">
        <f>MAX(Z102:AC102)</f>
        <v>0</v>
      </c>
      <c r="AI102" s="568">
        <f>AH102*0.38*0.9*SQRT(3)</f>
        <v>0</v>
      </c>
      <c r="AJ102" s="568">
        <f>D102-AI102</f>
        <v>144</v>
      </c>
    </row>
    <row r="103" spans="1:36" ht="18.75" x14ac:dyDescent="0.25">
      <c r="A103" s="1646">
        <v>28</v>
      </c>
      <c r="B103" s="1688" t="s">
        <v>797</v>
      </c>
      <c r="C103" s="1648" t="s">
        <v>771</v>
      </c>
      <c r="D103" s="1648">
        <f>(400+630)*0.9</f>
        <v>927</v>
      </c>
      <c r="E103" s="526" t="s">
        <v>798</v>
      </c>
      <c r="F103" s="537">
        <v>27</v>
      </c>
      <c r="G103" s="538">
        <v>44</v>
      </c>
      <c r="H103" s="538">
        <v>19</v>
      </c>
      <c r="I103" s="538">
        <v>22</v>
      </c>
      <c r="J103" s="538">
        <v>19</v>
      </c>
      <c r="K103" s="538">
        <v>17</v>
      </c>
      <c r="L103" s="251">
        <v>28.8</v>
      </c>
      <c r="M103" s="251">
        <v>31.4</v>
      </c>
      <c r="N103" s="251">
        <v>26.4</v>
      </c>
      <c r="O103" s="251">
        <v>53.3</v>
      </c>
      <c r="P103" s="251">
        <v>35.1</v>
      </c>
      <c r="Q103" s="251">
        <v>26.2</v>
      </c>
      <c r="R103" s="298">
        <v>0.4</v>
      </c>
      <c r="S103" s="298">
        <v>0.4</v>
      </c>
      <c r="T103" s="298">
        <v>0.40200000000000002</v>
      </c>
      <c r="U103" s="298">
        <v>0.40200000000000002</v>
      </c>
      <c r="V103" s="253">
        <f t="shared" ref="V103:V127" si="53">IF(AND(F103=0,G103=0,H103=0),0,IF(AND(F103=0,G103=0),H103,IF(AND(F103=0,H103=0),G103,IF(AND(G103=0,H103=0),F103,IF(F103=0,(G103+H103)/2,IF(G103=0,(F103+H103)/2,IF(H103=0,(F103+G103)/2,(F103+G103+H103)/3)))))))</f>
        <v>30</v>
      </c>
      <c r="W103" s="253">
        <f t="shared" ref="W103:W127" si="54">IF(AND(I103=0,J103=0,K103=0),0,IF(AND(I103=0,J103=0),K103,IF(AND(I103=0,K103=0),J103,IF(AND(J103=0,K103=0),I103,IF(I103=0,(J103+K103)/2,IF(J103=0,(I103+K103)/2,IF(K103=0,(I103+J103)/2,(I103+J103+K103)/3)))))))</f>
        <v>19.333333333333332</v>
      </c>
      <c r="X103" s="253">
        <f t="shared" ref="X103:X127" si="55">IF(AND(L103=0,M103=0,N103=0),0,IF(AND(L103=0,M103=0),N103,IF(AND(L103=0,N103=0),M103,IF(AND(M103=0,N103=0),L103,IF(L103=0,(M103+N103)/2,IF(M103=0,(L103+N103)/2,IF(N103=0,(L103+M103)/2,(L103+M103+N103)/3)))))))</f>
        <v>28.866666666666664</v>
      </c>
      <c r="Y103" s="254">
        <f t="shared" ref="Y103:Y127" si="56">IF(AND(O103=0,P103=0,Q103=0),0,IF(AND(O103=0,P103=0),Q103,IF(AND(O103=0,Q103=0),P103,IF(AND(P103=0,Q103=0),O103,IF(O103=0,(P103+Q103)/2,IF(P103=0,(O103+Q103)/2,IF(Q103=0,(O103+P103)/2,(O103+P103+Q103)/3)))))))</f>
        <v>38.200000000000003</v>
      </c>
      <c r="Z103" s="1633">
        <f>SUM(V103:V118)</f>
        <v>269.66666666666669</v>
      </c>
      <c r="AA103" s="1605">
        <f>SUM(W103:W118)</f>
        <v>257.33333333333337</v>
      </c>
      <c r="AB103" s="1605">
        <f>SUM(X103:X118)</f>
        <v>249.13333333333335</v>
      </c>
      <c r="AC103" s="1605">
        <f>SUM(Y103:Y118)</f>
        <v>304.83333333333337</v>
      </c>
      <c r="AD103" s="1605">
        <f>Z103*0.38*0.9*SQRT(3)</f>
        <v>159.74011777884729</v>
      </c>
      <c r="AE103" s="1605">
        <f t="shared" ref="AE103:AG103" si="57">AA103*0.38*0.9*SQRT(3)</f>
        <v>152.43432747252177</v>
      </c>
      <c r="AF103" s="1605">
        <f t="shared" si="57"/>
        <v>147.57696418777559</v>
      </c>
      <c r="AG103" s="1605">
        <f t="shared" si="57"/>
        <v>180.57149284147818</v>
      </c>
      <c r="AH103" s="1605">
        <f>MAX(Z103:AC118)</f>
        <v>304.83333333333337</v>
      </c>
      <c r="AI103" s="1609">
        <f>AH103*0.38*0.9*SQRT(3)</f>
        <v>180.57149284147818</v>
      </c>
      <c r="AJ103" s="1609">
        <f>D103-AI103</f>
        <v>746.42850715852182</v>
      </c>
    </row>
    <row r="104" spans="1:36" ht="18.75" x14ac:dyDescent="0.25">
      <c r="A104" s="1635"/>
      <c r="B104" s="2384"/>
      <c r="C104" s="1649"/>
      <c r="D104" s="1649"/>
      <c r="E104" s="524" t="s">
        <v>799</v>
      </c>
      <c r="F104" s="537">
        <v>31</v>
      </c>
      <c r="G104" s="538">
        <v>32</v>
      </c>
      <c r="H104" s="538">
        <v>27</v>
      </c>
      <c r="I104" s="538">
        <v>13</v>
      </c>
      <c r="J104" s="538">
        <v>31</v>
      </c>
      <c r="K104" s="538">
        <v>40</v>
      </c>
      <c r="L104" s="232">
        <v>14.5</v>
      </c>
      <c r="M104" s="232">
        <v>14.8</v>
      </c>
      <c r="N104" s="232">
        <v>17.5</v>
      </c>
      <c r="O104" s="232">
        <v>18.899999999999999</v>
      </c>
      <c r="P104" s="232">
        <v>54.6</v>
      </c>
      <c r="Q104" s="232">
        <v>26.8</v>
      </c>
      <c r="R104" s="233">
        <v>0.4</v>
      </c>
      <c r="S104" s="233">
        <v>0.4</v>
      </c>
      <c r="T104" s="233">
        <v>0.40200000000000002</v>
      </c>
      <c r="U104" s="233">
        <v>0.40200000000000002</v>
      </c>
      <c r="V104" s="242">
        <f t="shared" si="53"/>
        <v>30</v>
      </c>
      <c r="W104" s="242">
        <f t="shared" si="54"/>
        <v>28</v>
      </c>
      <c r="X104" s="242">
        <f t="shared" si="55"/>
        <v>15.6</v>
      </c>
      <c r="Y104" s="243">
        <f t="shared" si="56"/>
        <v>33.43333333333333</v>
      </c>
      <c r="Z104" s="1625"/>
      <c r="AA104" s="1606"/>
      <c r="AB104" s="1606"/>
      <c r="AC104" s="1606"/>
      <c r="AD104" s="1606"/>
      <c r="AE104" s="1606"/>
      <c r="AF104" s="1606"/>
      <c r="AG104" s="1606"/>
      <c r="AH104" s="1606"/>
      <c r="AI104" s="1610"/>
      <c r="AJ104" s="1610"/>
    </row>
    <row r="105" spans="1:36" ht="18.75" x14ac:dyDescent="0.25">
      <c r="A105" s="1635"/>
      <c r="B105" s="2384"/>
      <c r="C105" s="1649"/>
      <c r="D105" s="1649"/>
      <c r="E105" s="524" t="s">
        <v>800</v>
      </c>
      <c r="F105" s="537">
        <v>45</v>
      </c>
      <c r="G105" s="538">
        <v>12</v>
      </c>
      <c r="H105" s="538">
        <v>2</v>
      </c>
      <c r="I105" s="538">
        <v>39</v>
      </c>
      <c r="J105" s="538">
        <v>7</v>
      </c>
      <c r="K105" s="538">
        <v>18</v>
      </c>
      <c r="L105" s="236">
        <v>12.1</v>
      </c>
      <c r="M105" s="236">
        <v>8.6999999999999993</v>
      </c>
      <c r="N105" s="236">
        <v>9</v>
      </c>
      <c r="O105" s="236">
        <v>24.9</v>
      </c>
      <c r="P105" s="236">
        <v>26.6</v>
      </c>
      <c r="Q105" s="236">
        <v>10.8</v>
      </c>
      <c r="R105" s="237">
        <v>0.4</v>
      </c>
      <c r="S105" s="237">
        <v>0.4</v>
      </c>
      <c r="T105" s="237">
        <v>0.40200000000000002</v>
      </c>
      <c r="U105" s="237">
        <v>0.40200000000000002</v>
      </c>
      <c r="V105" s="242">
        <f t="shared" si="53"/>
        <v>19.666666666666668</v>
      </c>
      <c r="W105" s="242">
        <f t="shared" si="54"/>
        <v>21.333333333333332</v>
      </c>
      <c r="X105" s="242">
        <f t="shared" si="55"/>
        <v>9.9333333333333318</v>
      </c>
      <c r="Y105" s="243">
        <f t="shared" si="56"/>
        <v>20.766666666666666</v>
      </c>
      <c r="Z105" s="1625"/>
      <c r="AA105" s="1606"/>
      <c r="AB105" s="1606"/>
      <c r="AC105" s="1606"/>
      <c r="AD105" s="1606"/>
      <c r="AE105" s="1606"/>
      <c r="AF105" s="1606"/>
      <c r="AG105" s="1606"/>
      <c r="AH105" s="1606"/>
      <c r="AI105" s="1610"/>
      <c r="AJ105" s="1610"/>
    </row>
    <row r="106" spans="1:36" ht="18.75" x14ac:dyDescent="0.25">
      <c r="A106" s="1635"/>
      <c r="B106" s="2384"/>
      <c r="C106" s="1649"/>
      <c r="D106" s="1649"/>
      <c r="E106" s="524" t="s">
        <v>801</v>
      </c>
      <c r="F106" s="537">
        <v>0</v>
      </c>
      <c r="G106" s="538">
        <v>0</v>
      </c>
      <c r="H106" s="538">
        <v>0</v>
      </c>
      <c r="I106" s="538">
        <v>0</v>
      </c>
      <c r="J106" s="538">
        <v>0</v>
      </c>
      <c r="K106" s="538">
        <v>0</v>
      </c>
      <c r="L106" s="232">
        <v>0</v>
      </c>
      <c r="M106" s="232">
        <v>0</v>
      </c>
      <c r="N106" s="232">
        <v>0</v>
      </c>
      <c r="O106" s="232">
        <v>0</v>
      </c>
      <c r="P106" s="232">
        <v>0</v>
      </c>
      <c r="Q106" s="232">
        <v>0</v>
      </c>
      <c r="R106" s="233">
        <v>0.4</v>
      </c>
      <c r="S106" s="233">
        <v>0.4</v>
      </c>
      <c r="T106" s="233">
        <v>0.40200000000000002</v>
      </c>
      <c r="U106" s="233">
        <v>0.40200000000000002</v>
      </c>
      <c r="V106" s="242">
        <f t="shared" si="53"/>
        <v>0</v>
      </c>
      <c r="W106" s="242">
        <f t="shared" si="54"/>
        <v>0</v>
      </c>
      <c r="X106" s="242">
        <f t="shared" si="55"/>
        <v>0</v>
      </c>
      <c r="Y106" s="243">
        <f t="shared" si="56"/>
        <v>0</v>
      </c>
      <c r="Z106" s="1625"/>
      <c r="AA106" s="1606"/>
      <c r="AB106" s="1606"/>
      <c r="AC106" s="1606"/>
      <c r="AD106" s="1606"/>
      <c r="AE106" s="1606"/>
      <c r="AF106" s="1606"/>
      <c r="AG106" s="1606"/>
      <c r="AH106" s="1606"/>
      <c r="AI106" s="1610"/>
      <c r="AJ106" s="1610"/>
    </row>
    <row r="107" spans="1:36" ht="18.75" x14ac:dyDescent="0.25">
      <c r="A107" s="1635"/>
      <c r="B107" s="2384"/>
      <c r="C107" s="1649"/>
      <c r="D107" s="1649"/>
      <c r="E107" s="524" t="s">
        <v>802</v>
      </c>
      <c r="F107" s="537">
        <v>27</v>
      </c>
      <c r="G107" s="538">
        <v>16</v>
      </c>
      <c r="H107" s="538">
        <v>6</v>
      </c>
      <c r="I107" s="538">
        <v>14</v>
      </c>
      <c r="J107" s="538">
        <v>14</v>
      </c>
      <c r="K107" s="538">
        <v>21</v>
      </c>
      <c r="L107" s="236">
        <v>6.6</v>
      </c>
      <c r="M107" s="236">
        <v>9.3000000000000007</v>
      </c>
      <c r="N107" s="236">
        <v>5.4</v>
      </c>
      <c r="O107" s="236">
        <v>11.7</v>
      </c>
      <c r="P107" s="236">
        <v>21.8</v>
      </c>
      <c r="Q107" s="236">
        <v>12.5</v>
      </c>
      <c r="R107" s="237">
        <v>0.4</v>
      </c>
      <c r="S107" s="237">
        <v>0.4</v>
      </c>
      <c r="T107" s="237">
        <v>0.40200000000000002</v>
      </c>
      <c r="U107" s="237">
        <v>0.40200000000000002</v>
      </c>
      <c r="V107" s="242">
        <f t="shared" si="53"/>
        <v>16.333333333333332</v>
      </c>
      <c r="W107" s="242">
        <f t="shared" si="54"/>
        <v>16.333333333333332</v>
      </c>
      <c r="X107" s="242">
        <f t="shared" si="55"/>
        <v>7.1000000000000005</v>
      </c>
      <c r="Y107" s="243">
        <f t="shared" si="56"/>
        <v>15.333333333333334</v>
      </c>
      <c r="Z107" s="1625"/>
      <c r="AA107" s="1606"/>
      <c r="AB107" s="1606"/>
      <c r="AC107" s="1606"/>
      <c r="AD107" s="1606"/>
      <c r="AE107" s="1606"/>
      <c r="AF107" s="1606"/>
      <c r="AG107" s="1606"/>
      <c r="AH107" s="1606"/>
      <c r="AI107" s="1610"/>
      <c r="AJ107" s="1610"/>
    </row>
    <row r="108" spans="1:36" ht="18.75" x14ac:dyDescent="0.25">
      <c r="A108" s="1635"/>
      <c r="B108" s="2384"/>
      <c r="C108" s="1649"/>
      <c r="D108" s="1649"/>
      <c r="E108" s="524" t="s">
        <v>803</v>
      </c>
      <c r="F108" s="537">
        <v>18</v>
      </c>
      <c r="G108" s="538">
        <v>18</v>
      </c>
      <c r="H108" s="538">
        <v>28</v>
      </c>
      <c r="I108" s="538">
        <v>38</v>
      </c>
      <c r="J108" s="538">
        <v>22</v>
      </c>
      <c r="K108" s="538">
        <v>38</v>
      </c>
      <c r="L108" s="232">
        <v>18.100000000000001</v>
      </c>
      <c r="M108" s="232">
        <v>17.3</v>
      </c>
      <c r="N108" s="232">
        <v>16.600000000000001</v>
      </c>
      <c r="O108" s="232">
        <v>18.100000000000001</v>
      </c>
      <c r="P108" s="232">
        <v>38.799999999999997</v>
      </c>
      <c r="Q108" s="232">
        <v>34</v>
      </c>
      <c r="R108" s="233">
        <v>0.4</v>
      </c>
      <c r="S108" s="233">
        <v>0.4</v>
      </c>
      <c r="T108" s="233">
        <v>0.40200000000000002</v>
      </c>
      <c r="U108" s="233">
        <v>0.40200000000000002</v>
      </c>
      <c r="V108" s="242">
        <f t="shared" si="53"/>
        <v>21.333333333333332</v>
      </c>
      <c r="W108" s="242">
        <f t="shared" si="54"/>
        <v>32.666666666666664</v>
      </c>
      <c r="X108" s="242">
        <f t="shared" si="55"/>
        <v>17.333333333333336</v>
      </c>
      <c r="Y108" s="243">
        <f t="shared" si="56"/>
        <v>30.3</v>
      </c>
      <c r="Z108" s="1625"/>
      <c r="AA108" s="1606"/>
      <c r="AB108" s="1606"/>
      <c r="AC108" s="1606"/>
      <c r="AD108" s="1606"/>
      <c r="AE108" s="1606"/>
      <c r="AF108" s="1606"/>
      <c r="AG108" s="1606"/>
      <c r="AH108" s="1606"/>
      <c r="AI108" s="1610"/>
      <c r="AJ108" s="1610"/>
    </row>
    <row r="109" spans="1:36" ht="18.75" x14ac:dyDescent="0.25">
      <c r="A109" s="1635"/>
      <c r="B109" s="2384"/>
      <c r="C109" s="1649"/>
      <c r="D109" s="1649"/>
      <c r="E109" s="524" t="s">
        <v>804</v>
      </c>
      <c r="F109" s="537">
        <v>10</v>
      </c>
      <c r="G109" s="538">
        <v>11</v>
      </c>
      <c r="H109" s="538">
        <v>8</v>
      </c>
      <c r="I109" s="538">
        <v>11</v>
      </c>
      <c r="J109" s="538">
        <v>26</v>
      </c>
      <c r="K109" s="538">
        <v>12</v>
      </c>
      <c r="L109" s="236">
        <v>34.6</v>
      </c>
      <c r="M109" s="236">
        <v>37.6</v>
      </c>
      <c r="N109" s="236">
        <v>35.799999999999997</v>
      </c>
      <c r="O109" s="236">
        <v>46.4</v>
      </c>
      <c r="P109" s="236">
        <v>38</v>
      </c>
      <c r="Q109" s="236">
        <v>41.3</v>
      </c>
      <c r="R109" s="237">
        <v>0.4</v>
      </c>
      <c r="S109" s="237">
        <v>0.4</v>
      </c>
      <c r="T109" s="237">
        <v>0.40200000000000002</v>
      </c>
      <c r="U109" s="237">
        <v>0.40200000000000002</v>
      </c>
      <c r="V109" s="242">
        <f t="shared" si="53"/>
        <v>9.6666666666666661</v>
      </c>
      <c r="W109" s="242">
        <f t="shared" si="54"/>
        <v>16.333333333333332</v>
      </c>
      <c r="X109" s="242">
        <f t="shared" si="55"/>
        <v>36</v>
      </c>
      <c r="Y109" s="243">
        <f t="shared" si="56"/>
        <v>41.9</v>
      </c>
      <c r="Z109" s="1625"/>
      <c r="AA109" s="1606"/>
      <c r="AB109" s="1606"/>
      <c r="AC109" s="1606"/>
      <c r="AD109" s="1606"/>
      <c r="AE109" s="1606"/>
      <c r="AF109" s="1606"/>
      <c r="AG109" s="1606"/>
      <c r="AH109" s="1606"/>
      <c r="AI109" s="1610"/>
      <c r="AJ109" s="1610"/>
    </row>
    <row r="110" spans="1:36" ht="18.75" x14ac:dyDescent="0.25">
      <c r="A110" s="1635"/>
      <c r="B110" s="2384"/>
      <c r="C110" s="1649"/>
      <c r="D110" s="1649"/>
      <c r="E110" s="524" t="s">
        <v>805</v>
      </c>
      <c r="F110" s="537">
        <v>43</v>
      </c>
      <c r="G110" s="538">
        <v>24</v>
      </c>
      <c r="H110" s="538">
        <v>25</v>
      </c>
      <c r="I110" s="538">
        <v>30</v>
      </c>
      <c r="J110" s="538">
        <v>42</v>
      </c>
      <c r="K110" s="538">
        <v>26</v>
      </c>
      <c r="L110" s="232">
        <v>19.899999999999999</v>
      </c>
      <c r="M110" s="232">
        <v>12</v>
      </c>
      <c r="N110" s="232">
        <v>13.7</v>
      </c>
      <c r="O110" s="232">
        <v>36</v>
      </c>
      <c r="P110" s="232">
        <v>29.8</v>
      </c>
      <c r="Q110" s="232">
        <v>30.8</v>
      </c>
      <c r="R110" s="233">
        <v>0.4</v>
      </c>
      <c r="S110" s="233">
        <v>0.4</v>
      </c>
      <c r="T110" s="233">
        <v>0.40200000000000002</v>
      </c>
      <c r="U110" s="233">
        <v>0.40200000000000002</v>
      </c>
      <c r="V110" s="242">
        <f t="shared" si="53"/>
        <v>30.666666666666668</v>
      </c>
      <c r="W110" s="242">
        <f t="shared" si="54"/>
        <v>32.666666666666664</v>
      </c>
      <c r="X110" s="242">
        <f t="shared" si="55"/>
        <v>15.199999999999998</v>
      </c>
      <c r="Y110" s="243">
        <f t="shared" si="56"/>
        <v>32.199999999999996</v>
      </c>
      <c r="Z110" s="1625"/>
      <c r="AA110" s="1606"/>
      <c r="AB110" s="1606"/>
      <c r="AC110" s="1606"/>
      <c r="AD110" s="1606"/>
      <c r="AE110" s="1606"/>
      <c r="AF110" s="1606"/>
      <c r="AG110" s="1606"/>
      <c r="AH110" s="1606"/>
      <c r="AI110" s="1610"/>
      <c r="AJ110" s="1610"/>
    </row>
    <row r="111" spans="1:36" ht="18.75" x14ac:dyDescent="0.25">
      <c r="A111" s="1635"/>
      <c r="B111" s="2384"/>
      <c r="C111" s="1649"/>
      <c r="D111" s="1649"/>
      <c r="E111" s="524" t="s">
        <v>806</v>
      </c>
      <c r="F111" s="537">
        <v>13</v>
      </c>
      <c r="G111" s="538">
        <v>19</v>
      </c>
      <c r="H111" s="538">
        <v>19</v>
      </c>
      <c r="I111" s="538">
        <v>36</v>
      </c>
      <c r="J111" s="538">
        <v>59</v>
      </c>
      <c r="K111" s="538">
        <v>50</v>
      </c>
      <c r="L111" s="236">
        <v>18</v>
      </c>
      <c r="M111" s="236">
        <v>17.7</v>
      </c>
      <c r="N111" s="236">
        <v>17.600000000000001</v>
      </c>
      <c r="O111" s="236">
        <v>26.2</v>
      </c>
      <c r="P111" s="236">
        <v>29.3</v>
      </c>
      <c r="Q111" s="236">
        <v>31.1</v>
      </c>
      <c r="R111" s="237">
        <v>0.4</v>
      </c>
      <c r="S111" s="237">
        <v>0.4</v>
      </c>
      <c r="T111" s="237">
        <v>0.40200000000000002</v>
      </c>
      <c r="U111" s="237">
        <v>0.40200000000000002</v>
      </c>
      <c r="V111" s="242">
        <f t="shared" si="53"/>
        <v>17</v>
      </c>
      <c r="W111" s="242">
        <f t="shared" si="54"/>
        <v>48.333333333333336</v>
      </c>
      <c r="X111" s="242">
        <f t="shared" si="55"/>
        <v>17.766666666666669</v>
      </c>
      <c r="Y111" s="243">
        <f t="shared" si="56"/>
        <v>28.866666666666664</v>
      </c>
      <c r="Z111" s="1625"/>
      <c r="AA111" s="1606"/>
      <c r="AB111" s="1606"/>
      <c r="AC111" s="1606"/>
      <c r="AD111" s="1606"/>
      <c r="AE111" s="1606"/>
      <c r="AF111" s="1606"/>
      <c r="AG111" s="1606"/>
      <c r="AH111" s="1606"/>
      <c r="AI111" s="1610"/>
      <c r="AJ111" s="1610"/>
    </row>
    <row r="112" spans="1:36" ht="18.75" x14ac:dyDescent="0.25">
      <c r="A112" s="1635"/>
      <c r="B112" s="2384"/>
      <c r="C112" s="1649"/>
      <c r="D112" s="1649"/>
      <c r="E112" s="524" t="s">
        <v>807</v>
      </c>
      <c r="F112" s="537">
        <v>25</v>
      </c>
      <c r="G112" s="538">
        <v>27</v>
      </c>
      <c r="H112" s="538">
        <v>19</v>
      </c>
      <c r="I112" s="538">
        <v>1</v>
      </c>
      <c r="J112" s="538">
        <v>2</v>
      </c>
      <c r="K112" s="538">
        <v>1</v>
      </c>
      <c r="L112" s="232">
        <v>72.5</v>
      </c>
      <c r="M112" s="232">
        <v>31.8</v>
      </c>
      <c r="N112" s="232">
        <v>37.299999999999997</v>
      </c>
      <c r="O112" s="232">
        <v>3.8</v>
      </c>
      <c r="P112" s="232">
        <v>2.8</v>
      </c>
      <c r="Q112" s="232">
        <v>7.2</v>
      </c>
      <c r="R112" s="233">
        <v>0.4</v>
      </c>
      <c r="S112" s="233">
        <v>0.4</v>
      </c>
      <c r="T112" s="233">
        <v>0.40200000000000002</v>
      </c>
      <c r="U112" s="233">
        <v>0.40200000000000002</v>
      </c>
      <c r="V112" s="242">
        <f t="shared" si="53"/>
        <v>23.666666666666668</v>
      </c>
      <c r="W112" s="242">
        <f t="shared" si="54"/>
        <v>1.3333333333333333</v>
      </c>
      <c r="X112" s="242">
        <f t="shared" si="55"/>
        <v>47.199999999999996</v>
      </c>
      <c r="Y112" s="243">
        <f t="shared" si="56"/>
        <v>4.6000000000000005</v>
      </c>
      <c r="Z112" s="1625"/>
      <c r="AA112" s="1606"/>
      <c r="AB112" s="1606"/>
      <c r="AC112" s="1606"/>
      <c r="AD112" s="1606"/>
      <c r="AE112" s="1606"/>
      <c r="AF112" s="1606"/>
      <c r="AG112" s="1606"/>
      <c r="AH112" s="1606"/>
      <c r="AI112" s="1610"/>
      <c r="AJ112" s="1610"/>
    </row>
    <row r="113" spans="1:36" ht="18.75" x14ac:dyDescent="0.25">
      <c r="A113" s="1635"/>
      <c r="B113" s="2384"/>
      <c r="C113" s="1649"/>
      <c r="D113" s="1649"/>
      <c r="E113" s="524" t="s">
        <v>808</v>
      </c>
      <c r="F113" s="537">
        <v>0</v>
      </c>
      <c r="G113" s="538">
        <v>0</v>
      </c>
      <c r="H113" s="538">
        <v>0</v>
      </c>
      <c r="I113" s="538">
        <v>0</v>
      </c>
      <c r="J113" s="538">
        <v>0</v>
      </c>
      <c r="K113" s="538">
        <v>0</v>
      </c>
      <c r="L113" s="236">
        <v>0</v>
      </c>
      <c r="M113" s="236">
        <v>0</v>
      </c>
      <c r="N113" s="236">
        <v>0</v>
      </c>
      <c r="O113" s="236">
        <v>0</v>
      </c>
      <c r="P113" s="236">
        <v>0</v>
      </c>
      <c r="Q113" s="236">
        <v>0</v>
      </c>
      <c r="R113" s="237">
        <v>0.4</v>
      </c>
      <c r="S113" s="237">
        <v>0.4</v>
      </c>
      <c r="T113" s="237">
        <v>0.40200000000000002</v>
      </c>
      <c r="U113" s="237">
        <v>0.40200000000000002</v>
      </c>
      <c r="V113" s="242">
        <f t="shared" si="53"/>
        <v>0</v>
      </c>
      <c r="W113" s="242">
        <f t="shared" si="54"/>
        <v>0</v>
      </c>
      <c r="X113" s="242">
        <f t="shared" si="55"/>
        <v>0</v>
      </c>
      <c r="Y113" s="243">
        <f t="shared" si="56"/>
        <v>0</v>
      </c>
      <c r="Z113" s="1625"/>
      <c r="AA113" s="1606"/>
      <c r="AB113" s="1606"/>
      <c r="AC113" s="1606"/>
      <c r="AD113" s="1606"/>
      <c r="AE113" s="1606"/>
      <c r="AF113" s="1606"/>
      <c r="AG113" s="1606"/>
      <c r="AH113" s="1606"/>
      <c r="AI113" s="1610"/>
      <c r="AJ113" s="1610"/>
    </row>
    <row r="114" spans="1:36" ht="18.75" x14ac:dyDescent="0.25">
      <c r="A114" s="1635"/>
      <c r="B114" s="2384"/>
      <c r="C114" s="1649"/>
      <c r="D114" s="1649"/>
      <c r="E114" s="524" t="s">
        <v>968</v>
      </c>
      <c r="F114" s="537">
        <v>0</v>
      </c>
      <c r="G114" s="538">
        <v>0</v>
      </c>
      <c r="H114" s="538">
        <v>0</v>
      </c>
      <c r="I114" s="538">
        <v>0</v>
      </c>
      <c r="J114" s="538">
        <v>0</v>
      </c>
      <c r="K114" s="538">
        <v>0</v>
      </c>
      <c r="L114" s="232">
        <v>0</v>
      </c>
      <c r="M114" s="232">
        <v>0</v>
      </c>
      <c r="N114" s="232">
        <v>0</v>
      </c>
      <c r="O114" s="232">
        <v>0</v>
      </c>
      <c r="P114" s="232">
        <v>0</v>
      </c>
      <c r="Q114" s="232">
        <v>0</v>
      </c>
      <c r="R114" s="233">
        <v>0.4</v>
      </c>
      <c r="S114" s="233">
        <v>0.4</v>
      </c>
      <c r="T114" s="233">
        <v>0.40200000000000002</v>
      </c>
      <c r="U114" s="233">
        <v>0.40200000000000002</v>
      </c>
      <c r="V114" s="242">
        <f t="shared" si="53"/>
        <v>0</v>
      </c>
      <c r="W114" s="242">
        <f t="shared" si="54"/>
        <v>0</v>
      </c>
      <c r="X114" s="242">
        <f t="shared" si="55"/>
        <v>0</v>
      </c>
      <c r="Y114" s="243">
        <f t="shared" si="56"/>
        <v>0</v>
      </c>
      <c r="Z114" s="1625"/>
      <c r="AA114" s="1606"/>
      <c r="AB114" s="1606"/>
      <c r="AC114" s="1606"/>
      <c r="AD114" s="1606"/>
      <c r="AE114" s="1606"/>
      <c r="AF114" s="1606"/>
      <c r="AG114" s="1606"/>
      <c r="AH114" s="1606"/>
      <c r="AI114" s="1610"/>
      <c r="AJ114" s="1610"/>
    </row>
    <row r="115" spans="1:36" ht="18.75" x14ac:dyDescent="0.25">
      <c r="A115" s="1635"/>
      <c r="B115" s="2384"/>
      <c r="C115" s="1649"/>
      <c r="D115" s="1649"/>
      <c r="E115" s="524" t="s">
        <v>969</v>
      </c>
      <c r="F115" s="537">
        <v>70</v>
      </c>
      <c r="G115" s="538">
        <v>53</v>
      </c>
      <c r="H115" s="538">
        <v>80</v>
      </c>
      <c r="I115" s="538">
        <v>42</v>
      </c>
      <c r="J115" s="538">
        <v>37</v>
      </c>
      <c r="K115" s="538">
        <v>32</v>
      </c>
      <c r="L115" s="236">
        <v>58</v>
      </c>
      <c r="M115" s="236">
        <v>42</v>
      </c>
      <c r="N115" s="236">
        <v>54</v>
      </c>
      <c r="O115" s="236">
        <v>52</v>
      </c>
      <c r="P115" s="236">
        <v>43</v>
      </c>
      <c r="Q115" s="236">
        <v>52</v>
      </c>
      <c r="R115" s="237">
        <v>0.4</v>
      </c>
      <c r="S115" s="237">
        <v>0.4</v>
      </c>
      <c r="T115" s="237">
        <v>0.40200000000000002</v>
      </c>
      <c r="U115" s="237">
        <v>0.40200000000000002</v>
      </c>
      <c r="V115" s="242">
        <f t="shared" si="53"/>
        <v>67.666666666666671</v>
      </c>
      <c r="W115" s="242">
        <f t="shared" si="54"/>
        <v>37</v>
      </c>
      <c r="X115" s="242">
        <f t="shared" si="55"/>
        <v>51.333333333333336</v>
      </c>
      <c r="Y115" s="243">
        <f t="shared" si="56"/>
        <v>49</v>
      </c>
      <c r="Z115" s="1625"/>
      <c r="AA115" s="1606"/>
      <c r="AB115" s="1606"/>
      <c r="AC115" s="1606"/>
      <c r="AD115" s="1606"/>
      <c r="AE115" s="1606"/>
      <c r="AF115" s="1606"/>
      <c r="AG115" s="1606"/>
      <c r="AH115" s="1606"/>
      <c r="AI115" s="1610"/>
      <c r="AJ115" s="1610"/>
    </row>
    <row r="116" spans="1:36" ht="18.75" x14ac:dyDescent="0.25">
      <c r="A116" s="1635"/>
      <c r="B116" s="2384"/>
      <c r="C116" s="1649"/>
      <c r="D116" s="1649"/>
      <c r="E116" s="524" t="s">
        <v>809</v>
      </c>
      <c r="F116" s="537">
        <v>0</v>
      </c>
      <c r="G116" s="538">
        <v>0</v>
      </c>
      <c r="H116" s="538">
        <v>0</v>
      </c>
      <c r="I116" s="538">
        <v>0</v>
      </c>
      <c r="J116" s="538">
        <v>0</v>
      </c>
      <c r="K116" s="538">
        <v>0</v>
      </c>
      <c r="L116" s="232">
        <v>0</v>
      </c>
      <c r="M116" s="232">
        <v>0</v>
      </c>
      <c r="N116" s="232">
        <v>0</v>
      </c>
      <c r="O116" s="232">
        <v>0</v>
      </c>
      <c r="P116" s="232">
        <v>0</v>
      </c>
      <c r="Q116" s="232">
        <v>0</v>
      </c>
      <c r="R116" s="233">
        <v>0.4</v>
      </c>
      <c r="S116" s="233">
        <v>0.4</v>
      </c>
      <c r="T116" s="233">
        <v>0.40200000000000002</v>
      </c>
      <c r="U116" s="233">
        <v>0.40200000000000002</v>
      </c>
      <c r="V116" s="242">
        <f t="shared" si="53"/>
        <v>0</v>
      </c>
      <c r="W116" s="242">
        <f t="shared" si="54"/>
        <v>0</v>
      </c>
      <c r="X116" s="242">
        <f t="shared" si="55"/>
        <v>0</v>
      </c>
      <c r="Y116" s="243">
        <f t="shared" si="56"/>
        <v>0</v>
      </c>
      <c r="Z116" s="1625"/>
      <c r="AA116" s="1606"/>
      <c r="AB116" s="1606"/>
      <c r="AC116" s="1606"/>
      <c r="AD116" s="1606"/>
      <c r="AE116" s="1606"/>
      <c r="AF116" s="1606"/>
      <c r="AG116" s="1606"/>
      <c r="AH116" s="1606"/>
      <c r="AI116" s="1610"/>
      <c r="AJ116" s="1610"/>
    </row>
    <row r="117" spans="1:36" ht="18.75" x14ac:dyDescent="0.25">
      <c r="A117" s="1635"/>
      <c r="B117" s="2384"/>
      <c r="C117" s="1649"/>
      <c r="D117" s="1649"/>
      <c r="E117" s="524" t="s">
        <v>486</v>
      </c>
      <c r="F117" s="537">
        <v>0</v>
      </c>
      <c r="G117" s="538">
        <v>0</v>
      </c>
      <c r="H117" s="538">
        <v>0</v>
      </c>
      <c r="I117" s="538">
        <v>0</v>
      </c>
      <c r="J117" s="538">
        <v>0</v>
      </c>
      <c r="K117" s="538">
        <v>0</v>
      </c>
      <c r="L117" s="236">
        <v>0</v>
      </c>
      <c r="M117" s="236">
        <v>0</v>
      </c>
      <c r="N117" s="236">
        <v>0</v>
      </c>
      <c r="O117" s="236">
        <v>6.8</v>
      </c>
      <c r="P117" s="236">
        <v>9.9</v>
      </c>
      <c r="Q117" s="236">
        <v>5</v>
      </c>
      <c r="R117" s="237">
        <v>0.4</v>
      </c>
      <c r="S117" s="237">
        <v>0.4</v>
      </c>
      <c r="T117" s="237">
        <v>0.40200000000000002</v>
      </c>
      <c r="U117" s="237">
        <v>0.40200000000000002</v>
      </c>
      <c r="V117" s="242">
        <f t="shared" si="53"/>
        <v>0</v>
      </c>
      <c r="W117" s="242">
        <f t="shared" si="54"/>
        <v>0</v>
      </c>
      <c r="X117" s="242">
        <f t="shared" si="55"/>
        <v>0</v>
      </c>
      <c r="Y117" s="243">
        <f t="shared" si="56"/>
        <v>7.2333333333333334</v>
      </c>
      <c r="Z117" s="1625"/>
      <c r="AA117" s="1606"/>
      <c r="AB117" s="1606"/>
      <c r="AC117" s="1606"/>
      <c r="AD117" s="1606"/>
      <c r="AE117" s="1606"/>
      <c r="AF117" s="1606"/>
      <c r="AG117" s="1606"/>
      <c r="AH117" s="1606"/>
      <c r="AI117" s="1610"/>
      <c r="AJ117" s="1610"/>
    </row>
    <row r="118" spans="1:36" ht="19.5" thickBot="1" x14ac:dyDescent="0.3">
      <c r="A118" s="1635"/>
      <c r="B118" s="2384"/>
      <c r="C118" s="1649"/>
      <c r="D118" s="1649"/>
      <c r="E118" s="525" t="s">
        <v>810</v>
      </c>
      <c r="F118" s="539">
        <v>4</v>
      </c>
      <c r="G118" s="540">
        <v>3</v>
      </c>
      <c r="H118" s="540">
        <v>4</v>
      </c>
      <c r="I118" s="540">
        <v>4</v>
      </c>
      <c r="J118" s="540">
        <v>4</v>
      </c>
      <c r="K118" s="540">
        <v>4</v>
      </c>
      <c r="L118" s="232">
        <v>3.7</v>
      </c>
      <c r="M118" s="232">
        <v>3.2</v>
      </c>
      <c r="N118" s="232">
        <v>1.5</v>
      </c>
      <c r="O118" s="232">
        <v>3.8</v>
      </c>
      <c r="P118" s="232">
        <v>3.5</v>
      </c>
      <c r="Q118" s="232">
        <v>1.7</v>
      </c>
      <c r="R118" s="233">
        <v>0.4</v>
      </c>
      <c r="S118" s="233">
        <v>0.4</v>
      </c>
      <c r="T118" s="233">
        <v>0.40200000000000002</v>
      </c>
      <c r="U118" s="233">
        <v>0.40200000000000002</v>
      </c>
      <c r="V118" s="242">
        <f t="shared" si="53"/>
        <v>3.6666666666666665</v>
      </c>
      <c r="W118" s="242">
        <f t="shared" si="54"/>
        <v>4</v>
      </c>
      <c r="X118" s="242">
        <f t="shared" si="55"/>
        <v>2.8000000000000003</v>
      </c>
      <c r="Y118" s="243">
        <f t="shared" si="56"/>
        <v>3</v>
      </c>
      <c r="Z118" s="1625"/>
      <c r="AA118" s="1606"/>
      <c r="AB118" s="1606"/>
      <c r="AC118" s="1606"/>
      <c r="AD118" s="1606"/>
      <c r="AE118" s="1606"/>
      <c r="AF118" s="1606"/>
      <c r="AG118" s="1606"/>
      <c r="AH118" s="1606"/>
      <c r="AI118" s="1610"/>
      <c r="AJ118" s="1610"/>
    </row>
    <row r="119" spans="1:36" ht="18.75" x14ac:dyDescent="0.25">
      <c r="A119" s="1646">
        <v>29</v>
      </c>
      <c r="B119" s="1647" t="s">
        <v>972</v>
      </c>
      <c r="C119" s="1648" t="s">
        <v>1165</v>
      </c>
      <c r="D119" s="1648">
        <f>(400+630)*0.9</f>
        <v>927</v>
      </c>
      <c r="E119" s="251" t="s">
        <v>811</v>
      </c>
      <c r="F119" s="522">
        <v>19</v>
      </c>
      <c r="G119" s="523">
        <v>17</v>
      </c>
      <c r="H119" s="523">
        <v>63</v>
      </c>
      <c r="I119" s="523">
        <v>68.400000000000006</v>
      </c>
      <c r="J119" s="523" t="s">
        <v>1164</v>
      </c>
      <c r="K119" s="523">
        <v>0</v>
      </c>
      <c r="L119" s="251">
        <v>0</v>
      </c>
      <c r="M119" s="251">
        <v>0</v>
      </c>
      <c r="N119" s="251">
        <v>0</v>
      </c>
      <c r="O119" s="251">
        <v>0</v>
      </c>
      <c r="P119" s="251">
        <v>0</v>
      </c>
      <c r="Q119" s="251">
        <v>0</v>
      </c>
      <c r="R119" s="298">
        <v>0.40200000000000002</v>
      </c>
      <c r="S119" s="298">
        <v>0.4</v>
      </c>
      <c r="T119" s="298">
        <v>0.41299999999999998</v>
      </c>
      <c r="U119" s="298">
        <v>0.41499999999999998</v>
      </c>
      <c r="V119" s="253">
        <f t="shared" si="53"/>
        <v>33</v>
      </c>
      <c r="W119" s="253" t="e">
        <f t="shared" si="54"/>
        <v>#VALUE!</v>
      </c>
      <c r="X119" s="253">
        <f t="shared" si="55"/>
        <v>0</v>
      </c>
      <c r="Y119" s="254">
        <f t="shared" si="56"/>
        <v>0</v>
      </c>
      <c r="Z119" s="1633">
        <f>SUM(V119:V122)</f>
        <v>41.28</v>
      </c>
      <c r="AA119" s="1605" t="e">
        <f>SUM(W119:W122)</f>
        <v>#VALUE!</v>
      </c>
      <c r="AB119" s="1605">
        <f>SUM(X119:X122)</f>
        <v>51.166666666666671</v>
      </c>
      <c r="AC119" s="1605">
        <f>SUM(Y119:Y122)</f>
        <v>35.733333333333334</v>
      </c>
      <c r="AD119" s="1605">
        <f>Z119*0.38*0.9*SQRT(3)</f>
        <v>24.452677609063592</v>
      </c>
      <c r="AE119" s="1605" t="e">
        <f t="shared" ref="AE119:AG119" si="58">AA119*0.38*0.9*SQRT(3)</f>
        <v>#VALUE!</v>
      </c>
      <c r="AF119" s="1605">
        <f t="shared" si="58"/>
        <v>30.309157081647786</v>
      </c>
      <c r="AG119" s="1605">
        <f t="shared" si="58"/>
        <v>21.167046509137734</v>
      </c>
      <c r="AH119" s="1605" t="e">
        <f>MAX(Z119:AC122)</f>
        <v>#VALUE!</v>
      </c>
      <c r="AI119" s="1609" t="e">
        <f>AH119*0.38*0.9*SQRT(3)</f>
        <v>#VALUE!</v>
      </c>
      <c r="AJ119" s="1609" t="e">
        <f>D119-AI119</f>
        <v>#VALUE!</v>
      </c>
    </row>
    <row r="120" spans="1:36" ht="18.75" x14ac:dyDescent="0.25">
      <c r="A120" s="1635"/>
      <c r="B120" s="1638"/>
      <c r="C120" s="1649"/>
      <c r="D120" s="1649"/>
      <c r="E120" s="232" t="s">
        <v>812</v>
      </c>
      <c r="F120" s="522">
        <v>0.37</v>
      </c>
      <c r="G120" s="523">
        <v>4.22</v>
      </c>
      <c r="H120" s="523">
        <v>0.3</v>
      </c>
      <c r="I120" s="523">
        <v>0.35</v>
      </c>
      <c r="J120" s="523">
        <v>4.5</v>
      </c>
      <c r="K120" s="523">
        <v>0.3</v>
      </c>
      <c r="L120" s="232">
        <v>0</v>
      </c>
      <c r="M120" s="232">
        <v>0</v>
      </c>
      <c r="N120" s="232">
        <v>0</v>
      </c>
      <c r="O120" s="232">
        <v>0</v>
      </c>
      <c r="P120" s="232">
        <v>0</v>
      </c>
      <c r="Q120" s="232">
        <v>0</v>
      </c>
      <c r="R120" s="233">
        <v>0.40200000000000002</v>
      </c>
      <c r="S120" s="233">
        <v>0.4</v>
      </c>
      <c r="T120" s="233">
        <v>0.41299999999999998</v>
      </c>
      <c r="U120" s="233">
        <v>0.41499999999999998</v>
      </c>
      <c r="V120" s="242">
        <f t="shared" si="53"/>
        <v>1.63</v>
      </c>
      <c r="W120" s="242">
        <f t="shared" si="54"/>
        <v>1.7166666666666666</v>
      </c>
      <c r="X120" s="242">
        <f t="shared" si="55"/>
        <v>0</v>
      </c>
      <c r="Y120" s="243">
        <f t="shared" si="56"/>
        <v>0</v>
      </c>
      <c r="Z120" s="1625"/>
      <c r="AA120" s="1606"/>
      <c r="AB120" s="1606"/>
      <c r="AC120" s="1606"/>
      <c r="AD120" s="1606"/>
      <c r="AE120" s="1606"/>
      <c r="AF120" s="1606"/>
      <c r="AG120" s="1606"/>
      <c r="AH120" s="1606"/>
      <c r="AI120" s="1610"/>
      <c r="AJ120" s="1610"/>
    </row>
    <row r="121" spans="1:36" ht="19.5" thickBot="1" x14ac:dyDescent="0.3">
      <c r="A121" s="1635"/>
      <c r="B121" s="1638"/>
      <c r="C121" s="1649"/>
      <c r="D121" s="1649"/>
      <c r="E121" s="236" t="s">
        <v>813</v>
      </c>
      <c r="F121" s="503">
        <v>3.3</v>
      </c>
      <c r="G121" s="504">
        <v>0</v>
      </c>
      <c r="H121" s="504">
        <v>10</v>
      </c>
      <c r="I121" s="504">
        <v>9.1999999999999993</v>
      </c>
      <c r="J121" s="504">
        <v>0</v>
      </c>
      <c r="K121" s="504">
        <v>0</v>
      </c>
      <c r="L121" s="236">
        <v>24</v>
      </c>
      <c r="M121" s="236">
        <v>32</v>
      </c>
      <c r="N121" s="236">
        <v>30</v>
      </c>
      <c r="O121" s="236">
        <v>15</v>
      </c>
      <c r="P121" s="236">
        <v>25</v>
      </c>
      <c r="Q121" s="236">
        <v>12</v>
      </c>
      <c r="R121" s="237">
        <v>0.40200000000000002</v>
      </c>
      <c r="S121" s="237">
        <v>0.4</v>
      </c>
      <c r="T121" s="237">
        <v>0.41299999999999998</v>
      </c>
      <c r="U121" s="237">
        <v>0.41499999999999998</v>
      </c>
      <c r="V121" s="242">
        <f t="shared" si="53"/>
        <v>6.65</v>
      </c>
      <c r="W121" s="242">
        <f t="shared" si="54"/>
        <v>9.1999999999999993</v>
      </c>
      <c r="X121" s="242">
        <f t="shared" si="55"/>
        <v>28.666666666666668</v>
      </c>
      <c r="Y121" s="243">
        <f t="shared" si="56"/>
        <v>17.333333333333332</v>
      </c>
      <c r="Z121" s="1625"/>
      <c r="AA121" s="1606"/>
      <c r="AB121" s="1606"/>
      <c r="AC121" s="1606"/>
      <c r="AD121" s="1606"/>
      <c r="AE121" s="1606"/>
      <c r="AF121" s="1606"/>
      <c r="AG121" s="1606"/>
      <c r="AH121" s="1606"/>
      <c r="AI121" s="1610"/>
      <c r="AJ121" s="1610"/>
    </row>
    <row r="122" spans="1:36" ht="0.75" customHeight="1" thickBot="1" x14ac:dyDescent="0.3">
      <c r="A122" s="1635"/>
      <c r="B122" s="1638"/>
      <c r="C122" s="1649"/>
      <c r="D122" s="1649"/>
      <c r="E122" s="232"/>
      <c r="F122" s="232"/>
      <c r="G122" s="232"/>
      <c r="H122" s="232"/>
      <c r="I122" s="232"/>
      <c r="J122" s="232"/>
      <c r="K122" s="232"/>
      <c r="L122" s="232">
        <v>32.299999999999997</v>
      </c>
      <c r="M122" s="232">
        <v>25.7</v>
      </c>
      <c r="N122" s="232">
        <v>9.5</v>
      </c>
      <c r="O122" s="232">
        <v>17.100000000000001</v>
      </c>
      <c r="P122" s="232">
        <v>33.799999999999997</v>
      </c>
      <c r="Q122" s="232">
        <v>4.3</v>
      </c>
      <c r="R122" s="233"/>
      <c r="S122" s="233"/>
      <c r="T122" s="233"/>
      <c r="U122" s="233"/>
      <c r="V122" s="242">
        <f t="shared" si="53"/>
        <v>0</v>
      </c>
      <c r="W122" s="242">
        <f t="shared" si="54"/>
        <v>0</v>
      </c>
      <c r="X122" s="242">
        <f t="shared" si="55"/>
        <v>22.5</v>
      </c>
      <c r="Y122" s="243">
        <f t="shared" si="56"/>
        <v>18.399999999999999</v>
      </c>
      <c r="Z122" s="1625"/>
      <c r="AA122" s="1606"/>
      <c r="AB122" s="1606"/>
      <c r="AC122" s="1606"/>
      <c r="AD122" s="1606"/>
      <c r="AE122" s="1606"/>
      <c r="AF122" s="1606"/>
      <c r="AG122" s="1606"/>
      <c r="AH122" s="1606"/>
      <c r="AI122" s="1610"/>
      <c r="AJ122" s="1610"/>
    </row>
    <row r="123" spans="1:36" ht="18.75" x14ac:dyDescent="0.25">
      <c r="A123" s="1631">
        <v>30</v>
      </c>
      <c r="B123" s="2390" t="s">
        <v>814</v>
      </c>
      <c r="C123" s="1627" t="s">
        <v>59</v>
      </c>
      <c r="D123" s="1627">
        <f>400*0.9</f>
        <v>360</v>
      </c>
      <c r="E123" s="251" t="s">
        <v>815</v>
      </c>
      <c r="F123" s="541">
        <v>10</v>
      </c>
      <c r="G123" s="542">
        <v>1</v>
      </c>
      <c r="H123" s="542">
        <v>1</v>
      </c>
      <c r="I123" s="542">
        <v>6</v>
      </c>
      <c r="J123" s="542">
        <v>1</v>
      </c>
      <c r="K123" s="542">
        <v>8</v>
      </c>
      <c r="L123" s="251">
        <v>39.1</v>
      </c>
      <c r="M123" s="251">
        <v>17</v>
      </c>
      <c r="N123" s="251">
        <v>9.6999999999999993</v>
      </c>
      <c r="O123" s="251">
        <v>33</v>
      </c>
      <c r="P123" s="251">
        <v>16.7</v>
      </c>
      <c r="Q123" s="251">
        <v>2.1</v>
      </c>
      <c r="R123" s="313">
        <v>0.39600000000000002</v>
      </c>
      <c r="S123" s="313">
        <v>0.39900000000000002</v>
      </c>
      <c r="T123" s="313">
        <v>0.38600000000000001</v>
      </c>
      <c r="U123" s="313">
        <v>0.40100000000000002</v>
      </c>
      <c r="V123" s="253">
        <f t="shared" si="53"/>
        <v>4</v>
      </c>
      <c r="W123" s="253">
        <f t="shared" si="54"/>
        <v>5</v>
      </c>
      <c r="X123" s="253">
        <f t="shared" si="55"/>
        <v>21.933333333333334</v>
      </c>
      <c r="Y123" s="254">
        <f t="shared" si="56"/>
        <v>17.266666666666669</v>
      </c>
      <c r="Z123" s="1633">
        <f>SUM(V123:V127)</f>
        <v>40</v>
      </c>
      <c r="AA123" s="1605">
        <f>SUM(W123:W127)</f>
        <v>43.5</v>
      </c>
      <c r="AB123" s="1605">
        <f>SUM(X123:X127)</f>
        <v>45.3</v>
      </c>
      <c r="AC123" s="1605">
        <f>SUM(Y123:Y127)</f>
        <v>42.56666666666667</v>
      </c>
      <c r="AD123" s="1605">
        <f t="shared" ref="AD123:AG123" si="59">Z123*0.38*0.9*SQRT(3)</f>
        <v>23.694455047542238</v>
      </c>
      <c r="AE123" s="1605">
        <f t="shared" si="59"/>
        <v>25.767719864202189</v>
      </c>
      <c r="AF123" s="1605">
        <f t="shared" si="59"/>
        <v>26.833970341341587</v>
      </c>
      <c r="AG123" s="1605">
        <f t="shared" si="59"/>
        <v>25.214849246426205</v>
      </c>
      <c r="AH123" s="1605">
        <f>MAX(Z123:AC127)</f>
        <v>45.3</v>
      </c>
      <c r="AI123" s="1609">
        <f t="shared" ref="AI123" si="60">AH123*0.38*0.9*SQRT(3)</f>
        <v>26.833970341341587</v>
      </c>
      <c r="AJ123" s="1609">
        <f>D123-AI123</f>
        <v>333.16602965865843</v>
      </c>
    </row>
    <row r="124" spans="1:36" ht="18.75" x14ac:dyDescent="0.25">
      <c r="A124" s="1613"/>
      <c r="B124" s="2385"/>
      <c r="C124" s="1629"/>
      <c r="D124" s="1629"/>
      <c r="E124" s="232" t="s">
        <v>816</v>
      </c>
      <c r="F124" s="543">
        <v>2</v>
      </c>
      <c r="G124" s="544">
        <v>10</v>
      </c>
      <c r="H124" s="544">
        <v>1</v>
      </c>
      <c r="I124" s="544">
        <v>7</v>
      </c>
      <c r="J124" s="544">
        <v>10</v>
      </c>
      <c r="K124" s="544">
        <v>1</v>
      </c>
      <c r="L124" s="232">
        <v>0.4</v>
      </c>
      <c r="M124" s="232">
        <v>12.2</v>
      </c>
      <c r="N124" s="232">
        <v>5.3</v>
      </c>
      <c r="O124" s="232">
        <v>0.1</v>
      </c>
      <c r="P124" s="232">
        <v>11.2</v>
      </c>
      <c r="Q124" s="232">
        <v>10.5</v>
      </c>
      <c r="R124" s="233">
        <v>0.39600000000000002</v>
      </c>
      <c r="S124" s="233">
        <v>0.39900000000000002</v>
      </c>
      <c r="T124" s="233">
        <v>0.38600000000000001</v>
      </c>
      <c r="U124" s="233">
        <v>0.40100000000000002</v>
      </c>
      <c r="V124" s="242">
        <f t="shared" si="53"/>
        <v>4.333333333333333</v>
      </c>
      <c r="W124" s="242">
        <f t="shared" si="54"/>
        <v>6</v>
      </c>
      <c r="X124" s="242">
        <f t="shared" si="55"/>
        <v>5.9666666666666659</v>
      </c>
      <c r="Y124" s="243">
        <f t="shared" si="56"/>
        <v>7.2666666666666657</v>
      </c>
      <c r="Z124" s="1625"/>
      <c r="AA124" s="1606"/>
      <c r="AB124" s="1606"/>
      <c r="AC124" s="1606"/>
      <c r="AD124" s="1606"/>
      <c r="AE124" s="1606"/>
      <c r="AF124" s="1606"/>
      <c r="AG124" s="1606"/>
      <c r="AH124" s="1606"/>
      <c r="AI124" s="1610"/>
      <c r="AJ124" s="1610"/>
    </row>
    <row r="125" spans="1:36" ht="18.75" x14ac:dyDescent="0.25">
      <c r="A125" s="1613"/>
      <c r="B125" s="2385"/>
      <c r="C125" s="1629"/>
      <c r="D125" s="1629"/>
      <c r="E125" s="236" t="s">
        <v>817</v>
      </c>
      <c r="F125" s="543">
        <v>2</v>
      </c>
      <c r="G125" s="544">
        <v>10</v>
      </c>
      <c r="H125" s="544">
        <v>0</v>
      </c>
      <c r="I125" s="544">
        <v>3</v>
      </c>
      <c r="J125" s="544">
        <v>10</v>
      </c>
      <c r="K125" s="544">
        <v>0</v>
      </c>
      <c r="L125" s="236">
        <v>11.7</v>
      </c>
      <c r="M125" s="236">
        <v>0</v>
      </c>
      <c r="N125" s="236">
        <v>1.3</v>
      </c>
      <c r="O125" s="236">
        <v>11.5</v>
      </c>
      <c r="P125" s="236">
        <v>0</v>
      </c>
      <c r="Q125" s="236">
        <v>0.1</v>
      </c>
      <c r="R125" s="237">
        <v>0.39600000000000002</v>
      </c>
      <c r="S125" s="237">
        <v>0.39900000000000002</v>
      </c>
      <c r="T125" s="237">
        <v>0.38600000000000001</v>
      </c>
      <c r="U125" s="237">
        <v>0.40100000000000002</v>
      </c>
      <c r="V125" s="242">
        <f t="shared" si="53"/>
        <v>6</v>
      </c>
      <c r="W125" s="242">
        <f t="shared" si="54"/>
        <v>6.5</v>
      </c>
      <c r="X125" s="242">
        <f t="shared" si="55"/>
        <v>6.5</v>
      </c>
      <c r="Y125" s="243">
        <f t="shared" si="56"/>
        <v>5.8</v>
      </c>
      <c r="Z125" s="1625"/>
      <c r="AA125" s="1606"/>
      <c r="AB125" s="1606"/>
      <c r="AC125" s="1606"/>
      <c r="AD125" s="1606"/>
      <c r="AE125" s="1606"/>
      <c r="AF125" s="1606"/>
      <c r="AG125" s="1606"/>
      <c r="AH125" s="1606"/>
      <c r="AI125" s="1610"/>
      <c r="AJ125" s="1610"/>
    </row>
    <row r="126" spans="1:36" ht="18.75" x14ac:dyDescent="0.25">
      <c r="A126" s="2089"/>
      <c r="B126" s="2389"/>
      <c r="C126" s="1629"/>
      <c r="D126" s="1629"/>
      <c r="E126" s="559" t="s">
        <v>818</v>
      </c>
      <c r="F126" s="543">
        <v>19</v>
      </c>
      <c r="G126" s="544">
        <v>10</v>
      </c>
      <c r="H126" s="544">
        <v>11</v>
      </c>
      <c r="I126" s="544">
        <v>18</v>
      </c>
      <c r="J126" s="544">
        <v>6</v>
      </c>
      <c r="K126" s="544">
        <v>8</v>
      </c>
      <c r="L126" s="559">
        <v>53.7</v>
      </c>
      <c r="M126" s="559">
        <v>54.1</v>
      </c>
      <c r="N126" s="559">
        <v>51</v>
      </c>
      <c r="O126" s="559">
        <v>52.2</v>
      </c>
      <c r="P126" s="559">
        <v>49.9</v>
      </c>
      <c r="Q126" s="559">
        <v>47.5</v>
      </c>
      <c r="R126" s="560"/>
      <c r="S126" s="560"/>
      <c r="T126" s="560"/>
      <c r="U126" s="560"/>
      <c r="V126" s="599"/>
      <c r="W126" s="599"/>
      <c r="X126" s="599"/>
      <c r="Y126" s="575"/>
      <c r="Z126" s="2091"/>
      <c r="AA126" s="2087"/>
      <c r="AB126" s="2087"/>
      <c r="AC126" s="2087"/>
      <c r="AD126" s="2087"/>
      <c r="AE126" s="2087"/>
      <c r="AF126" s="2087"/>
      <c r="AG126" s="2087"/>
      <c r="AH126" s="2087"/>
      <c r="AI126" s="2088"/>
      <c r="AJ126" s="2088"/>
    </row>
    <row r="127" spans="1:36" ht="19.5" thickBot="1" x14ac:dyDescent="0.3">
      <c r="A127" s="1614"/>
      <c r="B127" s="2391"/>
      <c r="C127" s="1628"/>
      <c r="D127" s="1628"/>
      <c r="E127" s="238" t="s">
        <v>1021</v>
      </c>
      <c r="F127" s="545">
        <v>33</v>
      </c>
      <c r="G127" s="546">
        <v>31</v>
      </c>
      <c r="H127" s="546">
        <v>13</v>
      </c>
      <c r="I127" s="546">
        <v>34</v>
      </c>
      <c r="J127" s="546">
        <v>27</v>
      </c>
      <c r="K127" s="546">
        <v>17</v>
      </c>
      <c r="L127" s="238">
        <v>16.5</v>
      </c>
      <c r="M127" s="238">
        <v>8.6999999999999993</v>
      </c>
      <c r="N127" s="238">
        <v>7.5</v>
      </c>
      <c r="O127" s="238">
        <v>13.3</v>
      </c>
      <c r="P127" s="238">
        <v>7.6</v>
      </c>
      <c r="Q127" s="238">
        <v>15.8</v>
      </c>
      <c r="R127" s="239">
        <v>0.39600000000000002</v>
      </c>
      <c r="S127" s="239">
        <v>0.39900000000000002</v>
      </c>
      <c r="T127" s="239">
        <v>0.38600000000000001</v>
      </c>
      <c r="U127" s="239">
        <v>0.40100000000000002</v>
      </c>
      <c r="V127" s="246">
        <f t="shared" si="53"/>
        <v>25.666666666666668</v>
      </c>
      <c r="W127" s="246">
        <f t="shared" si="54"/>
        <v>26</v>
      </c>
      <c r="X127" s="246">
        <f t="shared" si="55"/>
        <v>10.9</v>
      </c>
      <c r="Y127" s="247">
        <f t="shared" si="56"/>
        <v>12.233333333333334</v>
      </c>
      <c r="Z127" s="1626"/>
      <c r="AA127" s="1607"/>
      <c r="AB127" s="1607"/>
      <c r="AC127" s="1607"/>
      <c r="AD127" s="1607"/>
      <c r="AE127" s="1607"/>
      <c r="AF127" s="1607"/>
      <c r="AG127" s="1607"/>
      <c r="AH127" s="1607"/>
      <c r="AI127" s="1611"/>
      <c r="AJ127" s="1611"/>
    </row>
    <row r="128" spans="1:36" ht="19.5" thickBot="1" x14ac:dyDescent="0.3">
      <c r="A128" s="573"/>
      <c r="B128" s="585" t="s">
        <v>979</v>
      </c>
      <c r="C128" s="585" t="s">
        <v>83</v>
      </c>
      <c r="D128" s="585">
        <f>160*0.9</f>
        <v>144</v>
      </c>
      <c r="E128" s="314" t="s">
        <v>764</v>
      </c>
      <c r="F128" s="541">
        <v>48</v>
      </c>
      <c r="G128" s="542">
        <v>50</v>
      </c>
      <c r="H128" s="542">
        <v>38.5</v>
      </c>
      <c r="I128" s="542">
        <v>34.5</v>
      </c>
      <c r="J128" s="542">
        <v>52.6</v>
      </c>
      <c r="K128" s="542">
        <v>36.799999999999997</v>
      </c>
      <c r="L128" s="314">
        <v>85</v>
      </c>
      <c r="M128" s="314">
        <v>75</v>
      </c>
      <c r="N128" s="314">
        <v>50</v>
      </c>
      <c r="O128" s="314">
        <v>85</v>
      </c>
      <c r="P128" s="314">
        <v>110</v>
      </c>
      <c r="Q128" s="314">
        <v>98</v>
      </c>
      <c r="R128" s="315">
        <v>0.40200000000000002</v>
      </c>
      <c r="S128" s="315">
        <v>0.4</v>
      </c>
      <c r="T128" s="315">
        <v>0.39200000000000002</v>
      </c>
      <c r="U128" s="315">
        <v>0.39400000000000002</v>
      </c>
      <c r="V128" s="316"/>
      <c r="W128" s="316"/>
      <c r="X128" s="316"/>
      <c r="Y128" s="317"/>
      <c r="Z128" s="317"/>
      <c r="AA128" s="318"/>
      <c r="AB128" s="318"/>
      <c r="AC128" s="318"/>
      <c r="AD128" s="318"/>
      <c r="AE128" s="318"/>
      <c r="AF128" s="318"/>
      <c r="AG128" s="318"/>
      <c r="AH128" s="318"/>
      <c r="AI128" s="319"/>
      <c r="AJ128" s="319"/>
    </row>
    <row r="129" spans="1:36" ht="19.5" thickBot="1" x14ac:dyDescent="0.3">
      <c r="A129" s="569">
        <v>31</v>
      </c>
      <c r="B129" s="588" t="s">
        <v>819</v>
      </c>
      <c r="C129" s="570" t="s">
        <v>59</v>
      </c>
      <c r="D129" s="570">
        <f>400*0.9</f>
        <v>360</v>
      </c>
      <c r="E129" s="251" t="s">
        <v>820</v>
      </c>
      <c r="F129" s="547">
        <v>95</v>
      </c>
      <c r="G129" s="548">
        <v>102</v>
      </c>
      <c r="H129" s="548">
        <v>97</v>
      </c>
      <c r="I129" s="548">
        <v>97</v>
      </c>
      <c r="J129" s="548">
        <v>103</v>
      </c>
      <c r="K129" s="548">
        <v>99</v>
      </c>
      <c r="L129" s="251">
        <v>60</v>
      </c>
      <c r="M129" s="251">
        <v>62</v>
      </c>
      <c r="N129" s="251">
        <v>61</v>
      </c>
      <c r="O129" s="251">
        <v>61</v>
      </c>
      <c r="P129" s="251">
        <v>63</v>
      </c>
      <c r="Q129" s="251">
        <v>62</v>
      </c>
      <c r="R129" s="313">
        <v>0.4</v>
      </c>
      <c r="S129" s="313">
        <v>0.4</v>
      </c>
      <c r="T129" s="313">
        <v>0.4</v>
      </c>
      <c r="U129" s="313">
        <v>0.4</v>
      </c>
      <c r="V129" s="253">
        <f t="shared" ref="V129:V154" si="61">IF(AND(F129=0,G129=0,H129=0),0,IF(AND(F129=0,G129=0),H129,IF(AND(F129=0,H129=0),G129,IF(AND(G129=0,H129=0),F129,IF(F129=0,(G129+H129)/2,IF(G129=0,(F129+H129)/2,IF(H129=0,(F129+G129)/2,(F129+G129+H129)/3)))))))</f>
        <v>98</v>
      </c>
      <c r="W129" s="253">
        <f t="shared" ref="W129:W154" si="62">IF(AND(I129=0,J129=0,K129=0),0,IF(AND(I129=0,J129=0),K129,IF(AND(I129=0,K129=0),J129,IF(AND(J129=0,K129=0),I129,IF(I129=0,(J129+K129)/2,IF(J129=0,(I129+K129)/2,IF(K129=0,(I129+J129)/2,(I129+J129+K129)/3)))))))</f>
        <v>99.666666666666671</v>
      </c>
      <c r="X129" s="253">
        <f t="shared" ref="X129:X153" si="63">IF(AND(L129=0,M129=0,N129=0),0,IF(AND(L129=0,M129=0),N129,IF(AND(L129=0,N129=0),M129,IF(AND(M129=0,N129=0),L129,IF(L129=0,(M129+N129)/2,IF(M129=0,(L129+N129)/2,IF(N129=0,(L129+M129)/2,(L129+M129+N129)/3)))))))</f>
        <v>61</v>
      </c>
      <c r="Y129" s="254">
        <f t="shared" ref="Y129:Y154" si="64">IF(AND(O129=0,P129=0,Q129=0),0,IF(AND(O129=0,P129=0),Q129,IF(AND(O129=0,Q129=0),P129,IF(AND(P129=0,Q129=0),O129,IF(O129=0,(P129+Q129)/2,IF(P129=0,(O129+Q129)/2,IF(Q129=0,(O129+P129)/2,(O129+P129+Q129)/3)))))))</f>
        <v>62</v>
      </c>
      <c r="Z129" s="567">
        <f t="shared" ref="Z129:AC131" si="65">SUM(V129:V129)</f>
        <v>98</v>
      </c>
      <c r="AA129" s="564">
        <f t="shared" si="65"/>
        <v>99.666666666666671</v>
      </c>
      <c r="AB129" s="564">
        <f t="shared" si="65"/>
        <v>61</v>
      </c>
      <c r="AC129" s="564">
        <f t="shared" si="65"/>
        <v>62</v>
      </c>
      <c r="AD129" s="564">
        <f t="shared" ref="AD129:AG129" si="66">Z129*0.38*0.9*SQRT(3)</f>
        <v>58.051414866478495</v>
      </c>
      <c r="AE129" s="564">
        <f t="shared" si="66"/>
        <v>59.038683826792756</v>
      </c>
      <c r="AF129" s="564">
        <f t="shared" si="66"/>
        <v>36.134043947501922</v>
      </c>
      <c r="AG129" s="564">
        <f t="shared" si="66"/>
        <v>36.726405323690472</v>
      </c>
      <c r="AH129" s="564">
        <f>MAX(Z129:AC129)</f>
        <v>99.666666666666671</v>
      </c>
      <c r="AI129" s="568">
        <f t="shared" ref="AI129" si="67">AH129*0.38*0.9*SQRT(3)</f>
        <v>59.038683826792756</v>
      </c>
      <c r="AJ129" s="568">
        <f>D129-AI129</f>
        <v>300.96131617320725</v>
      </c>
    </row>
    <row r="130" spans="1:36" ht="19.5" thickBot="1" x14ac:dyDescent="0.3">
      <c r="A130" s="569">
        <v>32</v>
      </c>
      <c r="B130" s="588" t="s">
        <v>821</v>
      </c>
      <c r="C130" s="570" t="s">
        <v>88</v>
      </c>
      <c r="D130" s="570">
        <f>100*0.9</f>
        <v>90</v>
      </c>
      <c r="E130" s="251" t="s">
        <v>822</v>
      </c>
      <c r="F130" s="549">
        <v>3</v>
      </c>
      <c r="G130" s="550">
        <v>2</v>
      </c>
      <c r="H130" s="550">
        <v>3</v>
      </c>
      <c r="I130" s="550">
        <v>2</v>
      </c>
      <c r="J130" s="550">
        <v>1</v>
      </c>
      <c r="K130" s="550">
        <v>2</v>
      </c>
      <c r="L130" s="251">
        <v>3</v>
      </c>
      <c r="M130" s="251">
        <v>2</v>
      </c>
      <c r="N130" s="251">
        <v>3</v>
      </c>
      <c r="O130" s="251">
        <v>2</v>
      </c>
      <c r="P130" s="251">
        <v>1</v>
      </c>
      <c r="Q130" s="251">
        <v>2</v>
      </c>
      <c r="R130" s="313">
        <v>0.4</v>
      </c>
      <c r="S130" s="313">
        <v>0.4</v>
      </c>
      <c r="T130" s="313">
        <v>0.4</v>
      </c>
      <c r="U130" s="313">
        <v>0.4</v>
      </c>
      <c r="V130" s="253">
        <f t="shared" si="61"/>
        <v>2.6666666666666665</v>
      </c>
      <c r="W130" s="253">
        <f t="shared" si="62"/>
        <v>1.6666666666666667</v>
      </c>
      <c r="X130" s="253">
        <f t="shared" si="63"/>
        <v>2.6666666666666665</v>
      </c>
      <c r="Y130" s="254">
        <f t="shared" si="64"/>
        <v>1.6666666666666667</v>
      </c>
      <c r="Z130" s="567">
        <f t="shared" si="65"/>
        <v>2.6666666666666665</v>
      </c>
      <c r="AA130" s="564">
        <f t="shared" si="65"/>
        <v>1.6666666666666667</v>
      </c>
      <c r="AB130" s="564">
        <f t="shared" si="65"/>
        <v>2.6666666666666665</v>
      </c>
      <c r="AC130" s="564">
        <f t="shared" si="65"/>
        <v>1.6666666666666667</v>
      </c>
      <c r="AD130" s="564">
        <f t="shared" ref="AD130:AG130" si="68">Z130*0.38*0.9*SQRT(3)</f>
        <v>1.5796303365028159</v>
      </c>
      <c r="AE130" s="564">
        <f t="shared" si="68"/>
        <v>0.98726896031426015</v>
      </c>
      <c r="AF130" s="564">
        <f t="shared" si="68"/>
        <v>1.5796303365028159</v>
      </c>
      <c r="AG130" s="564">
        <f t="shared" si="68"/>
        <v>0.98726896031426015</v>
      </c>
      <c r="AH130" s="564">
        <f>MAX(Z130:AC130)</f>
        <v>2.6666666666666665</v>
      </c>
      <c r="AI130" s="568">
        <f t="shared" ref="AI130" si="69">AH130*0.38*0.9*SQRT(3)</f>
        <v>1.5796303365028159</v>
      </c>
      <c r="AJ130" s="568">
        <f>D130-AI130</f>
        <v>88.420369663497183</v>
      </c>
    </row>
    <row r="131" spans="1:36" ht="32.25" thickBot="1" x14ac:dyDescent="0.3">
      <c r="A131" s="569">
        <v>33</v>
      </c>
      <c r="B131" s="587" t="s">
        <v>823</v>
      </c>
      <c r="C131" s="570" t="s">
        <v>88</v>
      </c>
      <c r="D131" s="570">
        <f>100*0.9</f>
        <v>90</v>
      </c>
      <c r="E131" s="251" t="s">
        <v>824</v>
      </c>
      <c r="F131" s="251">
        <v>0</v>
      </c>
      <c r="G131" s="251">
        <v>0</v>
      </c>
      <c r="H131" s="251">
        <v>0</v>
      </c>
      <c r="I131" s="251">
        <v>0</v>
      </c>
      <c r="J131" s="251">
        <v>0</v>
      </c>
      <c r="K131" s="251">
        <v>0</v>
      </c>
      <c r="L131" s="251">
        <v>0</v>
      </c>
      <c r="M131" s="251">
        <v>0</v>
      </c>
      <c r="N131" s="251">
        <v>0</v>
      </c>
      <c r="O131" s="251">
        <v>0</v>
      </c>
      <c r="P131" s="251">
        <v>0</v>
      </c>
      <c r="Q131" s="251">
        <v>0</v>
      </c>
      <c r="R131" s="313"/>
      <c r="S131" s="313"/>
      <c r="T131" s="313">
        <v>0</v>
      </c>
      <c r="U131" s="313">
        <v>0</v>
      </c>
      <c r="V131" s="253">
        <f t="shared" si="61"/>
        <v>0</v>
      </c>
      <c r="W131" s="253">
        <f t="shared" si="62"/>
        <v>0</v>
      </c>
      <c r="X131" s="253">
        <f t="shared" si="63"/>
        <v>0</v>
      </c>
      <c r="Y131" s="254">
        <f t="shared" si="64"/>
        <v>0</v>
      </c>
      <c r="Z131" s="567">
        <f t="shared" si="65"/>
        <v>0</v>
      </c>
      <c r="AA131" s="564">
        <f t="shared" si="65"/>
        <v>0</v>
      </c>
      <c r="AB131" s="564">
        <f t="shared" si="65"/>
        <v>0</v>
      </c>
      <c r="AC131" s="564">
        <f t="shared" si="65"/>
        <v>0</v>
      </c>
      <c r="AD131" s="564">
        <f t="shared" ref="AD131:AG131" si="70">Z131*0.38*0.9*SQRT(3)</f>
        <v>0</v>
      </c>
      <c r="AE131" s="564">
        <f t="shared" si="70"/>
        <v>0</v>
      </c>
      <c r="AF131" s="564">
        <f t="shared" si="70"/>
        <v>0</v>
      </c>
      <c r="AG131" s="564">
        <f t="shared" si="70"/>
        <v>0</v>
      </c>
      <c r="AH131" s="564">
        <f>MAX(Z131:AC131)</f>
        <v>0</v>
      </c>
      <c r="AI131" s="568">
        <f t="shared" ref="AI131" si="71">AH131*0.38*0.9*SQRT(3)</f>
        <v>0</v>
      </c>
      <c r="AJ131" s="568">
        <f>D131-AI131</f>
        <v>90</v>
      </c>
    </row>
    <row r="132" spans="1:36" ht="18.75" x14ac:dyDescent="0.25">
      <c r="A132" s="1612">
        <v>34</v>
      </c>
      <c r="B132" s="2388" t="s">
        <v>973</v>
      </c>
      <c r="C132" s="1648" t="s">
        <v>825</v>
      </c>
      <c r="D132" s="1648">
        <f>(630+630)*0.9</f>
        <v>1134</v>
      </c>
      <c r="E132" s="526" t="s">
        <v>826</v>
      </c>
      <c r="F132" s="551">
        <v>13</v>
      </c>
      <c r="G132" s="552">
        <v>7</v>
      </c>
      <c r="H132" s="552">
        <v>1</v>
      </c>
      <c r="I132" s="552">
        <v>13</v>
      </c>
      <c r="J132" s="552">
        <v>9</v>
      </c>
      <c r="K132" s="552">
        <v>1</v>
      </c>
      <c r="L132" s="231">
        <v>54.2</v>
      </c>
      <c r="M132" s="231">
        <v>47.9</v>
      </c>
      <c r="N132" s="231">
        <v>42.4</v>
      </c>
      <c r="O132" s="231">
        <v>91.1</v>
      </c>
      <c r="P132" s="231">
        <v>65.7</v>
      </c>
      <c r="Q132" s="231">
        <v>80.8</v>
      </c>
      <c r="R132" s="308">
        <v>0.38800000000000001</v>
      </c>
      <c r="S132" s="308">
        <v>0.39200000000000002</v>
      </c>
      <c r="T132" s="308">
        <v>0.39600000000000002</v>
      </c>
      <c r="U132" s="308">
        <v>0.39800000000000002</v>
      </c>
      <c r="V132" s="240">
        <f t="shared" si="61"/>
        <v>7</v>
      </c>
      <c r="W132" s="240">
        <f t="shared" si="62"/>
        <v>7.666666666666667</v>
      </c>
      <c r="X132" s="240">
        <f t="shared" si="63"/>
        <v>48.166666666666664</v>
      </c>
      <c r="Y132" s="241">
        <f t="shared" si="64"/>
        <v>79.2</v>
      </c>
      <c r="Z132" s="1624">
        <f>SUM(V132:V146)</f>
        <v>190.33333333333331</v>
      </c>
      <c r="AA132" s="1608">
        <f>SUM(W132:W146)</f>
        <v>131.66666666666669</v>
      </c>
      <c r="AB132" s="1608">
        <f>SUM(X132:X146)</f>
        <v>194.99999999999997</v>
      </c>
      <c r="AC132" s="1608">
        <f>SUM(Y132:Y146)</f>
        <v>191.26666666666665</v>
      </c>
      <c r="AD132" s="1605">
        <f t="shared" ref="AD132:AG132" si="72">Z132*0.38*0.9*SQRT(3)</f>
        <v>112.74611526788848</v>
      </c>
      <c r="AE132" s="1605">
        <f t="shared" si="72"/>
        <v>77.994247864826548</v>
      </c>
      <c r="AF132" s="1605">
        <f t="shared" si="72"/>
        <v>115.51046835676841</v>
      </c>
      <c r="AG132" s="1605">
        <f t="shared" si="72"/>
        <v>113.29898588566448</v>
      </c>
      <c r="AH132" s="1608">
        <f>MAX(Z132:AC146)</f>
        <v>194.99999999999997</v>
      </c>
      <c r="AI132" s="1609">
        <f t="shared" ref="AI132" si="73">AH132*0.38*0.9*SQRT(3)</f>
        <v>115.51046835676841</v>
      </c>
      <c r="AJ132" s="1609">
        <f>D132-AI132</f>
        <v>1018.4895316432315</v>
      </c>
    </row>
    <row r="133" spans="1:36" ht="18.75" x14ac:dyDescent="0.25">
      <c r="A133" s="1613"/>
      <c r="B133" s="2385"/>
      <c r="C133" s="1629"/>
      <c r="D133" s="1649"/>
      <c r="E133" s="524" t="s">
        <v>827</v>
      </c>
      <c r="F133" s="551">
        <v>38</v>
      </c>
      <c r="G133" s="552">
        <v>39</v>
      </c>
      <c r="H133" s="552">
        <v>65</v>
      </c>
      <c r="I133" s="552">
        <v>11</v>
      </c>
      <c r="J133" s="552">
        <v>31</v>
      </c>
      <c r="K133" s="552">
        <v>22</v>
      </c>
      <c r="L133" s="232">
        <v>31.2</v>
      </c>
      <c r="M133" s="232">
        <v>20</v>
      </c>
      <c r="N133" s="232">
        <v>47.4</v>
      </c>
      <c r="O133" s="232">
        <v>23.7</v>
      </c>
      <c r="P133" s="232">
        <v>17</v>
      </c>
      <c r="Q133" s="232">
        <v>36.9</v>
      </c>
      <c r="R133" s="233">
        <v>0.38800000000000001</v>
      </c>
      <c r="S133" s="233">
        <v>0.39200000000000002</v>
      </c>
      <c r="T133" s="233">
        <v>0.39600000000000002</v>
      </c>
      <c r="U133" s="233">
        <v>0.39800000000000002</v>
      </c>
      <c r="V133" s="242">
        <f t="shared" si="61"/>
        <v>47.333333333333336</v>
      </c>
      <c r="W133" s="242">
        <f t="shared" si="62"/>
        <v>21.333333333333332</v>
      </c>
      <c r="X133" s="242">
        <f t="shared" si="63"/>
        <v>32.866666666666667</v>
      </c>
      <c r="Y133" s="243">
        <f t="shared" si="64"/>
        <v>25.866666666666664</v>
      </c>
      <c r="Z133" s="1625"/>
      <c r="AA133" s="1606"/>
      <c r="AB133" s="1606"/>
      <c r="AC133" s="1606"/>
      <c r="AD133" s="1606"/>
      <c r="AE133" s="1606"/>
      <c r="AF133" s="1606"/>
      <c r="AG133" s="1606"/>
      <c r="AH133" s="1606"/>
      <c r="AI133" s="1610"/>
      <c r="AJ133" s="1610"/>
    </row>
    <row r="134" spans="1:36" ht="18.75" x14ac:dyDescent="0.25">
      <c r="A134" s="1613"/>
      <c r="B134" s="2385"/>
      <c r="C134" s="1629"/>
      <c r="D134" s="1649"/>
      <c r="E134" s="524" t="s">
        <v>828</v>
      </c>
      <c r="F134" s="551">
        <v>0</v>
      </c>
      <c r="G134" s="552">
        <v>0</v>
      </c>
      <c r="H134" s="552">
        <v>0</v>
      </c>
      <c r="I134" s="552">
        <v>0</v>
      </c>
      <c r="J134" s="552">
        <v>0</v>
      </c>
      <c r="K134" s="552">
        <v>0</v>
      </c>
      <c r="L134" s="236">
        <v>0</v>
      </c>
      <c r="M134" s="236">
        <v>0</v>
      </c>
      <c r="N134" s="236">
        <v>0</v>
      </c>
      <c r="O134" s="236">
        <v>0</v>
      </c>
      <c r="P134" s="236">
        <v>0</v>
      </c>
      <c r="Q134" s="236">
        <v>0</v>
      </c>
      <c r="R134" s="233">
        <v>0.38800000000000001</v>
      </c>
      <c r="S134" s="233">
        <v>0.39200000000000002</v>
      </c>
      <c r="T134" s="233">
        <v>0.39600000000000002</v>
      </c>
      <c r="U134" s="233">
        <v>0.39800000000000002</v>
      </c>
      <c r="V134" s="242">
        <f t="shared" si="61"/>
        <v>0</v>
      </c>
      <c r="W134" s="242">
        <f t="shared" si="62"/>
        <v>0</v>
      </c>
      <c r="X134" s="242">
        <f t="shared" si="63"/>
        <v>0</v>
      </c>
      <c r="Y134" s="243">
        <f t="shared" si="64"/>
        <v>0</v>
      </c>
      <c r="Z134" s="1625"/>
      <c r="AA134" s="1606"/>
      <c r="AB134" s="1606"/>
      <c r="AC134" s="1606"/>
      <c r="AD134" s="1606"/>
      <c r="AE134" s="1606"/>
      <c r="AF134" s="1606"/>
      <c r="AG134" s="1606"/>
      <c r="AH134" s="1606"/>
      <c r="AI134" s="1610"/>
      <c r="AJ134" s="1610"/>
    </row>
    <row r="135" spans="1:36" ht="18.75" x14ac:dyDescent="0.25">
      <c r="A135" s="1613"/>
      <c r="B135" s="2385"/>
      <c r="C135" s="1629"/>
      <c r="D135" s="1649"/>
      <c r="E135" s="524" t="s">
        <v>829</v>
      </c>
      <c r="F135" s="551">
        <v>0</v>
      </c>
      <c r="G135" s="552">
        <v>0</v>
      </c>
      <c r="H135" s="552">
        <v>0</v>
      </c>
      <c r="I135" s="552">
        <v>0</v>
      </c>
      <c r="J135" s="552">
        <v>0</v>
      </c>
      <c r="K135" s="552">
        <v>0</v>
      </c>
      <c r="L135" s="232">
        <v>0</v>
      </c>
      <c r="M135" s="232">
        <v>0</v>
      </c>
      <c r="N135" s="232">
        <v>0</v>
      </c>
      <c r="O135" s="232">
        <v>0</v>
      </c>
      <c r="P135" s="232">
        <v>0</v>
      </c>
      <c r="Q135" s="232">
        <v>0</v>
      </c>
      <c r="R135" s="233">
        <v>0.38800000000000001</v>
      </c>
      <c r="S135" s="233">
        <v>0.39200000000000002</v>
      </c>
      <c r="T135" s="233">
        <v>0.39600000000000002</v>
      </c>
      <c r="U135" s="233">
        <v>0.39800000000000002</v>
      </c>
      <c r="V135" s="242">
        <f t="shared" si="61"/>
        <v>0</v>
      </c>
      <c r="W135" s="242">
        <f t="shared" si="62"/>
        <v>0</v>
      </c>
      <c r="X135" s="242">
        <f t="shared" si="63"/>
        <v>0</v>
      </c>
      <c r="Y135" s="243">
        <f t="shared" si="64"/>
        <v>0</v>
      </c>
      <c r="Z135" s="1625"/>
      <c r="AA135" s="1606"/>
      <c r="AB135" s="1606"/>
      <c r="AC135" s="1606"/>
      <c r="AD135" s="1606"/>
      <c r="AE135" s="1606"/>
      <c r="AF135" s="1606"/>
      <c r="AG135" s="1606"/>
      <c r="AH135" s="1606"/>
      <c r="AI135" s="1610"/>
      <c r="AJ135" s="1610"/>
    </row>
    <row r="136" spans="1:36" ht="18.75" x14ac:dyDescent="0.25">
      <c r="A136" s="1613"/>
      <c r="B136" s="2385"/>
      <c r="C136" s="1629"/>
      <c r="D136" s="1649"/>
      <c r="E136" s="524" t="s">
        <v>830</v>
      </c>
      <c r="F136" s="551">
        <v>41</v>
      </c>
      <c r="G136" s="552">
        <v>56</v>
      </c>
      <c r="H136" s="552">
        <v>47</v>
      </c>
      <c r="I136" s="552">
        <v>20</v>
      </c>
      <c r="J136" s="552">
        <v>16</v>
      </c>
      <c r="K136" s="552">
        <v>18</v>
      </c>
      <c r="L136" s="236">
        <v>49.7</v>
      </c>
      <c r="M136" s="236">
        <v>64</v>
      </c>
      <c r="N136" s="236">
        <v>61</v>
      </c>
      <c r="O136" s="236">
        <v>18.399999999999999</v>
      </c>
      <c r="P136" s="236">
        <v>23</v>
      </c>
      <c r="Q136" s="236">
        <v>18</v>
      </c>
      <c r="R136" s="237">
        <v>0.38800000000000001</v>
      </c>
      <c r="S136" s="237">
        <v>0.39200000000000002</v>
      </c>
      <c r="T136" s="237">
        <v>0.39600000000000002</v>
      </c>
      <c r="U136" s="237">
        <v>0.39800000000000002</v>
      </c>
      <c r="V136" s="242">
        <f t="shared" si="61"/>
        <v>48</v>
      </c>
      <c r="W136" s="242">
        <f t="shared" si="62"/>
        <v>18</v>
      </c>
      <c r="X136" s="242">
        <f t="shared" si="63"/>
        <v>58.233333333333327</v>
      </c>
      <c r="Y136" s="243">
        <f t="shared" si="64"/>
        <v>19.8</v>
      </c>
      <c r="Z136" s="1625"/>
      <c r="AA136" s="1606"/>
      <c r="AB136" s="1606"/>
      <c r="AC136" s="1606"/>
      <c r="AD136" s="1606"/>
      <c r="AE136" s="1606"/>
      <c r="AF136" s="1606"/>
      <c r="AG136" s="1606"/>
      <c r="AH136" s="1606"/>
      <c r="AI136" s="1610"/>
      <c r="AJ136" s="1610"/>
    </row>
    <row r="137" spans="1:36" ht="18.75" x14ac:dyDescent="0.25">
      <c r="A137" s="1613"/>
      <c r="B137" s="2385"/>
      <c r="C137" s="1629"/>
      <c r="D137" s="1649"/>
      <c r="E137" s="524" t="s">
        <v>39</v>
      </c>
      <c r="F137" s="551">
        <v>0</v>
      </c>
      <c r="G137" s="552">
        <v>0</v>
      </c>
      <c r="H137" s="552">
        <v>0</v>
      </c>
      <c r="I137" s="552">
        <v>0</v>
      </c>
      <c r="J137" s="552">
        <v>0</v>
      </c>
      <c r="K137" s="552">
        <v>0</v>
      </c>
      <c r="L137" s="232">
        <v>0</v>
      </c>
      <c r="M137" s="232">
        <v>0</v>
      </c>
      <c r="N137" s="232">
        <v>0</v>
      </c>
      <c r="O137" s="232">
        <v>0</v>
      </c>
      <c r="P137" s="232">
        <v>0</v>
      </c>
      <c r="Q137" s="232">
        <v>0</v>
      </c>
      <c r="R137" s="233">
        <v>0.38800000000000001</v>
      </c>
      <c r="S137" s="233">
        <v>0.39200000000000002</v>
      </c>
      <c r="T137" s="233">
        <v>0.39600000000000002</v>
      </c>
      <c r="U137" s="233">
        <v>0.39800000000000002</v>
      </c>
      <c r="V137" s="242">
        <f t="shared" si="61"/>
        <v>0</v>
      </c>
      <c r="W137" s="242">
        <f t="shared" si="62"/>
        <v>0</v>
      </c>
      <c r="X137" s="242">
        <f t="shared" si="63"/>
        <v>0</v>
      </c>
      <c r="Y137" s="243">
        <f t="shared" si="64"/>
        <v>0</v>
      </c>
      <c r="Z137" s="1625"/>
      <c r="AA137" s="1606"/>
      <c r="AB137" s="1606"/>
      <c r="AC137" s="1606"/>
      <c r="AD137" s="1606"/>
      <c r="AE137" s="1606"/>
      <c r="AF137" s="1606"/>
      <c r="AG137" s="1606"/>
      <c r="AH137" s="1606"/>
      <c r="AI137" s="1610"/>
      <c r="AJ137" s="1610"/>
    </row>
    <row r="138" spans="1:36" ht="18.75" x14ac:dyDescent="0.25">
      <c r="A138" s="1613"/>
      <c r="B138" s="2385"/>
      <c r="C138" s="1629"/>
      <c r="D138" s="1649"/>
      <c r="E138" s="524" t="s">
        <v>1166</v>
      </c>
      <c r="F138" s="551">
        <v>0</v>
      </c>
      <c r="G138" s="552">
        <v>0</v>
      </c>
      <c r="H138" s="552">
        <v>0</v>
      </c>
      <c r="I138" s="552">
        <v>0</v>
      </c>
      <c r="J138" s="552">
        <v>0</v>
      </c>
      <c r="K138" s="552">
        <v>0</v>
      </c>
      <c r="L138" s="236">
        <v>0</v>
      </c>
      <c r="M138" s="236">
        <v>0</v>
      </c>
      <c r="N138" s="236">
        <v>0</v>
      </c>
      <c r="O138" s="236">
        <v>0</v>
      </c>
      <c r="P138" s="236">
        <v>0</v>
      </c>
      <c r="Q138" s="236">
        <v>0</v>
      </c>
      <c r="R138" s="237">
        <v>0.38800000000000001</v>
      </c>
      <c r="S138" s="237">
        <v>0.39200000000000002</v>
      </c>
      <c r="T138" s="237">
        <v>0.39600000000000002</v>
      </c>
      <c r="U138" s="237">
        <v>0.39800000000000002</v>
      </c>
      <c r="V138" s="242">
        <f t="shared" si="61"/>
        <v>0</v>
      </c>
      <c r="W138" s="242">
        <f t="shared" si="62"/>
        <v>0</v>
      </c>
      <c r="X138" s="242">
        <f t="shared" si="63"/>
        <v>0</v>
      </c>
      <c r="Y138" s="243">
        <f t="shared" si="64"/>
        <v>0</v>
      </c>
      <c r="Z138" s="1625"/>
      <c r="AA138" s="1606"/>
      <c r="AB138" s="1606"/>
      <c r="AC138" s="1606"/>
      <c r="AD138" s="1606"/>
      <c r="AE138" s="1606"/>
      <c r="AF138" s="1606"/>
      <c r="AG138" s="1606"/>
      <c r="AH138" s="1606"/>
      <c r="AI138" s="1610"/>
      <c r="AJ138" s="1610"/>
    </row>
    <row r="139" spans="1:36" ht="18.75" x14ac:dyDescent="0.25">
      <c r="A139" s="1613"/>
      <c r="B139" s="2385"/>
      <c r="C139" s="1629"/>
      <c r="D139" s="1649"/>
      <c r="E139" s="524" t="s">
        <v>1167</v>
      </c>
      <c r="F139" s="551"/>
      <c r="G139" s="552"/>
      <c r="H139" s="552"/>
      <c r="I139" s="552"/>
      <c r="J139" s="552"/>
      <c r="K139" s="552"/>
      <c r="L139" s="232">
        <v>4.5999999999999996</v>
      </c>
      <c r="M139" s="232">
        <v>0</v>
      </c>
      <c r="N139" s="232">
        <v>0</v>
      </c>
      <c r="O139" s="232">
        <v>4.0999999999999996</v>
      </c>
      <c r="P139" s="232">
        <v>0</v>
      </c>
      <c r="Q139" s="232">
        <v>0</v>
      </c>
      <c r="R139" s="233">
        <v>0.38800000000000001</v>
      </c>
      <c r="S139" s="233">
        <v>0.39200000000000002</v>
      </c>
      <c r="T139" s="233">
        <v>0.39600000000000002</v>
      </c>
      <c r="U139" s="233">
        <v>0.39800000000000002</v>
      </c>
      <c r="V139" s="242">
        <f t="shared" si="61"/>
        <v>0</v>
      </c>
      <c r="W139" s="242">
        <f t="shared" si="62"/>
        <v>0</v>
      </c>
      <c r="X139" s="242">
        <f t="shared" si="63"/>
        <v>4.5999999999999996</v>
      </c>
      <c r="Y139" s="243">
        <f t="shared" si="64"/>
        <v>4.0999999999999996</v>
      </c>
      <c r="Z139" s="1625"/>
      <c r="AA139" s="1606"/>
      <c r="AB139" s="1606"/>
      <c r="AC139" s="1606"/>
      <c r="AD139" s="1606"/>
      <c r="AE139" s="1606"/>
      <c r="AF139" s="1606"/>
      <c r="AG139" s="1606"/>
      <c r="AH139" s="1606"/>
      <c r="AI139" s="1610"/>
      <c r="AJ139" s="1610"/>
    </row>
    <row r="140" spans="1:36" ht="18.75" x14ac:dyDescent="0.25">
      <c r="A140" s="1613"/>
      <c r="B140" s="2385"/>
      <c r="C140" s="1629"/>
      <c r="D140" s="1649"/>
      <c r="E140" s="524" t="s">
        <v>546</v>
      </c>
      <c r="F140" s="551">
        <v>5</v>
      </c>
      <c r="G140" s="552">
        <v>1</v>
      </c>
      <c r="H140" s="552">
        <v>0</v>
      </c>
      <c r="I140" s="552">
        <v>1</v>
      </c>
      <c r="J140" s="552">
        <v>0</v>
      </c>
      <c r="K140" s="552">
        <v>0</v>
      </c>
      <c r="L140" s="236">
        <v>9.1999999999999993</v>
      </c>
      <c r="M140" s="236">
        <v>40.4</v>
      </c>
      <c r="N140" s="236">
        <v>20.2</v>
      </c>
      <c r="O140" s="236">
        <v>7.8</v>
      </c>
      <c r="P140" s="236">
        <v>30.7</v>
      </c>
      <c r="Q140" s="236">
        <v>20</v>
      </c>
      <c r="R140" s="237">
        <v>0.38800000000000001</v>
      </c>
      <c r="S140" s="237">
        <v>0.39200000000000002</v>
      </c>
      <c r="T140" s="237">
        <v>0.39600000000000002</v>
      </c>
      <c r="U140" s="237">
        <v>0.39800000000000002</v>
      </c>
      <c r="V140" s="242">
        <f t="shared" si="61"/>
        <v>3</v>
      </c>
      <c r="W140" s="242">
        <f t="shared" si="62"/>
        <v>1</v>
      </c>
      <c r="X140" s="242">
        <f t="shared" si="63"/>
        <v>23.266666666666666</v>
      </c>
      <c r="Y140" s="243">
        <f t="shared" si="64"/>
        <v>19.5</v>
      </c>
      <c r="Z140" s="1625"/>
      <c r="AA140" s="1606"/>
      <c r="AB140" s="1606"/>
      <c r="AC140" s="1606"/>
      <c r="AD140" s="1606"/>
      <c r="AE140" s="1606"/>
      <c r="AF140" s="1606"/>
      <c r="AG140" s="1606"/>
      <c r="AH140" s="1606"/>
      <c r="AI140" s="1610"/>
      <c r="AJ140" s="1610"/>
    </row>
    <row r="141" spans="1:36" ht="18.75" x14ac:dyDescent="0.25">
      <c r="A141" s="1613"/>
      <c r="B141" s="2385"/>
      <c r="C141" s="1629"/>
      <c r="D141" s="1649"/>
      <c r="E141" s="524" t="s">
        <v>831</v>
      </c>
      <c r="F141" s="551">
        <v>23</v>
      </c>
      <c r="G141" s="552">
        <v>10</v>
      </c>
      <c r="H141" s="552">
        <v>9</v>
      </c>
      <c r="I141" s="552">
        <v>13</v>
      </c>
      <c r="J141" s="552">
        <v>8</v>
      </c>
      <c r="K141" s="552">
        <v>18</v>
      </c>
      <c r="L141" s="232">
        <v>0</v>
      </c>
      <c r="M141" s="232">
        <v>0</v>
      </c>
      <c r="N141" s="232">
        <v>0</v>
      </c>
      <c r="O141" s="232">
        <v>0</v>
      </c>
      <c r="P141" s="232">
        <v>0</v>
      </c>
      <c r="Q141" s="232">
        <v>0</v>
      </c>
      <c r="R141" s="233">
        <v>0.38800000000000001</v>
      </c>
      <c r="S141" s="233">
        <v>0.39200000000000002</v>
      </c>
      <c r="T141" s="233">
        <v>0.39600000000000002</v>
      </c>
      <c r="U141" s="233">
        <v>0.39800000000000002</v>
      </c>
      <c r="V141" s="242">
        <f t="shared" ref="V141" si="74">IF(AND(F141=0,G141=0,H141=0),0,IF(AND(F141=0,G141=0),H141,IF(AND(F141=0,H141=0),G141,IF(AND(G141=0,H141=0),F141,IF(F141=0,(G141+H141)/2,IF(G141=0,(F141+H141)/2,IF(H141=0,(F141+G141)/2,(F141+G141+H141)/3)))))))</f>
        <v>14</v>
      </c>
      <c r="W141" s="242">
        <f t="shared" ref="W141" si="75">IF(AND(I141=0,J141=0,K141=0),0,IF(AND(I141=0,J141=0),K141,IF(AND(I141=0,K141=0),J141,IF(AND(J141=0,K141=0),I141,IF(I141=0,(J141+K141)/2,IF(J141=0,(I141+K141)/2,IF(K141=0,(I141+J141)/2,(I141+J141+K141)/3)))))))</f>
        <v>13</v>
      </c>
      <c r="X141" s="242">
        <f t="shared" ref="X141" si="76">IF(AND(L141=0,M141=0,N141=0),0,IF(AND(L141=0,M141=0),N141,IF(AND(L141=0,N141=0),M141,IF(AND(M141=0,N141=0),L141,IF(L141=0,(M141+N141)/2,IF(M141=0,(L141+N141)/2,IF(N141=0,(L141+M141)/2,(L141+M141+N141)/3)))))))</f>
        <v>0</v>
      </c>
      <c r="Y141" s="711">
        <f t="shared" ref="Y141" si="77">IF(AND(O141=0,P141=0,Q141=0),0,IF(AND(O141=0,P141=0),Q141,IF(AND(O141=0,Q141=0),P141,IF(AND(P141=0,Q141=0),O141,IF(O141=0,(P141+Q141)/2,IF(P141=0,(O141+Q141)/2,IF(Q141=0,(O141+P141)/2,(O141+P141+Q141)/3)))))))</f>
        <v>0</v>
      </c>
      <c r="Z141" s="1625"/>
      <c r="AA141" s="1606"/>
      <c r="AB141" s="1606"/>
      <c r="AC141" s="1606"/>
      <c r="AD141" s="1606"/>
      <c r="AE141" s="1606"/>
      <c r="AF141" s="1606"/>
      <c r="AG141" s="1606"/>
      <c r="AH141" s="1606"/>
      <c r="AI141" s="1610"/>
      <c r="AJ141" s="1610"/>
    </row>
    <row r="142" spans="1:36" ht="18.75" x14ac:dyDescent="0.25">
      <c r="A142" s="1613"/>
      <c r="B142" s="2385"/>
      <c r="C142" s="1629"/>
      <c r="D142" s="1649"/>
      <c r="E142" s="524" t="s">
        <v>1168</v>
      </c>
      <c r="F142" s="551">
        <v>0</v>
      </c>
      <c r="G142" s="552">
        <v>0</v>
      </c>
      <c r="H142" s="552">
        <v>2</v>
      </c>
      <c r="I142" s="552">
        <v>0</v>
      </c>
      <c r="J142" s="552">
        <v>0</v>
      </c>
      <c r="K142" s="552">
        <v>0</v>
      </c>
      <c r="L142" s="232">
        <v>0</v>
      </c>
      <c r="M142" s="232">
        <v>0</v>
      </c>
      <c r="N142" s="232">
        <v>0</v>
      </c>
      <c r="O142" s="232">
        <v>0</v>
      </c>
      <c r="P142" s="232">
        <v>0</v>
      </c>
      <c r="Q142" s="232">
        <v>0</v>
      </c>
      <c r="R142" s="233">
        <v>0.38800000000000001</v>
      </c>
      <c r="S142" s="233">
        <v>0.39200000000000002</v>
      </c>
      <c r="T142" s="233">
        <v>0.39600000000000002</v>
      </c>
      <c r="U142" s="233">
        <v>0.39800000000000002</v>
      </c>
      <c r="V142" s="242">
        <f t="shared" si="61"/>
        <v>2</v>
      </c>
      <c r="W142" s="242">
        <f t="shared" si="62"/>
        <v>0</v>
      </c>
      <c r="X142" s="242">
        <f t="shared" si="63"/>
        <v>0</v>
      </c>
      <c r="Y142" s="243">
        <f t="shared" si="64"/>
        <v>0</v>
      </c>
      <c r="Z142" s="1625"/>
      <c r="AA142" s="1606"/>
      <c r="AB142" s="1606"/>
      <c r="AC142" s="1606"/>
      <c r="AD142" s="1606"/>
      <c r="AE142" s="1606"/>
      <c r="AF142" s="1606"/>
      <c r="AG142" s="1606"/>
      <c r="AH142" s="1606"/>
      <c r="AI142" s="1610"/>
      <c r="AJ142" s="1610"/>
    </row>
    <row r="143" spans="1:36" ht="18.75" x14ac:dyDescent="0.25">
      <c r="A143" s="1613"/>
      <c r="B143" s="2385"/>
      <c r="C143" s="1629"/>
      <c r="D143" s="1649"/>
      <c r="E143" s="524" t="s">
        <v>1169</v>
      </c>
      <c r="F143" s="551">
        <v>10</v>
      </c>
      <c r="G143" s="552">
        <v>53</v>
      </c>
      <c r="H143" s="552">
        <v>17</v>
      </c>
      <c r="I143" s="552">
        <v>28</v>
      </c>
      <c r="J143" s="552">
        <v>18</v>
      </c>
      <c r="K143" s="552">
        <v>25</v>
      </c>
      <c r="L143" s="236">
        <v>20</v>
      </c>
      <c r="M143" s="236">
        <v>12</v>
      </c>
      <c r="N143" s="236">
        <v>15</v>
      </c>
      <c r="O143" s="236">
        <v>27</v>
      </c>
      <c r="P143" s="236">
        <v>19.7</v>
      </c>
      <c r="Q143" s="236">
        <v>25.5</v>
      </c>
      <c r="R143" s="237">
        <v>0.38800000000000001</v>
      </c>
      <c r="S143" s="237">
        <v>0.39200000000000002</v>
      </c>
      <c r="T143" s="237">
        <v>0.39600000000000002</v>
      </c>
      <c r="U143" s="237">
        <v>0.39800000000000002</v>
      </c>
      <c r="V143" s="242">
        <f t="shared" si="61"/>
        <v>26.666666666666668</v>
      </c>
      <c r="W143" s="242">
        <f t="shared" si="62"/>
        <v>23.666666666666668</v>
      </c>
      <c r="X143" s="242">
        <f t="shared" si="63"/>
        <v>15.666666666666666</v>
      </c>
      <c r="Y143" s="243">
        <f t="shared" si="64"/>
        <v>24.066666666666666</v>
      </c>
      <c r="Z143" s="1625"/>
      <c r="AA143" s="1606"/>
      <c r="AB143" s="1606"/>
      <c r="AC143" s="1606"/>
      <c r="AD143" s="1606"/>
      <c r="AE143" s="1606"/>
      <c r="AF143" s="1606"/>
      <c r="AG143" s="1606"/>
      <c r="AH143" s="1606"/>
      <c r="AI143" s="1610"/>
      <c r="AJ143" s="1610"/>
    </row>
    <row r="144" spans="1:36" ht="18.75" x14ac:dyDescent="0.25">
      <c r="A144" s="1613"/>
      <c r="B144" s="2385"/>
      <c r="C144" s="1629"/>
      <c r="D144" s="1649"/>
      <c r="E144" s="524" t="s">
        <v>832</v>
      </c>
      <c r="F144" s="551">
        <v>30</v>
      </c>
      <c r="G144" s="552">
        <v>18</v>
      </c>
      <c r="H144" s="552">
        <v>20</v>
      </c>
      <c r="I144" s="552">
        <v>40</v>
      </c>
      <c r="J144" s="552">
        <v>31</v>
      </c>
      <c r="K144" s="552">
        <v>13</v>
      </c>
      <c r="L144" s="232">
        <v>10.9</v>
      </c>
      <c r="M144" s="232">
        <v>14.3</v>
      </c>
      <c r="N144" s="232">
        <v>11.4</v>
      </c>
      <c r="O144" s="232">
        <v>28</v>
      </c>
      <c r="P144" s="232">
        <v>16</v>
      </c>
      <c r="Q144" s="232">
        <v>12.2</v>
      </c>
      <c r="R144" s="233">
        <v>0.38800000000000001</v>
      </c>
      <c r="S144" s="233">
        <v>0.39200000000000002</v>
      </c>
      <c r="T144" s="233">
        <v>0.39600000000000002</v>
      </c>
      <c r="U144" s="233">
        <v>0.39800000000000002</v>
      </c>
      <c r="V144" s="242">
        <f t="shared" si="61"/>
        <v>22.666666666666668</v>
      </c>
      <c r="W144" s="242">
        <f t="shared" si="62"/>
        <v>28</v>
      </c>
      <c r="X144" s="242">
        <f t="shared" si="63"/>
        <v>12.200000000000001</v>
      </c>
      <c r="Y144" s="243">
        <f t="shared" si="64"/>
        <v>18.733333333333334</v>
      </c>
      <c r="Z144" s="1625"/>
      <c r="AA144" s="1606"/>
      <c r="AB144" s="1606"/>
      <c r="AC144" s="1606"/>
      <c r="AD144" s="1606"/>
      <c r="AE144" s="1606"/>
      <c r="AF144" s="1606"/>
      <c r="AG144" s="1606"/>
      <c r="AH144" s="1606"/>
      <c r="AI144" s="1610"/>
      <c r="AJ144" s="1610"/>
    </row>
    <row r="145" spans="1:36" ht="18.75" x14ac:dyDescent="0.25">
      <c r="A145" s="1613"/>
      <c r="B145" s="2385"/>
      <c r="C145" s="1629"/>
      <c r="D145" s="1649"/>
      <c r="E145" s="524" t="s">
        <v>833</v>
      </c>
      <c r="F145" s="551">
        <v>0</v>
      </c>
      <c r="G145" s="552">
        <v>0</v>
      </c>
      <c r="H145" s="552">
        <v>0</v>
      </c>
      <c r="I145" s="552">
        <v>0</v>
      </c>
      <c r="J145" s="552">
        <v>0</v>
      </c>
      <c r="K145" s="552">
        <v>0</v>
      </c>
      <c r="L145" s="236">
        <v>0</v>
      </c>
      <c r="M145" s="236">
        <v>0</v>
      </c>
      <c r="N145" s="236">
        <v>0</v>
      </c>
      <c r="O145" s="236">
        <v>0</v>
      </c>
      <c r="P145" s="236">
        <v>0</v>
      </c>
      <c r="Q145" s="236">
        <v>0</v>
      </c>
      <c r="R145" s="237">
        <v>0.38800000000000001</v>
      </c>
      <c r="S145" s="237">
        <v>0.39200000000000002</v>
      </c>
      <c r="T145" s="237">
        <v>0.39600000000000002</v>
      </c>
      <c r="U145" s="237">
        <v>0.39800000000000002</v>
      </c>
      <c r="V145" s="242">
        <f t="shared" si="61"/>
        <v>0</v>
      </c>
      <c r="W145" s="242">
        <f t="shared" si="62"/>
        <v>0</v>
      </c>
      <c r="X145" s="242">
        <f t="shared" si="63"/>
        <v>0</v>
      </c>
      <c r="Y145" s="243">
        <f t="shared" si="64"/>
        <v>0</v>
      </c>
      <c r="Z145" s="1625"/>
      <c r="AA145" s="1606"/>
      <c r="AB145" s="1606"/>
      <c r="AC145" s="1606"/>
      <c r="AD145" s="1606"/>
      <c r="AE145" s="1606"/>
      <c r="AF145" s="1606"/>
      <c r="AG145" s="1606"/>
      <c r="AH145" s="1606"/>
      <c r="AI145" s="1610"/>
      <c r="AJ145" s="1610"/>
    </row>
    <row r="146" spans="1:36" ht="19.5" thickBot="1" x14ac:dyDescent="0.3">
      <c r="A146" s="2089"/>
      <c r="B146" s="2389"/>
      <c r="C146" s="1629"/>
      <c r="D146" s="1649"/>
      <c r="E146" s="605" t="s">
        <v>834</v>
      </c>
      <c r="F146" s="543">
        <v>26</v>
      </c>
      <c r="G146" s="544">
        <v>19</v>
      </c>
      <c r="H146" s="544">
        <v>14</v>
      </c>
      <c r="I146" s="544">
        <v>29</v>
      </c>
      <c r="J146" s="544">
        <v>14</v>
      </c>
      <c r="K146" s="544">
        <v>14</v>
      </c>
      <c r="L146" s="558">
        <v>0</v>
      </c>
      <c r="M146" s="558">
        <v>0</v>
      </c>
      <c r="N146" s="558">
        <v>0</v>
      </c>
      <c r="O146" s="558">
        <v>0</v>
      </c>
      <c r="P146" s="558">
        <v>0</v>
      </c>
      <c r="Q146" s="558">
        <v>0</v>
      </c>
      <c r="R146" s="233">
        <v>0.38800000000000001</v>
      </c>
      <c r="S146" s="233">
        <v>0.39200000000000002</v>
      </c>
      <c r="T146" s="233">
        <v>0.39600000000000002</v>
      </c>
      <c r="U146" s="233">
        <v>0.39800000000000002</v>
      </c>
      <c r="V146" s="242">
        <f t="shared" si="61"/>
        <v>19.666666666666668</v>
      </c>
      <c r="W146" s="242">
        <f t="shared" si="62"/>
        <v>19</v>
      </c>
      <c r="X146" s="242">
        <f t="shared" si="63"/>
        <v>0</v>
      </c>
      <c r="Y146" s="243">
        <f t="shared" si="64"/>
        <v>0</v>
      </c>
      <c r="Z146" s="1625"/>
      <c r="AA146" s="1606"/>
      <c r="AB146" s="1606"/>
      <c r="AC146" s="1606"/>
      <c r="AD146" s="1606"/>
      <c r="AE146" s="1606"/>
      <c r="AF146" s="1606"/>
      <c r="AG146" s="1606"/>
      <c r="AH146" s="1606"/>
      <c r="AI146" s="1610"/>
      <c r="AJ146" s="1610"/>
    </row>
    <row r="147" spans="1:36" ht="19.5" thickBot="1" x14ac:dyDescent="0.3">
      <c r="A147" s="590">
        <v>35</v>
      </c>
      <c r="B147" s="590" t="s">
        <v>835</v>
      </c>
      <c r="C147" s="590" t="s">
        <v>498</v>
      </c>
      <c r="D147" s="590">
        <f>1000*0.9</f>
        <v>900</v>
      </c>
      <c r="E147" s="236" t="s">
        <v>836</v>
      </c>
      <c r="F147" s="735">
        <v>0</v>
      </c>
      <c r="G147" s="736">
        <v>0</v>
      </c>
      <c r="H147" s="736">
        <v>0</v>
      </c>
      <c r="I147" s="736">
        <v>0</v>
      </c>
      <c r="J147" s="736">
        <v>0</v>
      </c>
      <c r="K147" s="736">
        <v>0</v>
      </c>
      <c r="L147" s="236">
        <v>47.25</v>
      </c>
      <c r="M147" s="236">
        <v>63</v>
      </c>
      <c r="N147" s="236">
        <v>78.75</v>
      </c>
      <c r="O147" s="236">
        <v>63</v>
      </c>
      <c r="P147" s="236">
        <v>31.5</v>
      </c>
      <c r="Q147" s="236">
        <v>47.25</v>
      </c>
      <c r="R147" s="604">
        <v>0.38700000000000001</v>
      </c>
      <c r="S147" s="236">
        <v>0.38700000000000001</v>
      </c>
      <c r="T147" s="236">
        <v>0.4</v>
      </c>
      <c r="U147" s="236">
        <v>0.4</v>
      </c>
      <c r="V147" s="240">
        <f t="shared" si="61"/>
        <v>0</v>
      </c>
      <c r="W147" s="240">
        <f t="shared" si="62"/>
        <v>0</v>
      </c>
      <c r="X147" s="240">
        <f t="shared" si="63"/>
        <v>63</v>
      </c>
      <c r="Y147" s="241">
        <f t="shared" si="64"/>
        <v>47.25</v>
      </c>
      <c r="Z147" s="562">
        <f t="shared" ref="Z147:AC149" si="78">SUM(V147:V147)</f>
        <v>0</v>
      </c>
      <c r="AA147" s="563">
        <f t="shared" si="78"/>
        <v>0</v>
      </c>
      <c r="AB147" s="563">
        <f t="shared" si="78"/>
        <v>63</v>
      </c>
      <c r="AC147" s="563">
        <f t="shared" si="78"/>
        <v>47.25</v>
      </c>
      <c r="AD147" s="564">
        <f t="shared" ref="AD147:AG147" si="79">Z147*0.38*0.9*SQRT(3)</f>
        <v>0</v>
      </c>
      <c r="AE147" s="564">
        <f t="shared" si="79"/>
        <v>0</v>
      </c>
      <c r="AF147" s="564">
        <f t="shared" si="79"/>
        <v>37.318766699879035</v>
      </c>
      <c r="AG147" s="564">
        <f t="shared" si="79"/>
        <v>27.989075024909273</v>
      </c>
      <c r="AH147" s="563">
        <f>MAX(Z147:AC147)</f>
        <v>63</v>
      </c>
      <c r="AI147" s="568">
        <f t="shared" ref="AI147" si="80">AH147*0.38*0.9*SQRT(3)</f>
        <v>37.318766699879035</v>
      </c>
      <c r="AJ147" s="568">
        <f>D147-AI147</f>
        <v>862.68123330012099</v>
      </c>
    </row>
    <row r="148" spans="1:36" ht="19.5" thickBot="1" x14ac:dyDescent="0.3">
      <c r="A148" s="590">
        <v>36</v>
      </c>
      <c r="B148" s="590" t="s">
        <v>837</v>
      </c>
      <c r="C148" s="590" t="s">
        <v>280</v>
      </c>
      <c r="D148" s="590">
        <f>630*0.9</f>
        <v>567</v>
      </c>
      <c r="E148" s="236" t="s">
        <v>838</v>
      </c>
      <c r="F148" s="502">
        <v>0</v>
      </c>
      <c r="G148" s="502">
        <v>0</v>
      </c>
      <c r="H148" s="502">
        <v>0</v>
      </c>
      <c r="I148" s="502">
        <v>0</v>
      </c>
      <c r="J148" s="502">
        <v>0</v>
      </c>
      <c r="K148" s="502">
        <v>0</v>
      </c>
      <c r="L148" s="236">
        <v>63</v>
      </c>
      <c r="M148" s="236">
        <v>63</v>
      </c>
      <c r="N148" s="236">
        <v>47.25</v>
      </c>
      <c r="O148" s="236">
        <v>47.25</v>
      </c>
      <c r="P148" s="236">
        <v>63</v>
      </c>
      <c r="Q148" s="236">
        <v>47.25</v>
      </c>
      <c r="R148" s="604">
        <v>0.38700000000000001</v>
      </c>
      <c r="S148" s="236">
        <v>0.38700000000000001</v>
      </c>
      <c r="T148" s="236">
        <v>0.4</v>
      </c>
      <c r="U148" s="236">
        <v>0.4</v>
      </c>
      <c r="V148" s="240">
        <f t="shared" si="61"/>
        <v>0</v>
      </c>
      <c r="W148" s="240">
        <f t="shared" si="62"/>
        <v>0</v>
      </c>
      <c r="X148" s="240">
        <f t="shared" si="63"/>
        <v>57.75</v>
      </c>
      <c r="Y148" s="241">
        <f t="shared" si="64"/>
        <v>52.5</v>
      </c>
      <c r="Z148" s="562">
        <f t="shared" si="78"/>
        <v>0</v>
      </c>
      <c r="AA148" s="563">
        <f t="shared" si="78"/>
        <v>0</v>
      </c>
      <c r="AB148" s="563">
        <f t="shared" si="78"/>
        <v>57.75</v>
      </c>
      <c r="AC148" s="563">
        <f t="shared" si="78"/>
        <v>52.5</v>
      </c>
      <c r="AD148" s="564">
        <f t="shared" ref="AD148:AG148" si="81">Z148*0.38*0.9*SQRT(3)</f>
        <v>0</v>
      </c>
      <c r="AE148" s="564">
        <f t="shared" si="81"/>
        <v>0</v>
      </c>
      <c r="AF148" s="564">
        <f t="shared" si="81"/>
        <v>34.208869474889113</v>
      </c>
      <c r="AG148" s="564">
        <f t="shared" si="81"/>
        <v>31.098972249899187</v>
      </c>
      <c r="AH148" s="563">
        <f>MAX(Z148:AC148)</f>
        <v>57.75</v>
      </c>
      <c r="AI148" s="568">
        <f t="shared" ref="AI148" si="82">AH148*0.38*0.9*SQRT(3)</f>
        <v>34.208869474889113</v>
      </c>
      <c r="AJ148" s="568">
        <f>D148-AI148</f>
        <v>532.79113052511093</v>
      </c>
    </row>
    <row r="149" spans="1:36" ht="19.5" thickBot="1" x14ac:dyDescent="0.3">
      <c r="A149" s="590">
        <v>37</v>
      </c>
      <c r="B149" s="590" t="s">
        <v>839</v>
      </c>
      <c r="C149" s="590" t="s">
        <v>498</v>
      </c>
      <c r="D149" s="590">
        <f>1000*0.9</f>
        <v>900</v>
      </c>
      <c r="E149" s="236" t="s">
        <v>840</v>
      </c>
      <c r="F149" s="502">
        <v>0</v>
      </c>
      <c r="G149" s="502">
        <v>0</v>
      </c>
      <c r="H149" s="502">
        <v>0</v>
      </c>
      <c r="I149" s="502">
        <v>0</v>
      </c>
      <c r="J149" s="502">
        <v>0</v>
      </c>
      <c r="K149" s="502">
        <v>0</v>
      </c>
      <c r="L149" s="236">
        <v>78.75</v>
      </c>
      <c r="M149" s="236">
        <v>63</v>
      </c>
      <c r="N149" s="236">
        <v>63</v>
      </c>
      <c r="O149" s="236">
        <v>78.75</v>
      </c>
      <c r="P149" s="236">
        <v>63</v>
      </c>
      <c r="Q149" s="236">
        <v>78.75</v>
      </c>
      <c r="R149" s="604">
        <v>0.38700000000000001</v>
      </c>
      <c r="S149" s="236">
        <v>0.38700000000000001</v>
      </c>
      <c r="T149" s="236">
        <v>0.4</v>
      </c>
      <c r="U149" s="236">
        <v>0.4</v>
      </c>
      <c r="V149" s="240">
        <f t="shared" si="61"/>
        <v>0</v>
      </c>
      <c r="W149" s="240">
        <f t="shared" si="62"/>
        <v>0</v>
      </c>
      <c r="X149" s="240">
        <f t="shared" si="63"/>
        <v>68.25</v>
      </c>
      <c r="Y149" s="241">
        <f t="shared" si="64"/>
        <v>73.5</v>
      </c>
      <c r="Z149" s="562">
        <f t="shared" si="78"/>
        <v>0</v>
      </c>
      <c r="AA149" s="563">
        <f t="shared" si="78"/>
        <v>0</v>
      </c>
      <c r="AB149" s="563">
        <f t="shared" si="78"/>
        <v>68.25</v>
      </c>
      <c r="AC149" s="563">
        <f t="shared" si="78"/>
        <v>73.5</v>
      </c>
      <c r="AD149" s="564">
        <f t="shared" ref="AD149:AG149" si="83">Z149*0.38*0.9*SQRT(3)</f>
        <v>0</v>
      </c>
      <c r="AE149" s="564">
        <f t="shared" si="83"/>
        <v>0</v>
      </c>
      <c r="AF149" s="564">
        <f t="shared" si="83"/>
        <v>40.42866392486895</v>
      </c>
      <c r="AG149" s="564">
        <f t="shared" si="83"/>
        <v>43.538561149858864</v>
      </c>
      <c r="AH149" s="563">
        <f>MAX(Z149:AC149)</f>
        <v>73.5</v>
      </c>
      <c r="AI149" s="568">
        <f t="shared" ref="AI149" si="84">AH149*0.38*0.9*SQRT(3)</f>
        <v>43.538561149858864</v>
      </c>
      <c r="AJ149" s="568">
        <f>D149-AI149</f>
        <v>856.46143885014112</v>
      </c>
    </row>
    <row r="150" spans="1:36" ht="19.5" thickBot="1" x14ac:dyDescent="0.3">
      <c r="A150" s="590"/>
      <c r="B150" s="590" t="s">
        <v>1023</v>
      </c>
      <c r="C150" s="590" t="s">
        <v>1024</v>
      </c>
      <c r="D150" s="590">
        <f>2500*0.9</f>
        <v>2250</v>
      </c>
      <c r="E150" s="236" t="s">
        <v>1022</v>
      </c>
      <c r="F150" s="502">
        <v>0</v>
      </c>
      <c r="G150" s="502">
        <v>0</v>
      </c>
      <c r="H150" s="502">
        <v>0</v>
      </c>
      <c r="I150" s="502">
        <v>0</v>
      </c>
      <c r="J150" s="502">
        <v>0</v>
      </c>
      <c r="K150" s="502">
        <v>0</v>
      </c>
      <c r="L150" s="236"/>
      <c r="M150" s="236"/>
      <c r="N150" s="236"/>
      <c r="O150" s="236"/>
      <c r="P150" s="236"/>
      <c r="Q150" s="236"/>
      <c r="R150" s="604"/>
      <c r="S150" s="236"/>
      <c r="T150" s="236"/>
      <c r="U150" s="236"/>
      <c r="V150" s="240"/>
      <c r="W150" s="240"/>
      <c r="X150" s="240"/>
      <c r="Y150" s="562"/>
      <c r="Z150" s="562"/>
      <c r="AA150" s="563"/>
      <c r="AB150" s="563"/>
      <c r="AC150" s="563"/>
      <c r="AD150" s="564"/>
      <c r="AE150" s="564"/>
      <c r="AF150" s="564"/>
      <c r="AG150" s="564"/>
      <c r="AH150" s="563"/>
      <c r="AI150" s="568"/>
      <c r="AJ150" s="568"/>
    </row>
    <row r="151" spans="1:36" ht="19.5" thickBot="1" x14ac:dyDescent="0.3">
      <c r="A151" s="590">
        <v>38</v>
      </c>
      <c r="B151" s="590" t="s">
        <v>841</v>
      </c>
      <c r="C151" s="591" t="s">
        <v>970</v>
      </c>
      <c r="D151" s="590">
        <f>2500*0.9</f>
        <v>2250</v>
      </c>
      <c r="E151" s="236" t="s">
        <v>414</v>
      </c>
      <c r="F151" s="502">
        <v>0</v>
      </c>
      <c r="G151" s="502">
        <v>0</v>
      </c>
      <c r="H151" s="502">
        <v>0</v>
      </c>
      <c r="I151" s="502">
        <v>0</v>
      </c>
      <c r="J151" s="502">
        <v>0</v>
      </c>
      <c r="K151" s="502">
        <v>0</v>
      </c>
      <c r="L151" s="236">
        <v>126</v>
      </c>
      <c r="M151" s="236">
        <v>141.75</v>
      </c>
      <c r="N151" s="236">
        <v>157.5</v>
      </c>
      <c r="O151" s="236">
        <v>110.25</v>
      </c>
      <c r="P151" s="236">
        <v>94.5</v>
      </c>
      <c r="Q151" s="236">
        <v>126</v>
      </c>
      <c r="R151" s="604">
        <v>0.38700000000000001</v>
      </c>
      <c r="S151" s="236">
        <v>0.38700000000000001</v>
      </c>
      <c r="T151" s="236">
        <v>0.4</v>
      </c>
      <c r="U151" s="236">
        <v>0.4</v>
      </c>
      <c r="V151" s="240">
        <f t="shared" si="61"/>
        <v>0</v>
      </c>
      <c r="W151" s="240">
        <f t="shared" si="62"/>
        <v>0</v>
      </c>
      <c r="X151" s="240">
        <f t="shared" si="63"/>
        <v>141.75</v>
      </c>
      <c r="Y151" s="241">
        <f t="shared" si="64"/>
        <v>110.25</v>
      </c>
      <c r="Z151" s="562">
        <f t="shared" ref="Z151:AC155" si="85">SUM(V151:V151)</f>
        <v>0</v>
      </c>
      <c r="AA151" s="563">
        <f t="shared" si="85"/>
        <v>0</v>
      </c>
      <c r="AB151" s="563">
        <f t="shared" si="85"/>
        <v>141.75</v>
      </c>
      <c r="AC151" s="563">
        <f t="shared" si="85"/>
        <v>110.25</v>
      </c>
      <c r="AD151" s="564">
        <f t="shared" ref="AD151:AG151" si="86">Z151*0.38*0.9*SQRT(3)</f>
        <v>0</v>
      </c>
      <c r="AE151" s="564">
        <f t="shared" si="86"/>
        <v>0</v>
      </c>
      <c r="AF151" s="564">
        <f t="shared" si="86"/>
        <v>83.967225074727821</v>
      </c>
      <c r="AG151" s="564">
        <f t="shared" si="86"/>
        <v>65.307841724788304</v>
      </c>
      <c r="AH151" s="563">
        <f>MAX(Z151:AC151)</f>
        <v>141.75</v>
      </c>
      <c r="AI151" s="568">
        <f t="shared" ref="AI151" si="87">AH151*0.38*0.9*SQRT(3)</f>
        <v>83.967225074727821</v>
      </c>
      <c r="AJ151" s="568">
        <f>D151-AI151</f>
        <v>2166.032774925272</v>
      </c>
    </row>
    <row r="152" spans="1:36" ht="19.5" thickBot="1" x14ac:dyDescent="0.3">
      <c r="A152" s="590">
        <v>39</v>
      </c>
      <c r="B152" s="590" t="s">
        <v>842</v>
      </c>
      <c r="C152" s="590" t="s">
        <v>843</v>
      </c>
      <c r="D152" s="590">
        <f>(630+400)*0.9</f>
        <v>927</v>
      </c>
      <c r="E152" s="236" t="s">
        <v>844</v>
      </c>
      <c r="F152" s="502">
        <v>0</v>
      </c>
      <c r="G152" s="502">
        <v>0</v>
      </c>
      <c r="H152" s="502">
        <v>0</v>
      </c>
      <c r="I152" s="502">
        <v>0</v>
      </c>
      <c r="J152" s="502">
        <v>0</v>
      </c>
      <c r="K152" s="502">
        <v>0</v>
      </c>
      <c r="L152" s="236">
        <v>63</v>
      </c>
      <c r="M152" s="236">
        <v>78.75</v>
      </c>
      <c r="N152" s="236">
        <v>94.5</v>
      </c>
      <c r="O152" s="236">
        <v>47.25</v>
      </c>
      <c r="P152" s="236">
        <v>63</v>
      </c>
      <c r="Q152" s="236">
        <v>78.75</v>
      </c>
      <c r="R152" s="604">
        <v>0.38700000000000001</v>
      </c>
      <c r="S152" s="236">
        <v>0.38700000000000001</v>
      </c>
      <c r="T152" s="236">
        <v>0.4</v>
      </c>
      <c r="U152" s="236">
        <v>0.4</v>
      </c>
      <c r="V152" s="240">
        <f t="shared" si="61"/>
        <v>0</v>
      </c>
      <c r="W152" s="240">
        <f t="shared" si="62"/>
        <v>0</v>
      </c>
      <c r="X152" s="240">
        <f t="shared" si="63"/>
        <v>78.75</v>
      </c>
      <c r="Y152" s="241">
        <f t="shared" si="64"/>
        <v>63</v>
      </c>
      <c r="Z152" s="562">
        <f t="shared" si="85"/>
        <v>0</v>
      </c>
      <c r="AA152" s="563">
        <f t="shared" si="85"/>
        <v>0</v>
      </c>
      <c r="AB152" s="563">
        <f t="shared" si="85"/>
        <v>78.75</v>
      </c>
      <c r="AC152" s="563">
        <f t="shared" si="85"/>
        <v>63</v>
      </c>
      <c r="AD152" s="564">
        <f t="shared" ref="AD152:AG152" si="88">Z152*0.38*0.9*SQRT(3)</f>
        <v>0</v>
      </c>
      <c r="AE152" s="564">
        <f t="shared" si="88"/>
        <v>0</v>
      </c>
      <c r="AF152" s="564">
        <f t="shared" si="88"/>
        <v>46.648458374848786</v>
      </c>
      <c r="AG152" s="564">
        <f t="shared" si="88"/>
        <v>37.318766699879035</v>
      </c>
      <c r="AH152" s="563">
        <f>MAX(Z152:AC152)</f>
        <v>78.75</v>
      </c>
      <c r="AI152" s="568">
        <f t="shared" ref="AI152" si="89">AH152*0.38*0.9*SQRT(3)</f>
        <v>46.648458374848786</v>
      </c>
      <c r="AJ152" s="568">
        <f>D152-AI152</f>
        <v>880.35154162515119</v>
      </c>
    </row>
    <row r="153" spans="1:36" ht="48" thickBot="1" x14ac:dyDescent="0.3">
      <c r="A153" s="590">
        <v>40</v>
      </c>
      <c r="B153" s="606" t="s">
        <v>845</v>
      </c>
      <c r="C153" s="590" t="s">
        <v>88</v>
      </c>
      <c r="D153" s="590">
        <f>100*0.9</f>
        <v>90</v>
      </c>
      <c r="E153" s="236" t="s">
        <v>846</v>
      </c>
      <c r="F153" s="607">
        <v>11</v>
      </c>
      <c r="G153" s="607">
        <v>15</v>
      </c>
      <c r="H153" s="607">
        <v>10</v>
      </c>
      <c r="I153" s="607">
        <v>12</v>
      </c>
      <c r="J153" s="607">
        <v>15</v>
      </c>
      <c r="K153" s="607">
        <v>13</v>
      </c>
      <c r="L153" s="236">
        <v>11</v>
      </c>
      <c r="M153" s="236">
        <v>12</v>
      </c>
      <c r="N153" s="236">
        <v>10</v>
      </c>
      <c r="O153" s="236">
        <v>12</v>
      </c>
      <c r="P153" s="236">
        <v>14</v>
      </c>
      <c r="Q153" s="236">
        <v>13</v>
      </c>
      <c r="R153" s="604">
        <v>0.39</v>
      </c>
      <c r="S153" s="236">
        <v>0.39</v>
      </c>
      <c r="T153" s="236">
        <v>0.39500000000000002</v>
      </c>
      <c r="U153" s="236">
        <v>0.39500000000000002</v>
      </c>
      <c r="V153" s="240">
        <f t="shared" si="61"/>
        <v>12</v>
      </c>
      <c r="W153" s="240">
        <f t="shared" si="62"/>
        <v>13.333333333333334</v>
      </c>
      <c r="X153" s="240">
        <f t="shared" si="63"/>
        <v>11</v>
      </c>
      <c r="Y153" s="241">
        <f t="shared" si="64"/>
        <v>13</v>
      </c>
      <c r="Z153" s="562">
        <f t="shared" si="85"/>
        <v>12</v>
      </c>
      <c r="AA153" s="563">
        <f t="shared" si="85"/>
        <v>13.333333333333334</v>
      </c>
      <c r="AB153" s="563">
        <f t="shared" si="85"/>
        <v>11</v>
      </c>
      <c r="AC153" s="563">
        <f t="shared" si="85"/>
        <v>13</v>
      </c>
      <c r="AD153" s="564">
        <f t="shared" ref="AD153:AG153" si="90">Z153*0.38*0.9*SQRT(3)</f>
        <v>7.1083365142626738</v>
      </c>
      <c r="AE153" s="564">
        <f t="shared" si="90"/>
        <v>7.8981516825140812</v>
      </c>
      <c r="AF153" s="564">
        <f t="shared" si="90"/>
        <v>6.5159751380741158</v>
      </c>
      <c r="AG153" s="564">
        <f t="shared" si="90"/>
        <v>7.7006978904512291</v>
      </c>
      <c r="AH153" s="563">
        <f>MAX(Z153:AC153)</f>
        <v>13.333333333333334</v>
      </c>
      <c r="AI153" s="568">
        <f t="shared" ref="AI153" si="91">AH153*0.38*0.9*SQRT(3)</f>
        <v>7.8981516825140812</v>
      </c>
      <c r="AJ153" s="568">
        <f>D153-AI153</f>
        <v>82.101848317485917</v>
      </c>
    </row>
    <row r="154" spans="1:36" ht="19.5" thickBot="1" x14ac:dyDescent="0.3">
      <c r="A154" s="590">
        <v>41</v>
      </c>
      <c r="B154" s="591" t="s">
        <v>847</v>
      </c>
      <c r="C154" s="590" t="s">
        <v>848</v>
      </c>
      <c r="D154" s="590">
        <f>500*0.9</f>
        <v>450</v>
      </c>
      <c r="E154" s="236" t="s">
        <v>849</v>
      </c>
      <c r="F154" s="608">
        <v>37</v>
      </c>
      <c r="G154" s="608">
        <v>45</v>
      </c>
      <c r="H154" s="608">
        <v>22</v>
      </c>
      <c r="I154" s="608">
        <v>35</v>
      </c>
      <c r="J154" s="608">
        <v>41</v>
      </c>
      <c r="K154" s="608">
        <v>25</v>
      </c>
      <c r="L154" s="236">
        <v>52</v>
      </c>
      <c r="M154" s="236">
        <v>85</v>
      </c>
      <c r="N154" s="236">
        <v>62</v>
      </c>
      <c r="O154" s="236">
        <v>43</v>
      </c>
      <c r="P154" s="236">
        <v>34</v>
      </c>
      <c r="Q154" s="236">
        <v>49</v>
      </c>
      <c r="R154" s="604">
        <v>0.40400000000000003</v>
      </c>
      <c r="S154" s="236">
        <v>0.40400000000000003</v>
      </c>
      <c r="T154" s="236">
        <v>0.4</v>
      </c>
      <c r="U154" s="236">
        <v>0.4</v>
      </c>
      <c r="V154" s="240">
        <f t="shared" si="61"/>
        <v>34.666666666666664</v>
      </c>
      <c r="W154" s="240">
        <f t="shared" si="62"/>
        <v>33.666666666666664</v>
      </c>
      <c r="X154" s="240">
        <v>0</v>
      </c>
      <c r="Y154" s="241">
        <f t="shared" si="64"/>
        <v>42</v>
      </c>
      <c r="Z154" s="562">
        <f t="shared" si="85"/>
        <v>34.666666666666664</v>
      </c>
      <c r="AA154" s="563">
        <f t="shared" si="85"/>
        <v>33.666666666666664</v>
      </c>
      <c r="AB154" s="563">
        <f t="shared" si="85"/>
        <v>0</v>
      </c>
      <c r="AC154" s="563">
        <f t="shared" si="85"/>
        <v>42</v>
      </c>
      <c r="AD154" s="564">
        <f t="shared" ref="AD154" si="92">Z154*0.38*0.9*SQRT(3)</f>
        <v>20.535194374536609</v>
      </c>
      <c r="AE154" s="564">
        <f t="shared" ref="AE154" si="93">AA154*0.38*0.9*SQRT(3)</f>
        <v>19.942832998348052</v>
      </c>
      <c r="AF154" s="564">
        <f t="shared" ref="AF154" si="94">AB154*0.38*0.9*SQRT(3)</f>
        <v>0</v>
      </c>
      <c r="AG154" s="564">
        <f t="shared" ref="AG154" si="95">AC154*0.38*0.9*SQRT(3)</f>
        <v>24.879177799919354</v>
      </c>
      <c r="AH154" s="563">
        <f>MAX(Z154:AC154)</f>
        <v>42</v>
      </c>
      <c r="AI154" s="568">
        <f t="shared" ref="AI154" si="96">AH154*0.38*0.9*SQRT(3)</f>
        <v>24.879177799919354</v>
      </c>
      <c r="AJ154" s="568">
        <f>D154-AI154</f>
        <v>425.12082220008062</v>
      </c>
    </row>
    <row r="155" spans="1:36" ht="18.75" x14ac:dyDescent="0.25">
      <c r="A155" s="597">
        <v>42</v>
      </c>
      <c r="B155" s="597" t="s">
        <v>860</v>
      </c>
      <c r="C155" s="598" t="s">
        <v>99</v>
      </c>
      <c r="D155" s="597">
        <f>250*0.9</f>
        <v>225</v>
      </c>
      <c r="E155" s="236" t="s">
        <v>564</v>
      </c>
      <c r="F155" s="608">
        <v>0</v>
      </c>
      <c r="G155" s="608">
        <v>0</v>
      </c>
      <c r="H155" s="608">
        <v>0</v>
      </c>
      <c r="I155" s="608">
        <v>0</v>
      </c>
      <c r="J155" s="608">
        <v>0</v>
      </c>
      <c r="K155" s="608">
        <v>0</v>
      </c>
      <c r="L155" s="236">
        <v>33.75</v>
      </c>
      <c r="M155" s="236">
        <v>33.75</v>
      </c>
      <c r="N155" s="236">
        <v>33.75</v>
      </c>
      <c r="O155" s="236">
        <v>31.5</v>
      </c>
      <c r="P155" s="236">
        <v>31.5</v>
      </c>
      <c r="Q155" s="559">
        <v>31.5</v>
      </c>
      <c r="R155" s="609">
        <v>0.40400000000000003</v>
      </c>
      <c r="S155" s="596">
        <v>0.40400000000000003</v>
      </c>
      <c r="T155" s="596">
        <v>0.4</v>
      </c>
      <c r="U155" s="596">
        <v>0.4</v>
      </c>
      <c r="V155" s="599">
        <f t="shared" ref="V155" si="97">IF(AND(F155=0,G155=0,H155=0),0,IF(AND(F155=0,G155=0),H155,IF(AND(F155=0,H155=0),G155,IF(AND(G155=0,H155=0),F155,IF(F155=0,(G155+H155)/2,IF(G155=0,(F155+H155)/2,IF(H155=0,(F155+G155)/2,(F155+G155+H155)/3)))))))</f>
        <v>0</v>
      </c>
      <c r="W155" s="599">
        <f t="shared" ref="W155" si="98">IF(AND(I155=0,J155=0,K155=0),0,IF(AND(I155=0,J155=0),K155,IF(AND(I155=0,K155=0),J155,IF(AND(J155=0,K155=0),I155,IF(I155=0,(J155+K155)/2,IF(J155=0,(I155+K155)/2,IF(K155=0,(I155+J155)/2,(I155+J155+K155)/3)))))))</f>
        <v>0</v>
      </c>
      <c r="X155" s="599">
        <v>0</v>
      </c>
      <c r="Y155" s="599">
        <f t="shared" ref="Y155" si="99">IF(AND(O155=0,P155=0,Q155=0),0,IF(AND(O155=0,P155=0),Q155,IF(AND(O155=0,Q155=0),P155,IF(AND(P155=0,Q155=0),O155,IF(O155=0,(P155+Q155)/2,IF(P155=0,(O155+Q155)/2,IF(Q155=0,(O155+P155)/2,(O155+P155+Q155)/3)))))))</f>
        <v>31.5</v>
      </c>
      <c r="Z155" s="589">
        <f t="shared" si="85"/>
        <v>0</v>
      </c>
      <c r="AA155" s="589">
        <f t="shared" si="85"/>
        <v>0</v>
      </c>
      <c r="AB155" s="589">
        <f t="shared" si="85"/>
        <v>0</v>
      </c>
      <c r="AC155" s="589">
        <f t="shared" si="85"/>
        <v>31.5</v>
      </c>
      <c r="AD155" s="589">
        <f t="shared" ref="AD155" si="100">Z155*0.38*0.9*SQRT(3)</f>
        <v>0</v>
      </c>
      <c r="AE155" s="589">
        <f t="shared" ref="AE155" si="101">AA155*0.38*0.9*SQRT(3)</f>
        <v>0</v>
      </c>
      <c r="AF155" s="589">
        <f t="shared" ref="AF155" si="102">AB155*0.38*0.9*SQRT(3)</f>
        <v>0</v>
      </c>
      <c r="AG155" s="589">
        <f t="shared" ref="AG155" si="103">AC155*0.38*0.9*SQRT(3)</f>
        <v>18.659383349939517</v>
      </c>
      <c r="AH155" s="589">
        <f>MAX(Z155:AC155)</f>
        <v>31.5</v>
      </c>
      <c r="AI155" s="589">
        <f t="shared" ref="AI155" si="104">AH155*0.38*0.9*SQRT(3)</f>
        <v>18.659383349939517</v>
      </c>
      <c r="AJ155" s="589">
        <f>D155-AI155</f>
        <v>206.3406166500605</v>
      </c>
    </row>
    <row r="156" spans="1:36" ht="15.75" customHeight="1" x14ac:dyDescent="0.25">
      <c r="A156" s="2386">
        <v>43</v>
      </c>
      <c r="B156" s="2387" t="s">
        <v>1027</v>
      </c>
      <c r="C156" s="2387" t="s">
        <v>83</v>
      </c>
      <c r="D156" s="2387">
        <f>160*0.9</f>
        <v>144</v>
      </c>
      <c r="E156" s="603" t="s">
        <v>527</v>
      </c>
      <c r="F156" s="603">
        <v>1.8</v>
      </c>
      <c r="G156" s="603">
        <v>2.9</v>
      </c>
      <c r="H156" s="603">
        <v>1.6</v>
      </c>
      <c r="I156" s="603">
        <v>0.65</v>
      </c>
      <c r="J156" s="603">
        <v>1.8</v>
      </c>
      <c r="K156" s="603">
        <v>0.87</v>
      </c>
      <c r="L156" s="236">
        <v>1.7</v>
      </c>
      <c r="M156" s="236">
        <v>3.2</v>
      </c>
      <c r="N156" s="236">
        <v>1.6</v>
      </c>
      <c r="O156" s="236">
        <v>1.8</v>
      </c>
      <c r="P156" s="236">
        <v>3.5</v>
      </c>
      <c r="Q156" s="236">
        <v>1.9</v>
      </c>
      <c r="R156" s="236"/>
      <c r="S156" s="236"/>
      <c r="T156" s="236">
        <v>0.39</v>
      </c>
      <c r="U156" s="236">
        <v>0.39</v>
      </c>
      <c r="V156" s="599">
        <f t="shared" ref="V156:V158" si="105">IF(AND(F156=0,G156=0,H156=0),0,IF(AND(F156=0,G156=0),H156,IF(AND(F156=0,H156=0),G156,IF(AND(G156=0,H156=0),F156,IF(F156=0,(G156+H156)/2,IF(G156=0,(F156+H156)/2,IF(H156=0,(F156+G156)/2,(F156+G156+H156)/3)))))))</f>
        <v>2.1</v>
      </c>
      <c r="W156" s="599">
        <f t="shared" ref="W156:W158" si="106">IF(AND(I156=0,J156=0,K156=0),0,IF(AND(I156=0,J156=0),K156,IF(AND(I156=0,K156=0),J156,IF(AND(J156=0,K156=0),I156,IF(I156=0,(J156+K156)/2,IF(J156=0,(I156+K156)/2,IF(K156=0,(I156+J156)/2,(I156+J156+K156)/3)))))))</f>
        <v>1.1066666666666667</v>
      </c>
      <c r="X156" s="599">
        <v>0</v>
      </c>
      <c r="Y156" s="599">
        <f t="shared" ref="Y156:Y158" si="107">IF(AND(O156=0,P156=0,Q156=0),0,IF(AND(O156=0,P156=0),Q156,IF(AND(O156=0,Q156=0),P156,IF(AND(P156=0,Q156=0),O156,IF(O156=0,(P156+Q156)/2,IF(P156=0,(O156+Q156)/2,IF(Q156=0,(O156+P156)/2,(O156+P156+Q156)/3)))))))</f>
        <v>2.4</v>
      </c>
      <c r="Z156" s="599">
        <f t="shared" ref="Z156:Z158" si="108">SUM(V156:V156)</f>
        <v>2.1</v>
      </c>
      <c r="AA156" s="599">
        <f t="shared" ref="AA156:AA158" si="109">SUM(W156:W156)</f>
        <v>1.1066666666666667</v>
      </c>
      <c r="AB156" s="599">
        <f t="shared" ref="AB156:AB158" si="110">SUM(X156:X156)</f>
        <v>0</v>
      </c>
      <c r="AC156" s="599">
        <f t="shared" ref="AC156:AC158" si="111">SUM(Y156:Y156)</f>
        <v>2.4</v>
      </c>
      <c r="AD156" s="599">
        <f t="shared" ref="AD156:AD158" si="112">Z156*0.38*0.9*SQRT(3)</f>
        <v>1.2439588899959677</v>
      </c>
      <c r="AE156" s="599">
        <f t="shared" ref="AE156:AE158" si="113">AA156*0.38*0.9*SQRT(3)</f>
        <v>0.65554658964866874</v>
      </c>
      <c r="AF156" s="599">
        <f t="shared" ref="AF156:AF158" si="114">AB156*0.38*0.9*SQRT(3)</f>
        <v>0</v>
      </c>
      <c r="AG156" s="599">
        <f t="shared" ref="AG156:AG158" si="115">AC156*0.38*0.9*SQRT(3)</f>
        <v>1.4216673028525344</v>
      </c>
      <c r="AH156" s="599">
        <f t="shared" ref="AH156:AH158" si="116">MAX(Z156:AC156)</f>
        <v>2.4</v>
      </c>
      <c r="AI156" s="599">
        <f t="shared" ref="AI156:AI158" si="117">AH156*0.38*0.9*SQRT(3)</f>
        <v>1.4216673028525344</v>
      </c>
      <c r="AJ156" s="599">
        <f t="shared" ref="AJ156:AJ158" si="118">D156-AI156</f>
        <v>142.57833269714746</v>
      </c>
    </row>
    <row r="157" spans="1:36" ht="18.75" x14ac:dyDescent="0.25">
      <c r="A157" s="2386"/>
      <c r="B157" s="2387"/>
      <c r="C157" s="2387"/>
      <c r="D157" s="2387"/>
      <c r="E157" s="603" t="s">
        <v>1025</v>
      </c>
      <c r="F157" s="603">
        <v>0</v>
      </c>
      <c r="G157" s="603">
        <v>0</v>
      </c>
      <c r="H157" s="603">
        <v>0</v>
      </c>
      <c r="I157" s="603">
        <v>0</v>
      </c>
      <c r="J157" s="603">
        <v>0</v>
      </c>
      <c r="K157" s="603">
        <v>0</v>
      </c>
      <c r="L157" s="236">
        <v>16.3</v>
      </c>
      <c r="M157" s="236">
        <v>14.5</v>
      </c>
      <c r="N157" s="236">
        <v>14.6</v>
      </c>
      <c r="O157" s="236">
        <v>15.3</v>
      </c>
      <c r="P157" s="236">
        <v>14.1</v>
      </c>
      <c r="Q157" s="236">
        <v>14.5</v>
      </c>
      <c r="R157" s="236"/>
      <c r="S157" s="236"/>
      <c r="T157" s="236">
        <v>0.39</v>
      </c>
      <c r="U157" s="236">
        <v>0.39</v>
      </c>
      <c r="V157" s="599">
        <f t="shared" si="105"/>
        <v>0</v>
      </c>
      <c r="W157" s="599">
        <f t="shared" si="106"/>
        <v>0</v>
      </c>
      <c r="X157" s="599">
        <v>0</v>
      </c>
      <c r="Y157" s="599">
        <f t="shared" si="107"/>
        <v>14.633333333333333</v>
      </c>
      <c r="Z157" s="599">
        <f t="shared" si="108"/>
        <v>0</v>
      </c>
      <c r="AA157" s="599">
        <f t="shared" si="109"/>
        <v>0</v>
      </c>
      <c r="AB157" s="599">
        <f t="shared" si="110"/>
        <v>0</v>
      </c>
      <c r="AC157" s="599">
        <f t="shared" si="111"/>
        <v>14.633333333333333</v>
      </c>
      <c r="AD157" s="599">
        <f t="shared" si="112"/>
        <v>0</v>
      </c>
      <c r="AE157" s="599">
        <f t="shared" si="113"/>
        <v>0</v>
      </c>
      <c r="AF157" s="599">
        <f t="shared" si="114"/>
        <v>0</v>
      </c>
      <c r="AG157" s="599">
        <f t="shared" si="115"/>
        <v>8.6682214715592032</v>
      </c>
      <c r="AH157" s="599">
        <f t="shared" si="116"/>
        <v>14.633333333333333</v>
      </c>
      <c r="AI157" s="599">
        <f t="shared" si="117"/>
        <v>8.6682214715592032</v>
      </c>
      <c r="AJ157" s="599">
        <f t="shared" si="118"/>
        <v>-8.6682214715592032</v>
      </c>
    </row>
    <row r="158" spans="1:36" ht="19.5" thickBot="1" x14ac:dyDescent="0.3">
      <c r="A158" s="2386"/>
      <c r="B158" s="2387"/>
      <c r="C158" s="2387"/>
      <c r="D158" s="2387"/>
      <c r="E158" s="603" t="s">
        <v>1026</v>
      </c>
      <c r="F158" s="603">
        <v>0</v>
      </c>
      <c r="G158" s="603">
        <v>0</v>
      </c>
      <c r="H158" s="603">
        <v>0</v>
      </c>
      <c r="I158" s="603">
        <v>0</v>
      </c>
      <c r="J158" s="603">
        <v>0</v>
      </c>
      <c r="K158" s="603">
        <v>0</v>
      </c>
      <c r="L158" s="236">
        <v>0.5</v>
      </c>
      <c r="M158" s="236">
        <v>0.5</v>
      </c>
      <c r="N158" s="236">
        <v>0.5</v>
      </c>
      <c r="O158" s="236">
        <v>0.5</v>
      </c>
      <c r="P158" s="236">
        <v>0.5</v>
      </c>
      <c r="Q158" s="236">
        <v>0.5</v>
      </c>
      <c r="R158" s="236"/>
      <c r="S158" s="236"/>
      <c r="T158" s="236">
        <v>0.39</v>
      </c>
      <c r="U158" s="236">
        <v>0.39</v>
      </c>
      <c r="V158" s="599">
        <f t="shared" si="105"/>
        <v>0</v>
      </c>
      <c r="W158" s="599">
        <f t="shared" si="106"/>
        <v>0</v>
      </c>
      <c r="X158" s="599">
        <v>0</v>
      </c>
      <c r="Y158" s="599">
        <f t="shared" si="107"/>
        <v>0.5</v>
      </c>
      <c r="Z158" s="599">
        <f t="shared" si="108"/>
        <v>0</v>
      </c>
      <c r="AA158" s="599">
        <f t="shared" si="109"/>
        <v>0</v>
      </c>
      <c r="AB158" s="599">
        <f t="shared" si="110"/>
        <v>0</v>
      </c>
      <c r="AC158" s="599">
        <f t="shared" si="111"/>
        <v>0.5</v>
      </c>
      <c r="AD158" s="599">
        <f t="shared" si="112"/>
        <v>0</v>
      </c>
      <c r="AE158" s="599">
        <f t="shared" si="113"/>
        <v>0</v>
      </c>
      <c r="AF158" s="599">
        <f t="shared" si="114"/>
        <v>0</v>
      </c>
      <c r="AG158" s="599">
        <f t="shared" si="115"/>
        <v>0.296180688094278</v>
      </c>
      <c r="AH158" s="599">
        <f t="shared" si="116"/>
        <v>0.5</v>
      </c>
      <c r="AI158" s="599">
        <f t="shared" si="117"/>
        <v>0.296180688094278</v>
      </c>
      <c r="AJ158" s="599">
        <f t="shared" si="118"/>
        <v>-0.296180688094278</v>
      </c>
    </row>
    <row r="159" spans="1:36" ht="15.75" customHeight="1" x14ac:dyDescent="0.25">
      <c r="A159" s="2386">
        <v>43</v>
      </c>
      <c r="B159" s="2387" t="s">
        <v>1170</v>
      </c>
      <c r="C159" s="2387" t="s">
        <v>83</v>
      </c>
      <c r="D159" s="2387">
        <f>160*0.9</f>
        <v>144</v>
      </c>
      <c r="E159" s="737" t="s">
        <v>1171</v>
      </c>
      <c r="F159" s="714">
        <v>0</v>
      </c>
      <c r="G159" s="714">
        <v>0</v>
      </c>
      <c r="H159" s="714">
        <v>0.5</v>
      </c>
      <c r="I159" s="714">
        <v>0</v>
      </c>
      <c r="J159" s="714">
        <v>0.56999999999999995</v>
      </c>
      <c r="K159" s="714">
        <v>2.4</v>
      </c>
      <c r="L159" s="236">
        <v>1.7</v>
      </c>
      <c r="M159" s="236">
        <v>3.2</v>
      </c>
      <c r="N159" s="236">
        <v>1.6</v>
      </c>
      <c r="O159" s="236">
        <v>1.8</v>
      </c>
      <c r="P159" s="236">
        <v>3.5</v>
      </c>
      <c r="Q159" s="236">
        <v>1.9</v>
      </c>
      <c r="R159" s="236"/>
      <c r="S159" s="236"/>
      <c r="T159" s="236">
        <v>0.39</v>
      </c>
      <c r="U159" s="236">
        <v>0.39</v>
      </c>
      <c r="V159" s="599">
        <f t="shared" ref="V159:V161" si="119">IF(AND(F159=0,G159=0,H159=0),0,IF(AND(F159=0,G159=0),H159,IF(AND(F159=0,H159=0),G159,IF(AND(G159=0,H159=0),F159,IF(F159=0,(G159+H159)/2,IF(G159=0,(F159+H159)/2,IF(H159=0,(F159+G159)/2,(F159+G159+H159)/3)))))))</f>
        <v>0.5</v>
      </c>
      <c r="W159" s="599">
        <f t="shared" ref="W159:W161" si="120">IF(AND(I159=0,J159=0,K159=0),0,IF(AND(I159=0,J159=0),K159,IF(AND(I159=0,K159=0),J159,IF(AND(J159=0,K159=0),I159,IF(I159=0,(J159+K159)/2,IF(J159=0,(I159+K159)/2,IF(K159=0,(I159+J159)/2,(I159+J159+K159)/3)))))))</f>
        <v>1.4849999999999999</v>
      </c>
      <c r="X159" s="599">
        <v>0</v>
      </c>
      <c r="Y159" s="599">
        <f t="shared" ref="Y159:Y161" si="121">IF(AND(O159=0,P159=0,Q159=0),0,IF(AND(O159=0,P159=0),Q159,IF(AND(O159=0,Q159=0),P159,IF(AND(P159=0,Q159=0),O159,IF(O159=0,(P159+Q159)/2,IF(P159=0,(O159+Q159)/2,IF(Q159=0,(O159+P159)/2,(O159+P159+Q159)/3)))))))</f>
        <v>2.4</v>
      </c>
      <c r="Z159" s="599">
        <f t="shared" ref="Z159:Z161" si="122">SUM(V159:V159)</f>
        <v>0.5</v>
      </c>
      <c r="AA159" s="599">
        <f t="shared" ref="AA159:AA161" si="123">SUM(W159:W159)</f>
        <v>1.4849999999999999</v>
      </c>
      <c r="AB159" s="599">
        <f t="shared" ref="AB159:AB161" si="124">SUM(X159:X159)</f>
        <v>0</v>
      </c>
      <c r="AC159" s="599">
        <f t="shared" ref="AC159:AC161" si="125">SUM(Y159:Y159)</f>
        <v>2.4</v>
      </c>
      <c r="AD159" s="599">
        <f t="shared" ref="AD159:AD161" si="126">Z159*0.38*0.9*SQRT(3)</f>
        <v>0.296180688094278</v>
      </c>
      <c r="AE159" s="599">
        <f t="shared" ref="AE159:AE161" si="127">AA159*0.38*0.9*SQRT(3)</f>
        <v>0.87965664364000551</v>
      </c>
      <c r="AF159" s="599">
        <f t="shared" ref="AF159:AF161" si="128">AB159*0.38*0.9*SQRT(3)</f>
        <v>0</v>
      </c>
      <c r="AG159" s="599">
        <f t="shared" ref="AG159:AG161" si="129">AC159*0.38*0.9*SQRT(3)</f>
        <v>1.4216673028525344</v>
      </c>
      <c r="AH159" s="599">
        <f t="shared" ref="AH159:AH161" si="130">MAX(Z159:AC159)</f>
        <v>2.4</v>
      </c>
      <c r="AI159" s="599">
        <f t="shared" ref="AI159:AI161" si="131">AH159*0.38*0.9*SQRT(3)</f>
        <v>1.4216673028525344</v>
      </c>
      <c r="AJ159" s="599">
        <f t="shared" ref="AJ159:AJ161" si="132">D159-AI159</f>
        <v>142.57833269714746</v>
      </c>
    </row>
    <row r="160" spans="1:36" ht="18.75" x14ac:dyDescent="0.25">
      <c r="A160" s="2386"/>
      <c r="B160" s="2387"/>
      <c r="C160" s="2387"/>
      <c r="D160" s="2387"/>
      <c r="E160" s="738"/>
      <c r="F160" s="714"/>
      <c r="G160" s="714"/>
      <c r="H160" s="714"/>
      <c r="I160" s="714"/>
      <c r="J160" s="714"/>
      <c r="K160" s="714"/>
      <c r="L160" s="236">
        <v>16.3</v>
      </c>
      <c r="M160" s="236">
        <v>14.5</v>
      </c>
      <c r="N160" s="236">
        <v>14.6</v>
      </c>
      <c r="O160" s="236">
        <v>15.3</v>
      </c>
      <c r="P160" s="236">
        <v>14.1</v>
      </c>
      <c r="Q160" s="236">
        <v>14.5</v>
      </c>
      <c r="R160" s="236"/>
      <c r="S160" s="236"/>
      <c r="T160" s="236">
        <v>0.39</v>
      </c>
      <c r="U160" s="236">
        <v>0.39</v>
      </c>
      <c r="V160" s="599">
        <f t="shared" si="119"/>
        <v>0</v>
      </c>
      <c r="W160" s="599">
        <f t="shared" si="120"/>
        <v>0</v>
      </c>
      <c r="X160" s="599">
        <v>0</v>
      </c>
      <c r="Y160" s="599">
        <f t="shared" si="121"/>
        <v>14.633333333333333</v>
      </c>
      <c r="Z160" s="599">
        <f t="shared" si="122"/>
        <v>0</v>
      </c>
      <c r="AA160" s="599">
        <f t="shared" si="123"/>
        <v>0</v>
      </c>
      <c r="AB160" s="599">
        <f t="shared" si="124"/>
        <v>0</v>
      </c>
      <c r="AC160" s="599">
        <f t="shared" si="125"/>
        <v>14.633333333333333</v>
      </c>
      <c r="AD160" s="599">
        <f t="shared" si="126"/>
        <v>0</v>
      </c>
      <c r="AE160" s="599">
        <f t="shared" si="127"/>
        <v>0</v>
      </c>
      <c r="AF160" s="599">
        <f t="shared" si="128"/>
        <v>0</v>
      </c>
      <c r="AG160" s="599">
        <f t="shared" si="129"/>
        <v>8.6682214715592032</v>
      </c>
      <c r="AH160" s="599">
        <f t="shared" si="130"/>
        <v>14.633333333333333</v>
      </c>
      <c r="AI160" s="599">
        <f t="shared" si="131"/>
        <v>8.6682214715592032</v>
      </c>
      <c r="AJ160" s="599">
        <f t="shared" si="132"/>
        <v>-8.6682214715592032</v>
      </c>
    </row>
    <row r="161" spans="1:36" ht="19.5" thickBot="1" x14ac:dyDescent="0.3">
      <c r="A161" s="2386"/>
      <c r="B161" s="2387"/>
      <c r="C161" s="2387"/>
      <c r="D161" s="2387"/>
      <c r="E161" s="739"/>
      <c r="F161" s="714"/>
      <c r="G161" s="714"/>
      <c r="H161" s="714"/>
      <c r="I161" s="714"/>
      <c r="J161" s="714"/>
      <c r="K161" s="714"/>
      <c r="L161" s="236">
        <v>0.5</v>
      </c>
      <c r="M161" s="236">
        <v>0.5</v>
      </c>
      <c r="N161" s="236">
        <v>0.5</v>
      </c>
      <c r="O161" s="236">
        <v>0.5</v>
      </c>
      <c r="P161" s="236">
        <v>0.5</v>
      </c>
      <c r="Q161" s="236">
        <v>0.5</v>
      </c>
      <c r="R161" s="236"/>
      <c r="S161" s="236"/>
      <c r="T161" s="236">
        <v>0.39</v>
      </c>
      <c r="U161" s="236">
        <v>0.39</v>
      </c>
      <c r="V161" s="599">
        <f t="shared" si="119"/>
        <v>0</v>
      </c>
      <c r="W161" s="599">
        <f t="shared" si="120"/>
        <v>0</v>
      </c>
      <c r="X161" s="599">
        <v>0</v>
      </c>
      <c r="Y161" s="599">
        <f t="shared" si="121"/>
        <v>0.5</v>
      </c>
      <c r="Z161" s="599">
        <f t="shared" si="122"/>
        <v>0</v>
      </c>
      <c r="AA161" s="599">
        <f t="shared" si="123"/>
        <v>0</v>
      </c>
      <c r="AB161" s="599">
        <f t="shared" si="124"/>
        <v>0</v>
      </c>
      <c r="AC161" s="599">
        <f t="shared" si="125"/>
        <v>0.5</v>
      </c>
      <c r="AD161" s="599">
        <f t="shared" si="126"/>
        <v>0</v>
      </c>
      <c r="AE161" s="599">
        <f t="shared" si="127"/>
        <v>0</v>
      </c>
      <c r="AF161" s="599">
        <f t="shared" si="128"/>
        <v>0</v>
      </c>
      <c r="AG161" s="599">
        <f t="shared" si="129"/>
        <v>0.296180688094278</v>
      </c>
      <c r="AH161" s="599">
        <f t="shared" si="130"/>
        <v>0.5</v>
      </c>
      <c r="AI161" s="599">
        <f t="shared" si="131"/>
        <v>0.296180688094278</v>
      </c>
      <c r="AJ161" s="599">
        <f t="shared" si="132"/>
        <v>-0.296180688094278</v>
      </c>
    </row>
    <row r="162" spans="1:36" ht="15.75" customHeight="1" x14ac:dyDescent="0.25">
      <c r="A162" s="2386">
        <v>43</v>
      </c>
      <c r="B162" s="2387" t="s">
        <v>1172</v>
      </c>
      <c r="C162" s="2387" t="s">
        <v>83</v>
      </c>
      <c r="D162" s="2387">
        <f>160*0.9</f>
        <v>144</v>
      </c>
      <c r="E162" s="737" t="s">
        <v>882</v>
      </c>
      <c r="F162" s="714">
        <v>8.8000000000000007</v>
      </c>
      <c r="G162" s="714">
        <v>0</v>
      </c>
      <c r="H162" s="714">
        <v>0</v>
      </c>
      <c r="I162" s="714">
        <v>9.3000000000000007</v>
      </c>
      <c r="J162" s="714">
        <v>0</v>
      </c>
      <c r="K162" s="714">
        <v>0.2</v>
      </c>
      <c r="L162" s="236">
        <v>1.7</v>
      </c>
      <c r="M162" s="236">
        <v>3.2</v>
      </c>
      <c r="N162" s="236">
        <v>1.6</v>
      </c>
      <c r="O162" s="236">
        <v>1.8</v>
      </c>
      <c r="P162" s="236">
        <v>3.5</v>
      </c>
      <c r="Q162" s="236">
        <v>1.9</v>
      </c>
      <c r="R162" s="236"/>
      <c r="S162" s="236"/>
      <c r="T162" s="236">
        <v>0.39</v>
      </c>
      <c r="U162" s="236">
        <v>0.39</v>
      </c>
      <c r="V162" s="599">
        <f t="shared" ref="V162:V164" si="133">IF(AND(F162=0,G162=0,H162=0),0,IF(AND(F162=0,G162=0),H162,IF(AND(F162=0,H162=0),G162,IF(AND(G162=0,H162=0),F162,IF(F162=0,(G162+H162)/2,IF(G162=0,(F162+H162)/2,IF(H162=0,(F162+G162)/2,(F162+G162+H162)/3)))))))</f>
        <v>8.8000000000000007</v>
      </c>
      <c r="W162" s="599">
        <f t="shared" ref="W162:W164" si="134">IF(AND(I162=0,J162=0,K162=0),0,IF(AND(I162=0,J162=0),K162,IF(AND(I162=0,K162=0),J162,IF(AND(J162=0,K162=0),I162,IF(I162=0,(J162+K162)/2,IF(J162=0,(I162+K162)/2,IF(K162=0,(I162+J162)/2,(I162+J162+K162)/3)))))))</f>
        <v>4.75</v>
      </c>
      <c r="X162" s="599">
        <v>0</v>
      </c>
      <c r="Y162" s="599">
        <f t="shared" ref="Y162:Y164" si="135">IF(AND(O162=0,P162=0,Q162=0),0,IF(AND(O162=0,P162=0),Q162,IF(AND(O162=0,Q162=0),P162,IF(AND(P162=0,Q162=0),O162,IF(O162=0,(P162+Q162)/2,IF(P162=0,(O162+Q162)/2,IF(Q162=0,(O162+P162)/2,(O162+P162+Q162)/3)))))))</f>
        <v>2.4</v>
      </c>
      <c r="Z162" s="599">
        <f t="shared" ref="Z162:Z164" si="136">SUM(V162:V162)</f>
        <v>8.8000000000000007</v>
      </c>
      <c r="AA162" s="599">
        <f t="shared" ref="AA162:AA164" si="137">SUM(W162:W162)</f>
        <v>4.75</v>
      </c>
      <c r="AB162" s="599">
        <f t="shared" ref="AB162:AB164" si="138">SUM(X162:X162)</f>
        <v>0</v>
      </c>
      <c r="AC162" s="599">
        <f t="shared" ref="AC162:AC164" si="139">SUM(Y162:Y162)</f>
        <v>2.4</v>
      </c>
      <c r="AD162" s="599">
        <f t="shared" ref="AD162:AD164" si="140">Z162*0.38*0.9*SQRT(3)</f>
        <v>5.2127801104592937</v>
      </c>
      <c r="AE162" s="599">
        <f t="shared" ref="AE162:AE164" si="141">AA162*0.38*0.9*SQRT(3)</f>
        <v>2.8137165368956412</v>
      </c>
      <c r="AF162" s="599">
        <f t="shared" ref="AF162:AF164" si="142">AB162*0.38*0.9*SQRT(3)</f>
        <v>0</v>
      </c>
      <c r="AG162" s="599">
        <f t="shared" ref="AG162:AG164" si="143">AC162*0.38*0.9*SQRT(3)</f>
        <v>1.4216673028525344</v>
      </c>
      <c r="AH162" s="599">
        <f t="shared" ref="AH162:AH164" si="144">MAX(Z162:AC162)</f>
        <v>8.8000000000000007</v>
      </c>
      <c r="AI162" s="599">
        <f t="shared" ref="AI162:AI164" si="145">AH162*0.38*0.9*SQRT(3)</f>
        <v>5.2127801104592937</v>
      </c>
      <c r="AJ162" s="599">
        <f t="shared" ref="AJ162:AJ164" si="146">D162-AI162</f>
        <v>138.78721988954069</v>
      </c>
    </row>
    <row r="163" spans="1:36" ht="18.75" x14ac:dyDescent="0.25">
      <c r="A163" s="2386"/>
      <c r="B163" s="2387"/>
      <c r="C163" s="2387"/>
      <c r="D163" s="2387"/>
      <c r="E163" s="738"/>
      <c r="F163" s="714"/>
      <c r="G163" s="714"/>
      <c r="H163" s="714"/>
      <c r="I163" s="714"/>
      <c r="J163" s="714"/>
      <c r="K163" s="714"/>
      <c r="L163" s="236">
        <v>16.3</v>
      </c>
      <c r="M163" s="236">
        <v>14.5</v>
      </c>
      <c r="N163" s="236">
        <v>14.6</v>
      </c>
      <c r="O163" s="236">
        <v>15.3</v>
      </c>
      <c r="P163" s="236">
        <v>14.1</v>
      </c>
      <c r="Q163" s="236">
        <v>14.5</v>
      </c>
      <c r="R163" s="236"/>
      <c r="S163" s="236"/>
      <c r="T163" s="236">
        <v>0.39</v>
      </c>
      <c r="U163" s="236">
        <v>0.39</v>
      </c>
      <c r="V163" s="599">
        <f t="shared" si="133"/>
        <v>0</v>
      </c>
      <c r="W163" s="599">
        <f t="shared" si="134"/>
        <v>0</v>
      </c>
      <c r="X163" s="599">
        <v>0</v>
      </c>
      <c r="Y163" s="599">
        <f t="shared" si="135"/>
        <v>14.633333333333333</v>
      </c>
      <c r="Z163" s="599">
        <f t="shared" si="136"/>
        <v>0</v>
      </c>
      <c r="AA163" s="599">
        <f t="shared" si="137"/>
        <v>0</v>
      </c>
      <c r="AB163" s="599">
        <f t="shared" si="138"/>
        <v>0</v>
      </c>
      <c r="AC163" s="599">
        <f t="shared" si="139"/>
        <v>14.633333333333333</v>
      </c>
      <c r="AD163" s="599">
        <f t="shared" si="140"/>
        <v>0</v>
      </c>
      <c r="AE163" s="599">
        <f t="shared" si="141"/>
        <v>0</v>
      </c>
      <c r="AF163" s="599">
        <f t="shared" si="142"/>
        <v>0</v>
      </c>
      <c r="AG163" s="599">
        <f t="shared" si="143"/>
        <v>8.6682214715592032</v>
      </c>
      <c r="AH163" s="599">
        <f t="shared" si="144"/>
        <v>14.633333333333333</v>
      </c>
      <c r="AI163" s="599">
        <f t="shared" si="145"/>
        <v>8.6682214715592032</v>
      </c>
      <c r="AJ163" s="599">
        <f t="shared" si="146"/>
        <v>-8.6682214715592032</v>
      </c>
    </row>
    <row r="164" spans="1:36" ht="19.5" thickBot="1" x14ac:dyDescent="0.3">
      <c r="A164" s="2386"/>
      <c r="B164" s="2387"/>
      <c r="C164" s="2387"/>
      <c r="D164" s="2387"/>
      <c r="E164" s="739"/>
      <c r="F164" s="714"/>
      <c r="G164" s="714"/>
      <c r="H164" s="714"/>
      <c r="I164" s="714"/>
      <c r="J164" s="714"/>
      <c r="K164" s="714"/>
      <c r="L164" s="236">
        <v>0.5</v>
      </c>
      <c r="M164" s="236">
        <v>0.5</v>
      </c>
      <c r="N164" s="236">
        <v>0.5</v>
      </c>
      <c r="O164" s="236">
        <v>0.5</v>
      </c>
      <c r="P164" s="236">
        <v>0.5</v>
      </c>
      <c r="Q164" s="236">
        <v>0.5</v>
      </c>
      <c r="R164" s="236"/>
      <c r="S164" s="236"/>
      <c r="T164" s="236">
        <v>0.39</v>
      </c>
      <c r="U164" s="236">
        <v>0.39</v>
      </c>
      <c r="V164" s="599">
        <f t="shared" si="133"/>
        <v>0</v>
      </c>
      <c r="W164" s="599">
        <f t="shared" si="134"/>
        <v>0</v>
      </c>
      <c r="X164" s="599">
        <v>0</v>
      </c>
      <c r="Y164" s="599">
        <f t="shared" si="135"/>
        <v>0.5</v>
      </c>
      <c r="Z164" s="599">
        <f t="shared" si="136"/>
        <v>0</v>
      </c>
      <c r="AA164" s="599">
        <f t="shared" si="137"/>
        <v>0</v>
      </c>
      <c r="AB164" s="599">
        <f t="shared" si="138"/>
        <v>0</v>
      </c>
      <c r="AC164" s="599">
        <f t="shared" si="139"/>
        <v>0.5</v>
      </c>
      <c r="AD164" s="599">
        <f t="shared" si="140"/>
        <v>0</v>
      </c>
      <c r="AE164" s="599">
        <f t="shared" si="141"/>
        <v>0</v>
      </c>
      <c r="AF164" s="599">
        <f t="shared" si="142"/>
        <v>0</v>
      </c>
      <c r="AG164" s="599">
        <f t="shared" si="143"/>
        <v>0.296180688094278</v>
      </c>
      <c r="AH164" s="599">
        <f t="shared" si="144"/>
        <v>0.5</v>
      </c>
      <c r="AI164" s="599">
        <f t="shared" si="145"/>
        <v>0.296180688094278</v>
      </c>
      <c r="AJ164" s="599">
        <f t="shared" si="146"/>
        <v>-0.296180688094278</v>
      </c>
    </row>
    <row r="165" spans="1:36" ht="15.75" customHeight="1" x14ac:dyDescent="0.25">
      <c r="A165" s="2386">
        <v>43</v>
      </c>
      <c r="B165" s="2387" t="s">
        <v>1173</v>
      </c>
      <c r="C165" s="2387" t="s">
        <v>83</v>
      </c>
      <c r="D165" s="2387">
        <f>160*0.9</f>
        <v>144</v>
      </c>
      <c r="E165" s="737" t="s">
        <v>882</v>
      </c>
      <c r="F165" s="714">
        <v>1.8</v>
      </c>
      <c r="G165" s="714">
        <v>2.9</v>
      </c>
      <c r="H165" s="714">
        <v>1.6</v>
      </c>
      <c r="I165" s="714">
        <v>0.7</v>
      </c>
      <c r="J165" s="714">
        <v>1.8</v>
      </c>
      <c r="K165" s="714">
        <v>0.87</v>
      </c>
      <c r="L165" s="236">
        <v>1.7</v>
      </c>
      <c r="M165" s="236">
        <v>3.2</v>
      </c>
      <c r="N165" s="236">
        <v>1.6</v>
      </c>
      <c r="O165" s="236">
        <v>1.8</v>
      </c>
      <c r="P165" s="236">
        <v>3.5</v>
      </c>
      <c r="Q165" s="236">
        <v>1.9</v>
      </c>
      <c r="R165" s="236"/>
      <c r="S165" s="236"/>
      <c r="T165" s="236">
        <v>0.39</v>
      </c>
      <c r="U165" s="236">
        <v>0.39</v>
      </c>
      <c r="V165" s="599">
        <f t="shared" ref="V165:V167" si="147">IF(AND(F165=0,G165=0,H165=0),0,IF(AND(F165=0,G165=0),H165,IF(AND(F165=0,H165=0),G165,IF(AND(G165=0,H165=0),F165,IF(F165=0,(G165+H165)/2,IF(G165=0,(F165+H165)/2,IF(H165=0,(F165+G165)/2,(F165+G165+H165)/3)))))))</f>
        <v>2.1</v>
      </c>
      <c r="W165" s="599">
        <f t="shared" ref="W165:W167" si="148">IF(AND(I165=0,J165=0,K165=0),0,IF(AND(I165=0,J165=0),K165,IF(AND(I165=0,K165=0),J165,IF(AND(J165=0,K165=0),I165,IF(I165=0,(J165+K165)/2,IF(J165=0,(I165+K165)/2,IF(K165=0,(I165+J165)/2,(I165+J165+K165)/3)))))))</f>
        <v>1.1233333333333333</v>
      </c>
      <c r="X165" s="599">
        <v>0</v>
      </c>
      <c r="Y165" s="599">
        <f t="shared" ref="Y165:Y167" si="149">IF(AND(O165=0,P165=0,Q165=0),0,IF(AND(O165=0,P165=0),Q165,IF(AND(O165=0,Q165=0),P165,IF(AND(P165=0,Q165=0),O165,IF(O165=0,(P165+Q165)/2,IF(P165=0,(O165+Q165)/2,IF(Q165=0,(O165+P165)/2,(O165+P165+Q165)/3)))))))</f>
        <v>2.4</v>
      </c>
      <c r="Z165" s="599">
        <f t="shared" ref="Z165:Z167" si="150">SUM(V165:V165)</f>
        <v>2.1</v>
      </c>
      <c r="AA165" s="599">
        <f t="shared" ref="AA165:AA167" si="151">SUM(W165:W165)</f>
        <v>1.1233333333333333</v>
      </c>
      <c r="AB165" s="599">
        <f t="shared" ref="AB165:AB167" si="152">SUM(X165:X165)</f>
        <v>0</v>
      </c>
      <c r="AC165" s="599">
        <f t="shared" ref="AC165:AC167" si="153">SUM(Y165:Y165)</f>
        <v>2.4</v>
      </c>
      <c r="AD165" s="599">
        <f t="shared" ref="AD165:AD167" si="154">Z165*0.38*0.9*SQRT(3)</f>
        <v>1.2439588899959677</v>
      </c>
      <c r="AE165" s="599">
        <f t="shared" ref="AE165:AE167" si="155">AA165*0.38*0.9*SQRT(3)</f>
        <v>0.66541927925181132</v>
      </c>
      <c r="AF165" s="599">
        <f t="shared" ref="AF165:AF167" si="156">AB165*0.38*0.9*SQRT(3)</f>
        <v>0</v>
      </c>
      <c r="AG165" s="599">
        <f t="shared" ref="AG165:AG167" si="157">AC165*0.38*0.9*SQRT(3)</f>
        <v>1.4216673028525344</v>
      </c>
      <c r="AH165" s="599">
        <f t="shared" ref="AH165:AH167" si="158">MAX(Z165:AC165)</f>
        <v>2.4</v>
      </c>
      <c r="AI165" s="599">
        <f t="shared" ref="AI165:AI167" si="159">AH165*0.38*0.9*SQRT(3)</f>
        <v>1.4216673028525344</v>
      </c>
      <c r="AJ165" s="599">
        <f t="shared" ref="AJ165:AJ167" si="160">D165-AI165</f>
        <v>142.57833269714746</v>
      </c>
    </row>
    <row r="166" spans="1:36" ht="18.75" x14ac:dyDescent="0.25">
      <c r="A166" s="2386"/>
      <c r="B166" s="2387"/>
      <c r="C166" s="2387"/>
      <c r="D166" s="2387"/>
      <c r="E166" s="738" t="s">
        <v>883</v>
      </c>
      <c r="F166" s="714">
        <v>0</v>
      </c>
      <c r="G166" s="714">
        <v>0</v>
      </c>
      <c r="H166" s="714">
        <v>0</v>
      </c>
      <c r="I166" s="714">
        <v>0.15</v>
      </c>
      <c r="J166" s="714">
        <v>0.26</v>
      </c>
      <c r="K166" s="714">
        <v>0.73</v>
      </c>
      <c r="L166" s="236">
        <v>16.3</v>
      </c>
      <c r="M166" s="236">
        <v>14.5</v>
      </c>
      <c r="N166" s="236">
        <v>14.6</v>
      </c>
      <c r="O166" s="236">
        <v>15.3</v>
      </c>
      <c r="P166" s="236">
        <v>14.1</v>
      </c>
      <c r="Q166" s="236">
        <v>14.5</v>
      </c>
      <c r="R166" s="236"/>
      <c r="S166" s="236"/>
      <c r="T166" s="236">
        <v>0.39</v>
      </c>
      <c r="U166" s="236">
        <v>0.39</v>
      </c>
      <c r="V166" s="599">
        <f t="shared" si="147"/>
        <v>0</v>
      </c>
      <c r="W166" s="599">
        <f t="shared" si="148"/>
        <v>0.38000000000000006</v>
      </c>
      <c r="X166" s="599">
        <v>0</v>
      </c>
      <c r="Y166" s="599">
        <f t="shared" si="149"/>
        <v>14.633333333333333</v>
      </c>
      <c r="Z166" s="599">
        <f t="shared" si="150"/>
        <v>0</v>
      </c>
      <c r="AA166" s="599">
        <f t="shared" si="151"/>
        <v>0.38000000000000006</v>
      </c>
      <c r="AB166" s="599">
        <f t="shared" si="152"/>
        <v>0</v>
      </c>
      <c r="AC166" s="599">
        <f t="shared" si="153"/>
        <v>14.633333333333333</v>
      </c>
      <c r="AD166" s="599">
        <f t="shared" si="154"/>
        <v>0</v>
      </c>
      <c r="AE166" s="599">
        <f t="shared" si="155"/>
        <v>0.2250973229516513</v>
      </c>
      <c r="AF166" s="599">
        <f t="shared" si="156"/>
        <v>0</v>
      </c>
      <c r="AG166" s="599">
        <f t="shared" si="157"/>
        <v>8.6682214715592032</v>
      </c>
      <c r="AH166" s="599">
        <f t="shared" si="158"/>
        <v>14.633333333333333</v>
      </c>
      <c r="AI166" s="599">
        <f t="shared" si="159"/>
        <v>8.6682214715592032</v>
      </c>
      <c r="AJ166" s="599">
        <f t="shared" si="160"/>
        <v>-8.6682214715592032</v>
      </c>
    </row>
    <row r="167" spans="1:36" ht="19.5" thickBot="1" x14ac:dyDescent="0.3">
      <c r="A167" s="2386"/>
      <c r="B167" s="2387"/>
      <c r="C167" s="2387"/>
      <c r="D167" s="2387"/>
      <c r="E167" s="739"/>
      <c r="F167" s="714"/>
      <c r="G167" s="714"/>
      <c r="H167" s="714"/>
      <c r="I167" s="714"/>
      <c r="J167" s="714"/>
      <c r="K167" s="714"/>
      <c r="L167" s="236">
        <v>0.5</v>
      </c>
      <c r="M167" s="236">
        <v>0.5</v>
      </c>
      <c r="N167" s="236">
        <v>0.5</v>
      </c>
      <c r="O167" s="236">
        <v>0.5</v>
      </c>
      <c r="P167" s="236">
        <v>0.5</v>
      </c>
      <c r="Q167" s="236">
        <v>0.5</v>
      </c>
      <c r="R167" s="236"/>
      <c r="S167" s="236"/>
      <c r="T167" s="236">
        <v>0.39</v>
      </c>
      <c r="U167" s="236">
        <v>0.39</v>
      </c>
      <c r="V167" s="599">
        <f t="shared" si="147"/>
        <v>0</v>
      </c>
      <c r="W167" s="599">
        <f t="shared" si="148"/>
        <v>0</v>
      </c>
      <c r="X167" s="599">
        <v>0</v>
      </c>
      <c r="Y167" s="599">
        <f t="shared" si="149"/>
        <v>0.5</v>
      </c>
      <c r="Z167" s="599">
        <f t="shared" si="150"/>
        <v>0</v>
      </c>
      <c r="AA167" s="599">
        <f t="shared" si="151"/>
        <v>0</v>
      </c>
      <c r="AB167" s="599">
        <f t="shared" si="152"/>
        <v>0</v>
      </c>
      <c r="AC167" s="599">
        <f t="shared" si="153"/>
        <v>0.5</v>
      </c>
      <c r="AD167" s="599">
        <f t="shared" si="154"/>
        <v>0</v>
      </c>
      <c r="AE167" s="599">
        <f t="shared" si="155"/>
        <v>0</v>
      </c>
      <c r="AF167" s="599">
        <f t="shared" si="156"/>
        <v>0</v>
      </c>
      <c r="AG167" s="599">
        <f t="shared" si="157"/>
        <v>0.296180688094278</v>
      </c>
      <c r="AH167" s="599">
        <f t="shared" si="158"/>
        <v>0.5</v>
      </c>
      <c r="AI167" s="599">
        <f t="shared" si="159"/>
        <v>0.296180688094278</v>
      </c>
      <c r="AJ167" s="599">
        <f t="shared" si="160"/>
        <v>-0.296180688094278</v>
      </c>
    </row>
    <row r="168" spans="1:36" ht="15.75" customHeight="1" x14ac:dyDescent="0.25">
      <c r="A168" s="2386">
        <v>43</v>
      </c>
      <c r="B168" s="2387" t="s">
        <v>1174</v>
      </c>
      <c r="C168" s="2387" t="s">
        <v>83</v>
      </c>
      <c r="D168" s="2387">
        <f>160*0.9</f>
        <v>144</v>
      </c>
      <c r="E168" s="737" t="s">
        <v>882</v>
      </c>
      <c r="F168" s="714">
        <v>1</v>
      </c>
      <c r="G168" s="714">
        <v>0</v>
      </c>
      <c r="H168" s="714">
        <v>0</v>
      </c>
      <c r="I168" s="714">
        <v>0.26</v>
      </c>
      <c r="J168" s="714">
        <v>0</v>
      </c>
      <c r="K168" s="714">
        <v>0</v>
      </c>
      <c r="L168" s="236">
        <v>1.7</v>
      </c>
      <c r="M168" s="236">
        <v>3.2</v>
      </c>
      <c r="N168" s="236">
        <v>1.6</v>
      </c>
      <c r="O168" s="236">
        <v>1.8</v>
      </c>
      <c r="P168" s="236">
        <v>3.5</v>
      </c>
      <c r="Q168" s="236">
        <v>1.9</v>
      </c>
      <c r="R168" s="236"/>
      <c r="S168" s="236"/>
      <c r="T168" s="236">
        <v>0.39</v>
      </c>
      <c r="U168" s="236">
        <v>0.39</v>
      </c>
      <c r="V168" s="599">
        <f t="shared" ref="V168:V170" si="161">IF(AND(F168=0,G168=0,H168=0),0,IF(AND(F168=0,G168=0),H168,IF(AND(F168=0,H168=0),G168,IF(AND(G168=0,H168=0),F168,IF(F168=0,(G168+H168)/2,IF(G168=0,(F168+H168)/2,IF(H168=0,(F168+G168)/2,(F168+G168+H168)/3)))))))</f>
        <v>1</v>
      </c>
      <c r="W168" s="599">
        <f t="shared" ref="W168:W170" si="162">IF(AND(I168=0,J168=0,K168=0),0,IF(AND(I168=0,J168=0),K168,IF(AND(I168=0,K168=0),J168,IF(AND(J168=0,K168=0),I168,IF(I168=0,(J168+K168)/2,IF(J168=0,(I168+K168)/2,IF(K168=0,(I168+J168)/2,(I168+J168+K168)/3)))))))</f>
        <v>0.26</v>
      </c>
      <c r="X168" s="599">
        <v>0</v>
      </c>
      <c r="Y168" s="599">
        <f t="shared" ref="Y168:Y170" si="163">IF(AND(O168=0,P168=0,Q168=0),0,IF(AND(O168=0,P168=0),Q168,IF(AND(O168=0,Q168=0),P168,IF(AND(P168=0,Q168=0),O168,IF(O168=0,(P168+Q168)/2,IF(P168=0,(O168+Q168)/2,IF(Q168=0,(O168+P168)/2,(O168+P168+Q168)/3)))))))</f>
        <v>2.4</v>
      </c>
      <c r="Z168" s="599">
        <f t="shared" ref="Z168:Z170" si="164">SUM(V168:V168)</f>
        <v>1</v>
      </c>
      <c r="AA168" s="599">
        <f t="shared" ref="AA168:AA170" si="165">SUM(W168:W168)</f>
        <v>0.26</v>
      </c>
      <c r="AB168" s="599">
        <f t="shared" ref="AB168:AB170" si="166">SUM(X168:X168)</f>
        <v>0</v>
      </c>
      <c r="AC168" s="599">
        <f t="shared" ref="AC168:AC170" si="167">SUM(Y168:Y168)</f>
        <v>2.4</v>
      </c>
      <c r="AD168" s="599">
        <f t="shared" ref="AD168:AD170" si="168">Z168*0.38*0.9*SQRT(3)</f>
        <v>0.592361376188556</v>
      </c>
      <c r="AE168" s="599">
        <f t="shared" ref="AE168:AE170" si="169">AA168*0.38*0.9*SQRT(3)</f>
        <v>0.15401395780902455</v>
      </c>
      <c r="AF168" s="599">
        <f t="shared" ref="AF168:AF170" si="170">AB168*0.38*0.9*SQRT(3)</f>
        <v>0</v>
      </c>
      <c r="AG168" s="599">
        <f t="shared" ref="AG168:AG170" si="171">AC168*0.38*0.9*SQRT(3)</f>
        <v>1.4216673028525344</v>
      </c>
      <c r="AH168" s="599">
        <f t="shared" ref="AH168:AH170" si="172">MAX(Z168:AC168)</f>
        <v>2.4</v>
      </c>
      <c r="AI168" s="599">
        <f t="shared" ref="AI168:AI170" si="173">AH168*0.38*0.9*SQRT(3)</f>
        <v>1.4216673028525344</v>
      </c>
      <c r="AJ168" s="599">
        <f t="shared" ref="AJ168:AJ170" si="174">D168-AI168</f>
        <v>142.57833269714746</v>
      </c>
    </row>
    <row r="169" spans="1:36" ht="18.75" x14ac:dyDescent="0.25">
      <c r="A169" s="2386"/>
      <c r="B169" s="2387"/>
      <c r="C169" s="2387"/>
      <c r="D169" s="2387"/>
      <c r="E169" s="738"/>
      <c r="F169" s="714"/>
      <c r="G169" s="714"/>
      <c r="H169" s="714"/>
      <c r="I169" s="714"/>
      <c r="J169" s="714"/>
      <c r="K169" s="714"/>
      <c r="L169" s="236">
        <v>16.3</v>
      </c>
      <c r="M169" s="236">
        <v>14.5</v>
      </c>
      <c r="N169" s="236">
        <v>14.6</v>
      </c>
      <c r="O169" s="236">
        <v>15.3</v>
      </c>
      <c r="P169" s="236">
        <v>14.1</v>
      </c>
      <c r="Q169" s="236">
        <v>14.5</v>
      </c>
      <c r="R169" s="236"/>
      <c r="S169" s="236"/>
      <c r="T169" s="236">
        <v>0.39</v>
      </c>
      <c r="U169" s="236">
        <v>0.39</v>
      </c>
      <c r="V169" s="599">
        <f t="shared" si="161"/>
        <v>0</v>
      </c>
      <c r="W169" s="599">
        <f t="shared" si="162"/>
        <v>0</v>
      </c>
      <c r="X169" s="599">
        <v>0</v>
      </c>
      <c r="Y169" s="599">
        <f t="shared" si="163"/>
        <v>14.633333333333333</v>
      </c>
      <c r="Z169" s="599">
        <f t="shared" si="164"/>
        <v>0</v>
      </c>
      <c r="AA169" s="599">
        <f t="shared" si="165"/>
        <v>0</v>
      </c>
      <c r="AB169" s="599">
        <f t="shared" si="166"/>
        <v>0</v>
      </c>
      <c r="AC169" s="599">
        <f t="shared" si="167"/>
        <v>14.633333333333333</v>
      </c>
      <c r="AD169" s="599">
        <f t="shared" si="168"/>
        <v>0</v>
      </c>
      <c r="AE169" s="599">
        <f t="shared" si="169"/>
        <v>0</v>
      </c>
      <c r="AF169" s="599">
        <f t="shared" si="170"/>
        <v>0</v>
      </c>
      <c r="AG169" s="599">
        <f t="shared" si="171"/>
        <v>8.6682214715592032</v>
      </c>
      <c r="AH169" s="599">
        <f t="shared" si="172"/>
        <v>14.633333333333333</v>
      </c>
      <c r="AI169" s="599">
        <f t="shared" si="173"/>
        <v>8.6682214715592032</v>
      </c>
      <c r="AJ169" s="599">
        <f t="shared" si="174"/>
        <v>-8.6682214715592032</v>
      </c>
    </row>
    <row r="170" spans="1:36" ht="19.5" thickBot="1" x14ac:dyDescent="0.3">
      <c r="A170" s="2386"/>
      <c r="B170" s="2387"/>
      <c r="C170" s="2387"/>
      <c r="D170" s="2387"/>
      <c r="E170" s="739"/>
      <c r="F170" s="714"/>
      <c r="G170" s="714"/>
      <c r="H170" s="714"/>
      <c r="I170" s="714"/>
      <c r="J170" s="714"/>
      <c r="K170" s="714"/>
      <c r="L170" s="236">
        <v>0.5</v>
      </c>
      <c r="M170" s="236">
        <v>0.5</v>
      </c>
      <c r="N170" s="236">
        <v>0.5</v>
      </c>
      <c r="O170" s="236">
        <v>0.5</v>
      </c>
      <c r="P170" s="236">
        <v>0.5</v>
      </c>
      <c r="Q170" s="236">
        <v>0.5</v>
      </c>
      <c r="R170" s="236"/>
      <c r="S170" s="236"/>
      <c r="T170" s="236">
        <v>0.39</v>
      </c>
      <c r="U170" s="236">
        <v>0.39</v>
      </c>
      <c r="V170" s="599">
        <f t="shared" si="161"/>
        <v>0</v>
      </c>
      <c r="W170" s="599">
        <f t="shared" si="162"/>
        <v>0</v>
      </c>
      <c r="X170" s="599">
        <v>0</v>
      </c>
      <c r="Y170" s="599">
        <f t="shared" si="163"/>
        <v>0.5</v>
      </c>
      <c r="Z170" s="599">
        <f t="shared" si="164"/>
        <v>0</v>
      </c>
      <c r="AA170" s="599">
        <f t="shared" si="165"/>
        <v>0</v>
      </c>
      <c r="AB170" s="599">
        <f t="shared" si="166"/>
        <v>0</v>
      </c>
      <c r="AC170" s="599">
        <f t="shared" si="167"/>
        <v>0.5</v>
      </c>
      <c r="AD170" s="599">
        <f t="shared" si="168"/>
        <v>0</v>
      </c>
      <c r="AE170" s="599">
        <f t="shared" si="169"/>
        <v>0</v>
      </c>
      <c r="AF170" s="599">
        <f t="shared" si="170"/>
        <v>0</v>
      </c>
      <c r="AG170" s="599">
        <f t="shared" si="171"/>
        <v>0.296180688094278</v>
      </c>
      <c r="AH170" s="599">
        <f t="shared" si="172"/>
        <v>0.5</v>
      </c>
      <c r="AI170" s="599">
        <f t="shared" si="173"/>
        <v>0.296180688094278</v>
      </c>
      <c r="AJ170" s="599">
        <f t="shared" si="174"/>
        <v>-0.296180688094278</v>
      </c>
    </row>
    <row r="171" spans="1:36" x14ac:dyDescent="0.25">
      <c r="AF171" s="256">
        <f>SUM(AF12:AF158)</f>
        <v>1769.7882109489456</v>
      </c>
      <c r="AG171" s="614">
        <f>SUM(AG12:AG158)</f>
        <v>1826.6351576838401</v>
      </c>
    </row>
  </sheetData>
  <sheetProtection formatCells="0" formatColumns="0" formatRows="0" insertRows="0"/>
  <mergeCells count="410">
    <mergeCell ref="A8:A11"/>
    <mergeCell ref="B8:B11"/>
    <mergeCell ref="C8:C11"/>
    <mergeCell ref="D8:D11"/>
    <mergeCell ref="E8:E11"/>
    <mergeCell ref="F8:Q8"/>
    <mergeCell ref="R8:U9"/>
    <mergeCell ref="AD8:AG9"/>
    <mergeCell ref="AH8:AH11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Z8:AC9"/>
    <mergeCell ref="A21:A23"/>
    <mergeCell ref="B21:B23"/>
    <mergeCell ref="C21:C23"/>
    <mergeCell ref="D21:D23"/>
    <mergeCell ref="Z21:Z23"/>
    <mergeCell ref="AA21:AA23"/>
    <mergeCell ref="AB21:AB23"/>
    <mergeCell ref="AB16:AB20"/>
    <mergeCell ref="AC16:AC20"/>
    <mergeCell ref="A16:A20"/>
    <mergeCell ref="B16:B20"/>
    <mergeCell ref="C16:C20"/>
    <mergeCell ref="D16:D20"/>
    <mergeCell ref="Z16:Z20"/>
    <mergeCell ref="AA16:AA20"/>
    <mergeCell ref="D24:D28"/>
    <mergeCell ref="Z24:Z28"/>
    <mergeCell ref="AA24:AA28"/>
    <mergeCell ref="AB24:AB28"/>
    <mergeCell ref="AC24:AC28"/>
    <mergeCell ref="AC21:AC23"/>
    <mergeCell ref="AH16:AH20"/>
    <mergeCell ref="AI16:AI20"/>
    <mergeCell ref="AJ16:AJ20"/>
    <mergeCell ref="AD16:AD20"/>
    <mergeCell ref="AE16:AE20"/>
    <mergeCell ref="AF16:AF20"/>
    <mergeCell ref="AG16:AG20"/>
    <mergeCell ref="AI21:AI23"/>
    <mergeCell ref="AJ21:AJ23"/>
    <mergeCell ref="AD21:AD23"/>
    <mergeCell ref="AE21:AE23"/>
    <mergeCell ref="AF21:AF23"/>
    <mergeCell ref="AG21:AG23"/>
    <mergeCell ref="AH21:AH23"/>
    <mergeCell ref="AJ24:AJ28"/>
    <mergeCell ref="AD24:AD28"/>
    <mergeCell ref="AE24:AE28"/>
    <mergeCell ref="AF24:AF28"/>
    <mergeCell ref="AE29:AE31"/>
    <mergeCell ref="AF29:AF31"/>
    <mergeCell ref="AG29:AG31"/>
    <mergeCell ref="AH29:AH31"/>
    <mergeCell ref="AA32:AA33"/>
    <mergeCell ref="AI34:AI36"/>
    <mergeCell ref="AJ34:AJ36"/>
    <mergeCell ref="AI29:AI31"/>
    <mergeCell ref="AJ29:AJ31"/>
    <mergeCell ref="AJ32:AJ33"/>
    <mergeCell ref="AH34:AH36"/>
    <mergeCell ref="A29:A31"/>
    <mergeCell ref="B29:B31"/>
    <mergeCell ref="C29:C31"/>
    <mergeCell ref="D29:D31"/>
    <mergeCell ref="Z29:Z31"/>
    <mergeCell ref="AA29:AA31"/>
    <mergeCell ref="AB29:AB31"/>
    <mergeCell ref="AC29:AC31"/>
    <mergeCell ref="AD29:AD31"/>
    <mergeCell ref="AG24:AG28"/>
    <mergeCell ref="AH24:AH28"/>
    <mergeCell ref="AI24:AI28"/>
    <mergeCell ref="A24:A28"/>
    <mergeCell ref="B24:B28"/>
    <mergeCell ref="C24:C28"/>
    <mergeCell ref="AB37:AB41"/>
    <mergeCell ref="AC37:AC41"/>
    <mergeCell ref="AC34:AC36"/>
    <mergeCell ref="AH32:AH33"/>
    <mergeCell ref="AI32:AI33"/>
    <mergeCell ref="A34:A36"/>
    <mergeCell ref="B34:B36"/>
    <mergeCell ref="C34:C36"/>
    <mergeCell ref="D34:D36"/>
    <mergeCell ref="Z34:Z36"/>
    <mergeCell ref="AA34:AA36"/>
    <mergeCell ref="AB34:AB36"/>
    <mergeCell ref="AB32:AB33"/>
    <mergeCell ref="AC32:AC33"/>
    <mergeCell ref="AD32:AD33"/>
    <mergeCell ref="AE32:AE33"/>
    <mergeCell ref="AF32:AF33"/>
    <mergeCell ref="AG32:AG33"/>
    <mergeCell ref="A32:A33"/>
    <mergeCell ref="B32:B33"/>
    <mergeCell ref="C32:C33"/>
    <mergeCell ref="D32:D33"/>
    <mergeCell ref="Z32:Z33"/>
    <mergeCell ref="AD34:AD36"/>
    <mergeCell ref="AE34:AE36"/>
    <mergeCell ref="AF34:AF36"/>
    <mergeCell ref="AG34:AG36"/>
    <mergeCell ref="AE42:AE44"/>
    <mergeCell ref="AF42:AF44"/>
    <mergeCell ref="AG42:AG44"/>
    <mergeCell ref="AH42:AH44"/>
    <mergeCell ref="AI42:AI44"/>
    <mergeCell ref="AJ42:AJ44"/>
    <mergeCell ref="AJ37:AJ41"/>
    <mergeCell ref="A42:A44"/>
    <mergeCell ref="B42:B44"/>
    <mergeCell ref="C42:C44"/>
    <mergeCell ref="D42:D44"/>
    <mergeCell ref="Z42:Z44"/>
    <mergeCell ref="AA42:AA44"/>
    <mergeCell ref="AB42:AB44"/>
    <mergeCell ref="AC42:AC44"/>
    <mergeCell ref="AD42:AD44"/>
    <mergeCell ref="AD37:AD41"/>
    <mergeCell ref="AE37:AE41"/>
    <mergeCell ref="AF37:AF41"/>
    <mergeCell ref="AG37:AG41"/>
    <mergeCell ref="AH37:AH41"/>
    <mergeCell ref="AI37:AI41"/>
    <mergeCell ref="A37:A41"/>
    <mergeCell ref="B37:B41"/>
    <mergeCell ref="C37:C41"/>
    <mergeCell ref="D37:D41"/>
    <mergeCell ref="Z37:Z41"/>
    <mergeCell ref="AA37:AA41"/>
    <mergeCell ref="A48:A52"/>
    <mergeCell ref="B48:B52"/>
    <mergeCell ref="C48:C52"/>
    <mergeCell ref="D48:D52"/>
    <mergeCell ref="Z48:Z52"/>
    <mergeCell ref="AA48:AA52"/>
    <mergeCell ref="AB48:AB52"/>
    <mergeCell ref="AB45:AB47"/>
    <mergeCell ref="AC45:AC47"/>
    <mergeCell ref="A45:A47"/>
    <mergeCell ref="B45:B47"/>
    <mergeCell ref="C45:C47"/>
    <mergeCell ref="D45:D47"/>
    <mergeCell ref="Z45:Z47"/>
    <mergeCell ref="AA45:AA47"/>
    <mergeCell ref="D53:D55"/>
    <mergeCell ref="Z53:Z55"/>
    <mergeCell ref="AA53:AA55"/>
    <mergeCell ref="AB53:AB55"/>
    <mergeCell ref="AC53:AC55"/>
    <mergeCell ref="AC48:AC52"/>
    <mergeCell ref="AH45:AH47"/>
    <mergeCell ref="AI45:AI47"/>
    <mergeCell ref="AJ45:AJ47"/>
    <mergeCell ref="AD45:AD47"/>
    <mergeCell ref="AE45:AE47"/>
    <mergeCell ref="AF45:AF47"/>
    <mergeCell ref="AG45:AG47"/>
    <mergeCell ref="AI48:AI52"/>
    <mergeCell ref="AJ48:AJ52"/>
    <mergeCell ref="AD48:AD52"/>
    <mergeCell ref="AE48:AE52"/>
    <mergeCell ref="AF48:AF52"/>
    <mergeCell ref="AG48:AG52"/>
    <mergeCell ref="AH48:AH52"/>
    <mergeCell ref="AJ53:AJ55"/>
    <mergeCell ref="AD53:AD55"/>
    <mergeCell ref="AE53:AE55"/>
    <mergeCell ref="AF53:AF55"/>
    <mergeCell ref="AE56:AE58"/>
    <mergeCell ref="AF56:AF58"/>
    <mergeCell ref="AG56:AG58"/>
    <mergeCell ref="AH56:AH58"/>
    <mergeCell ref="AI60:AI63"/>
    <mergeCell ref="AJ60:AJ63"/>
    <mergeCell ref="AI56:AI58"/>
    <mergeCell ref="AJ56:AJ58"/>
    <mergeCell ref="AH60:AH63"/>
    <mergeCell ref="A56:A58"/>
    <mergeCell ref="B56:B58"/>
    <mergeCell ref="C56:C58"/>
    <mergeCell ref="D56:D58"/>
    <mergeCell ref="Z56:Z58"/>
    <mergeCell ref="AA56:AA58"/>
    <mergeCell ref="AB56:AB58"/>
    <mergeCell ref="AC56:AC58"/>
    <mergeCell ref="AD56:AD58"/>
    <mergeCell ref="AG53:AG55"/>
    <mergeCell ref="AH53:AH55"/>
    <mergeCell ref="AI53:AI55"/>
    <mergeCell ref="A53:A55"/>
    <mergeCell ref="B53:B55"/>
    <mergeCell ref="C53:C55"/>
    <mergeCell ref="AB64:AB66"/>
    <mergeCell ref="AC64:AC66"/>
    <mergeCell ref="AC60:AC63"/>
    <mergeCell ref="A60:A63"/>
    <mergeCell ref="B60:B63"/>
    <mergeCell ref="C60:C63"/>
    <mergeCell ref="D60:D63"/>
    <mergeCell ref="Z60:Z63"/>
    <mergeCell ref="AA60:AA63"/>
    <mergeCell ref="AB60:AB63"/>
    <mergeCell ref="AD60:AD63"/>
    <mergeCell ref="AE60:AE63"/>
    <mergeCell ref="AF60:AF63"/>
    <mergeCell ref="AG60:AG63"/>
    <mergeCell ref="C64:C66"/>
    <mergeCell ref="D64:D66"/>
    <mergeCell ref="Z64:Z66"/>
    <mergeCell ref="AA64:AA66"/>
    <mergeCell ref="AE67:AE70"/>
    <mergeCell ref="AF67:AF70"/>
    <mergeCell ref="AG67:AG70"/>
    <mergeCell ref="AH67:AH70"/>
    <mergeCell ref="AI67:AI70"/>
    <mergeCell ref="AJ67:AJ70"/>
    <mergeCell ref="AJ64:AJ66"/>
    <mergeCell ref="A67:A70"/>
    <mergeCell ref="B67:B70"/>
    <mergeCell ref="C67:C70"/>
    <mergeCell ref="D67:D70"/>
    <mergeCell ref="Z67:Z70"/>
    <mergeCell ref="AA67:AA70"/>
    <mergeCell ref="AB67:AB70"/>
    <mergeCell ref="AC67:AC70"/>
    <mergeCell ref="AD67:AD70"/>
    <mergeCell ref="AD64:AD66"/>
    <mergeCell ref="AE64:AE66"/>
    <mergeCell ref="AF64:AF66"/>
    <mergeCell ref="AG64:AG66"/>
    <mergeCell ref="AH64:AH66"/>
    <mergeCell ref="AI64:AI66"/>
    <mergeCell ref="A64:A66"/>
    <mergeCell ref="B64:B66"/>
    <mergeCell ref="A72:A82"/>
    <mergeCell ref="B72:B82"/>
    <mergeCell ref="C72:C82"/>
    <mergeCell ref="D72:D82"/>
    <mergeCell ref="Z72:Z82"/>
    <mergeCell ref="AA72:AA82"/>
    <mergeCell ref="AB72:AB82"/>
    <mergeCell ref="D83:D85"/>
    <mergeCell ref="Z83:Z85"/>
    <mergeCell ref="AA83:AA85"/>
    <mergeCell ref="AB83:AB85"/>
    <mergeCell ref="A83:A85"/>
    <mergeCell ref="B83:B85"/>
    <mergeCell ref="C83:C85"/>
    <mergeCell ref="AC83:AC85"/>
    <mergeCell ref="AC72:AC82"/>
    <mergeCell ref="AI72:AI82"/>
    <mergeCell ref="AJ72:AJ82"/>
    <mergeCell ref="AD72:AD82"/>
    <mergeCell ref="AE72:AE82"/>
    <mergeCell ref="AF72:AF82"/>
    <mergeCell ref="AG72:AG82"/>
    <mergeCell ref="AH72:AH82"/>
    <mergeCell ref="AJ83:AJ85"/>
    <mergeCell ref="AD83:AD85"/>
    <mergeCell ref="AE83:AE85"/>
    <mergeCell ref="AF83:AF85"/>
    <mergeCell ref="AG83:AG85"/>
    <mergeCell ref="AH83:AH85"/>
    <mergeCell ref="AI83:AI85"/>
    <mergeCell ref="AE86:AE88"/>
    <mergeCell ref="AF86:AF88"/>
    <mergeCell ref="AG86:AG88"/>
    <mergeCell ref="AH86:AH88"/>
    <mergeCell ref="AA89:AA99"/>
    <mergeCell ref="AI100:AI101"/>
    <mergeCell ref="AJ100:AJ101"/>
    <mergeCell ref="AI86:AI88"/>
    <mergeCell ref="AJ86:AJ88"/>
    <mergeCell ref="AJ89:AJ99"/>
    <mergeCell ref="AH100:AH101"/>
    <mergeCell ref="AC100:AC101"/>
    <mergeCell ref="AH89:AH99"/>
    <mergeCell ref="AI89:AI99"/>
    <mergeCell ref="AD89:AD99"/>
    <mergeCell ref="AE89:AE99"/>
    <mergeCell ref="AF89:AF99"/>
    <mergeCell ref="AG89:AG99"/>
    <mergeCell ref="AD100:AD101"/>
    <mergeCell ref="AE100:AE101"/>
    <mergeCell ref="AF100:AF101"/>
    <mergeCell ref="AG100:AG101"/>
    <mergeCell ref="A86:A88"/>
    <mergeCell ref="B86:B88"/>
    <mergeCell ref="C86:C88"/>
    <mergeCell ref="D86:D88"/>
    <mergeCell ref="Z86:Z88"/>
    <mergeCell ref="AA86:AA88"/>
    <mergeCell ref="AB86:AB88"/>
    <mergeCell ref="AC86:AC88"/>
    <mergeCell ref="AD86:AD88"/>
    <mergeCell ref="A100:A101"/>
    <mergeCell ref="B100:B101"/>
    <mergeCell ref="C100:C101"/>
    <mergeCell ref="D100:D101"/>
    <mergeCell ref="Z100:Z101"/>
    <mergeCell ref="AA100:AA101"/>
    <mergeCell ref="AB100:AB101"/>
    <mergeCell ref="AB89:AB99"/>
    <mergeCell ref="AC89:AC99"/>
    <mergeCell ref="A89:A99"/>
    <mergeCell ref="B89:B99"/>
    <mergeCell ref="C89:C99"/>
    <mergeCell ref="D89:D99"/>
    <mergeCell ref="Z89:Z99"/>
    <mergeCell ref="AE103:AE118"/>
    <mergeCell ref="AF103:AF118"/>
    <mergeCell ref="AG103:AG118"/>
    <mergeCell ref="AH103:AH118"/>
    <mergeCell ref="AI103:AI118"/>
    <mergeCell ref="AJ103:AJ118"/>
    <mergeCell ref="A103:A118"/>
    <mergeCell ref="B103:B118"/>
    <mergeCell ref="C103:C118"/>
    <mergeCell ref="D103:D118"/>
    <mergeCell ref="Z103:Z118"/>
    <mergeCell ref="AA103:AA118"/>
    <mergeCell ref="AB103:AB118"/>
    <mergeCell ref="AC103:AC118"/>
    <mergeCell ref="AD103:AD118"/>
    <mergeCell ref="AI119:AI122"/>
    <mergeCell ref="AJ119:AJ122"/>
    <mergeCell ref="A123:A127"/>
    <mergeCell ref="B123:B127"/>
    <mergeCell ref="C123:C127"/>
    <mergeCell ref="D123:D127"/>
    <mergeCell ref="Z123:Z127"/>
    <mergeCell ref="AA123:AA127"/>
    <mergeCell ref="AB123:AB127"/>
    <mergeCell ref="AB119:AB122"/>
    <mergeCell ref="AC119:AC122"/>
    <mergeCell ref="AD119:AD122"/>
    <mergeCell ref="AE119:AE122"/>
    <mergeCell ref="AF119:AF122"/>
    <mergeCell ref="AG119:AG122"/>
    <mergeCell ref="A119:A122"/>
    <mergeCell ref="B119:B122"/>
    <mergeCell ref="C119:C122"/>
    <mergeCell ref="D119:D122"/>
    <mergeCell ref="AI123:AI127"/>
    <mergeCell ref="AJ123:AJ127"/>
    <mergeCell ref="AC123:AC127"/>
    <mergeCell ref="AD123:AD127"/>
    <mergeCell ref="AE123:AE127"/>
    <mergeCell ref="AF123:AF127"/>
    <mergeCell ref="AG123:AG127"/>
    <mergeCell ref="AH123:AH127"/>
    <mergeCell ref="Z119:Z122"/>
    <mergeCell ref="AA119:AA122"/>
    <mergeCell ref="Z132:Z146"/>
    <mergeCell ref="AA132:AA146"/>
    <mergeCell ref="AB132:AB146"/>
    <mergeCell ref="AC132:AC146"/>
    <mergeCell ref="AD132:AD146"/>
    <mergeCell ref="AE132:AE146"/>
    <mergeCell ref="AF132:AF146"/>
    <mergeCell ref="AG132:AG146"/>
    <mergeCell ref="AH132:AH146"/>
    <mergeCell ref="AH119:AH122"/>
    <mergeCell ref="AI132:AI146"/>
    <mergeCell ref="AJ132:AJ146"/>
    <mergeCell ref="A132:A146"/>
    <mergeCell ref="B132:B146"/>
    <mergeCell ref="C132:C146"/>
    <mergeCell ref="D132:D146"/>
    <mergeCell ref="C156:C158"/>
    <mergeCell ref="B156:B158"/>
    <mergeCell ref="D156:D158"/>
    <mergeCell ref="A156:A158"/>
    <mergeCell ref="A168:A170"/>
    <mergeCell ref="B168:B170"/>
    <mergeCell ref="C168:C170"/>
    <mergeCell ref="D168:D170"/>
    <mergeCell ref="A159:A161"/>
    <mergeCell ref="B159:B161"/>
    <mergeCell ref="C159:C161"/>
    <mergeCell ref="D159:D161"/>
    <mergeCell ref="A162:A164"/>
    <mergeCell ref="B162:B164"/>
    <mergeCell ref="C162:C164"/>
    <mergeCell ref="D162:D164"/>
    <mergeCell ref="A165:A167"/>
    <mergeCell ref="B165:B167"/>
    <mergeCell ref="C165:C167"/>
    <mergeCell ref="D165:D167"/>
  </mergeCells>
  <pageMargins left="0.7" right="0.7" top="0.75" bottom="0.75" header="0.3" footer="0.3"/>
  <pageSetup paperSize="9" scale="39" orientation="portrait" r:id="rId1"/>
  <rowBreaks count="3" manualBreakCount="3">
    <brk id="41" max="16383" man="1"/>
    <brk id="82" max="16383" man="1"/>
    <brk id="128" max="16383" man="1"/>
  </rowBreaks>
  <colBreaks count="1" manualBreakCount="1">
    <brk id="18" max="1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"/>
  <sheetViews>
    <sheetView workbookViewId="0">
      <selection activeCell="N13" sqref="N13"/>
    </sheetView>
  </sheetViews>
  <sheetFormatPr defaultRowHeight="15" x14ac:dyDescent="0.25"/>
  <sheetData>
    <row r="1" spans="1:15" x14ac:dyDescent="0.25">
      <c r="A1" s="2401" t="s">
        <v>1146</v>
      </c>
      <c r="B1" s="2401"/>
      <c r="C1" s="2401"/>
      <c r="D1" s="2401"/>
      <c r="E1" s="2401"/>
      <c r="F1" s="2401"/>
      <c r="G1" s="2401"/>
      <c r="H1" s="2401"/>
      <c r="I1" s="2401"/>
      <c r="J1" s="718"/>
      <c r="K1" s="718"/>
      <c r="L1" s="718"/>
      <c r="M1" s="718"/>
      <c r="N1" s="718"/>
    </row>
    <row r="2" spans="1:15" x14ac:dyDescent="0.25">
      <c r="A2" s="718"/>
      <c r="B2" s="718"/>
      <c r="C2" s="718"/>
      <c r="D2" s="718"/>
      <c r="E2" s="718"/>
      <c r="F2" s="718"/>
      <c r="G2" s="718"/>
      <c r="H2" s="718"/>
      <c r="I2" s="718"/>
      <c r="J2" s="718"/>
      <c r="K2" s="718"/>
      <c r="L2" s="718"/>
      <c r="M2" s="718"/>
      <c r="N2" s="718"/>
    </row>
    <row r="3" spans="1:15" x14ac:dyDescent="0.25">
      <c r="A3" s="718"/>
      <c r="B3" s="718"/>
      <c r="C3" s="2401" t="s">
        <v>1349</v>
      </c>
      <c r="D3" s="2401"/>
      <c r="E3" s="2401"/>
      <c r="F3" s="2401"/>
      <c r="G3" s="2401"/>
      <c r="H3" s="718"/>
      <c r="I3" s="718"/>
      <c r="J3" s="718"/>
      <c r="K3" s="718"/>
      <c r="L3" s="718"/>
      <c r="M3" s="718"/>
      <c r="N3" s="718"/>
    </row>
    <row r="4" spans="1:15" ht="15.75" thickBot="1" x14ac:dyDescent="0.3">
      <c r="A4" s="718"/>
      <c r="B4" s="718"/>
      <c r="C4" s="718"/>
      <c r="D4" s="718"/>
      <c r="E4" s="718"/>
      <c r="F4" s="718"/>
      <c r="G4" s="718"/>
      <c r="H4" s="718"/>
      <c r="I4" s="718"/>
      <c r="J4" s="718"/>
      <c r="K4" s="718"/>
      <c r="L4" s="718"/>
      <c r="M4" s="718"/>
      <c r="N4" s="718"/>
    </row>
    <row r="5" spans="1:15" x14ac:dyDescent="0.25">
      <c r="A5" s="2402" t="s">
        <v>188</v>
      </c>
      <c r="B5" s="2403"/>
      <c r="C5" s="2406" t="s">
        <v>1147</v>
      </c>
      <c r="D5" s="2407"/>
      <c r="E5" s="2407"/>
      <c r="F5" s="2407"/>
      <c r="G5" s="2407"/>
      <c r="H5" s="2407"/>
      <c r="I5" s="2407"/>
      <c r="J5" s="2407"/>
      <c r="K5" s="2407"/>
      <c r="L5" s="2407"/>
      <c r="M5" s="2407"/>
      <c r="N5" s="2407"/>
      <c r="O5" s="2408"/>
    </row>
    <row r="6" spans="1:15" ht="45.75" thickBot="1" x14ac:dyDescent="0.3">
      <c r="A6" s="2404"/>
      <c r="B6" s="2405"/>
      <c r="C6" s="719" t="s">
        <v>1148</v>
      </c>
      <c r="D6" s="720" t="s">
        <v>1149</v>
      </c>
      <c r="E6" s="720" t="s">
        <v>1150</v>
      </c>
      <c r="F6" s="720" t="s">
        <v>1151</v>
      </c>
      <c r="G6" s="720" t="s">
        <v>1152</v>
      </c>
      <c r="H6" s="720" t="s">
        <v>1153</v>
      </c>
      <c r="I6" s="720" t="s">
        <v>1154</v>
      </c>
      <c r="J6" s="720" t="s">
        <v>1155</v>
      </c>
      <c r="K6" s="720" t="s">
        <v>1156</v>
      </c>
      <c r="L6" s="720" t="s">
        <v>1157</v>
      </c>
      <c r="M6" s="720" t="s">
        <v>1158</v>
      </c>
      <c r="N6" s="720" t="s">
        <v>1159</v>
      </c>
      <c r="O6" s="721" t="s">
        <v>1160</v>
      </c>
    </row>
    <row r="7" spans="1:15" x14ac:dyDescent="0.25">
      <c r="A7" s="2398" t="s">
        <v>1161</v>
      </c>
      <c r="B7" s="722" t="s">
        <v>17</v>
      </c>
      <c r="C7" s="723">
        <v>20</v>
      </c>
      <c r="D7" s="723">
        <v>7</v>
      </c>
      <c r="E7" s="723">
        <v>16</v>
      </c>
      <c r="F7" s="723">
        <v>0</v>
      </c>
      <c r="G7" s="723">
        <v>0</v>
      </c>
      <c r="H7" s="723">
        <v>0</v>
      </c>
      <c r="I7" s="723">
        <v>3</v>
      </c>
      <c r="J7" s="724">
        <v>34</v>
      </c>
      <c r="K7" s="724">
        <v>7</v>
      </c>
      <c r="L7" s="724">
        <v>7</v>
      </c>
      <c r="M7" s="724">
        <v>9</v>
      </c>
      <c r="N7" s="724">
        <v>0</v>
      </c>
      <c r="O7" s="725">
        <f t="shared" ref="O7:O12" si="0">SUM(C7:N7)</f>
        <v>103</v>
      </c>
    </row>
    <row r="8" spans="1:15" x14ac:dyDescent="0.25">
      <c r="A8" s="2399"/>
      <c r="B8" s="726" t="s">
        <v>18</v>
      </c>
      <c r="C8" s="727">
        <v>43</v>
      </c>
      <c r="D8" s="727">
        <v>25</v>
      </c>
      <c r="E8" s="727">
        <v>23</v>
      </c>
      <c r="F8" s="727">
        <v>0</v>
      </c>
      <c r="G8" s="727">
        <v>0</v>
      </c>
      <c r="H8" s="727">
        <v>0</v>
      </c>
      <c r="I8" s="727">
        <v>5</v>
      </c>
      <c r="J8" s="728">
        <v>40</v>
      </c>
      <c r="K8" s="728">
        <v>7</v>
      </c>
      <c r="L8" s="728">
        <v>7</v>
      </c>
      <c r="M8" s="728">
        <v>0</v>
      </c>
      <c r="N8" s="728">
        <v>0</v>
      </c>
      <c r="O8" s="729">
        <f t="shared" si="0"/>
        <v>150</v>
      </c>
    </row>
    <row r="9" spans="1:15" ht="15.75" thickBot="1" x14ac:dyDescent="0.3">
      <c r="A9" s="2400"/>
      <c r="B9" s="730" t="s">
        <v>19</v>
      </c>
      <c r="C9" s="731">
        <v>26</v>
      </c>
      <c r="D9" s="731">
        <v>18</v>
      </c>
      <c r="E9" s="731">
        <v>4</v>
      </c>
      <c r="F9" s="731">
        <v>0</v>
      </c>
      <c r="G9" s="731">
        <v>0</v>
      </c>
      <c r="H9" s="731">
        <v>0</v>
      </c>
      <c r="I9" s="731">
        <v>7</v>
      </c>
      <c r="J9" s="732">
        <v>44</v>
      </c>
      <c r="K9" s="732">
        <v>0</v>
      </c>
      <c r="L9" s="732">
        <v>9</v>
      </c>
      <c r="M9" s="732">
        <v>6</v>
      </c>
      <c r="N9" s="732">
        <v>0</v>
      </c>
      <c r="O9" s="733">
        <f t="shared" si="0"/>
        <v>114</v>
      </c>
    </row>
    <row r="10" spans="1:15" x14ac:dyDescent="0.25">
      <c r="A10" s="2398" t="s">
        <v>1162</v>
      </c>
      <c r="B10" s="722" t="s">
        <v>17</v>
      </c>
      <c r="C10" s="723">
        <v>32</v>
      </c>
      <c r="D10" s="723">
        <v>6</v>
      </c>
      <c r="E10" s="723">
        <v>17</v>
      </c>
      <c r="F10" s="723">
        <v>0</v>
      </c>
      <c r="G10" s="723">
        <v>0</v>
      </c>
      <c r="H10" s="723">
        <v>0</v>
      </c>
      <c r="I10" s="723">
        <v>3</v>
      </c>
      <c r="J10" s="724">
        <v>41</v>
      </c>
      <c r="K10" s="724">
        <v>12</v>
      </c>
      <c r="L10" s="724">
        <v>4</v>
      </c>
      <c r="M10" s="724">
        <v>17</v>
      </c>
      <c r="N10" s="724">
        <v>0</v>
      </c>
      <c r="O10" s="725">
        <f t="shared" si="0"/>
        <v>132</v>
      </c>
    </row>
    <row r="11" spans="1:15" x14ac:dyDescent="0.25">
      <c r="A11" s="2399"/>
      <c r="B11" s="726" t="s">
        <v>18</v>
      </c>
      <c r="C11" s="727">
        <v>17</v>
      </c>
      <c r="D11" s="727">
        <v>30</v>
      </c>
      <c r="E11" s="727">
        <v>13</v>
      </c>
      <c r="F11" s="727">
        <v>0</v>
      </c>
      <c r="G11" s="727">
        <v>0</v>
      </c>
      <c r="H11" s="727">
        <v>0</v>
      </c>
      <c r="I11" s="727">
        <v>0</v>
      </c>
      <c r="J11" s="728">
        <v>29</v>
      </c>
      <c r="K11" s="728">
        <v>8</v>
      </c>
      <c r="L11" s="728">
        <v>17</v>
      </c>
      <c r="M11" s="728">
        <v>3</v>
      </c>
      <c r="N11" s="728">
        <v>0</v>
      </c>
      <c r="O11" s="729">
        <f t="shared" si="0"/>
        <v>117</v>
      </c>
    </row>
    <row r="12" spans="1:15" ht="15.75" thickBot="1" x14ac:dyDescent="0.3">
      <c r="A12" s="2400"/>
      <c r="B12" s="730" t="s">
        <v>19</v>
      </c>
      <c r="C12" s="731">
        <v>12</v>
      </c>
      <c r="D12" s="731">
        <v>39</v>
      </c>
      <c r="E12" s="731">
        <v>5</v>
      </c>
      <c r="F12" s="731">
        <v>0</v>
      </c>
      <c r="G12" s="731">
        <v>0</v>
      </c>
      <c r="H12" s="731">
        <v>0</v>
      </c>
      <c r="I12" s="731">
        <v>5</v>
      </c>
      <c r="J12" s="732">
        <v>25</v>
      </c>
      <c r="K12" s="732">
        <v>14</v>
      </c>
      <c r="L12" s="732">
        <v>10</v>
      </c>
      <c r="M12" s="732">
        <v>12</v>
      </c>
      <c r="N12" s="732">
        <v>0</v>
      </c>
      <c r="O12" s="733">
        <f t="shared" si="0"/>
        <v>122</v>
      </c>
    </row>
  </sheetData>
  <mergeCells count="6">
    <mergeCell ref="A10:A12"/>
    <mergeCell ref="A1:I1"/>
    <mergeCell ref="C3:G3"/>
    <mergeCell ref="A5:B6"/>
    <mergeCell ref="C5:O5"/>
    <mergeCell ref="A7:A9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C411"/>
  <sheetViews>
    <sheetView zoomScale="70" zoomScaleNormal="70" workbookViewId="0">
      <selection activeCell="AA12" sqref="AA12:AA51"/>
    </sheetView>
  </sheetViews>
  <sheetFormatPr defaultColWidth="9.140625" defaultRowHeight="15" x14ac:dyDescent="0.25"/>
  <cols>
    <col min="1" max="1" width="8" style="352" customWidth="1"/>
    <col min="2" max="2" width="20.42578125" style="352" customWidth="1"/>
    <col min="3" max="3" width="22.5703125" style="352" customWidth="1"/>
    <col min="4" max="4" width="25.140625" style="352" customWidth="1"/>
    <col min="5" max="16" width="9.140625" style="352"/>
    <col min="17" max="29" width="10.7109375" style="352" customWidth="1"/>
    <col min="30" max="16384" width="9.140625" style="352"/>
  </cols>
  <sheetData>
    <row r="1" spans="1:29" x14ac:dyDescent="0.25">
      <c r="A1" s="350"/>
      <c r="B1" s="350"/>
      <c r="C1" s="350"/>
      <c r="D1" s="350"/>
      <c r="E1" s="350"/>
      <c r="F1" s="350"/>
      <c r="G1" s="350"/>
      <c r="H1" s="350"/>
      <c r="I1" s="350"/>
      <c r="J1" s="350"/>
      <c r="K1" s="350"/>
      <c r="L1" s="350"/>
      <c r="M1" s="350"/>
      <c r="N1" s="350"/>
      <c r="O1" s="350"/>
      <c r="P1" s="350"/>
      <c r="Q1" s="350"/>
      <c r="R1" s="350"/>
      <c r="S1" s="350"/>
      <c r="T1" s="351"/>
      <c r="U1" s="351"/>
    </row>
    <row r="2" spans="1:29" x14ac:dyDescent="0.25">
      <c r="A2" s="350"/>
      <c r="B2" s="2409" t="s">
        <v>881</v>
      </c>
      <c r="C2" s="2410"/>
      <c r="D2" s="2410"/>
      <c r="E2" s="2410"/>
      <c r="F2" s="2410"/>
      <c r="G2" s="2410"/>
      <c r="H2" s="2410"/>
      <c r="I2" s="2410"/>
      <c r="J2" s="2410"/>
      <c r="K2" s="2410"/>
      <c r="L2" s="2410"/>
      <c r="M2" s="2410"/>
      <c r="N2" s="2410"/>
      <c r="O2" s="2410"/>
      <c r="P2" s="2411"/>
      <c r="Q2" s="350"/>
      <c r="R2" s="350"/>
      <c r="S2" s="350"/>
      <c r="T2" s="351"/>
      <c r="U2" s="351"/>
    </row>
    <row r="3" spans="1:29" x14ac:dyDescent="0.25">
      <c r="A3" s="350"/>
      <c r="B3" s="2412"/>
      <c r="C3" s="2413"/>
      <c r="D3" s="2413"/>
      <c r="E3" s="2413"/>
      <c r="F3" s="2413"/>
      <c r="G3" s="2413"/>
      <c r="H3" s="2413"/>
      <c r="I3" s="2413"/>
      <c r="J3" s="2413"/>
      <c r="K3" s="2413"/>
      <c r="L3" s="2413"/>
      <c r="M3" s="2413"/>
      <c r="N3" s="2413"/>
      <c r="O3" s="2413"/>
      <c r="P3" s="2414"/>
      <c r="Q3" s="350"/>
      <c r="R3" s="350"/>
      <c r="S3" s="350"/>
      <c r="T3" s="351"/>
      <c r="U3" s="351"/>
    </row>
    <row r="4" spans="1:29" ht="20.25" x14ac:dyDescent="0.25">
      <c r="A4" s="350"/>
      <c r="B4" s="353"/>
      <c r="C4" s="353"/>
      <c r="D4" s="353"/>
      <c r="E4" s="353"/>
      <c r="F4" s="353"/>
      <c r="G4" s="353"/>
      <c r="H4" s="353"/>
      <c r="I4" s="353"/>
      <c r="J4" s="353"/>
      <c r="K4" s="353"/>
      <c r="L4" s="353"/>
      <c r="M4" s="353"/>
      <c r="N4" s="353"/>
      <c r="O4" s="353"/>
      <c r="P4" s="353"/>
      <c r="Q4" s="350"/>
      <c r="R4" s="350"/>
      <c r="S4" s="350"/>
      <c r="T4" s="351"/>
      <c r="U4" s="351"/>
    </row>
    <row r="5" spans="1:29" ht="20.25" x14ac:dyDescent="0.25">
      <c r="A5" s="350"/>
      <c r="B5" s="353"/>
      <c r="C5" s="353"/>
      <c r="D5" s="353"/>
      <c r="E5" s="2415"/>
      <c r="F5" s="2415"/>
      <c r="G5" s="2415"/>
      <c r="H5" s="2415"/>
      <c r="I5" s="2415"/>
      <c r="J5" s="2415"/>
      <c r="K5" s="2415"/>
      <c r="L5" s="2415"/>
      <c r="M5" s="2415"/>
      <c r="N5" s="2415"/>
      <c r="O5" s="2415"/>
      <c r="P5" s="2415"/>
      <c r="Q5" s="2415"/>
      <c r="R5" s="2415"/>
      <c r="S5" s="2415"/>
      <c r="T5" s="2415"/>
      <c r="U5" s="2416" t="s">
        <v>1</v>
      </c>
      <c r="V5" s="2416"/>
      <c r="W5" s="2416"/>
      <c r="X5" s="2416"/>
      <c r="Y5" s="2416"/>
      <c r="Z5" s="2416"/>
      <c r="AA5" s="2416"/>
      <c r="AB5" s="2416"/>
      <c r="AC5" s="2416"/>
    </row>
    <row r="6" spans="1:29" ht="20.25" x14ac:dyDescent="0.25">
      <c r="A6" s="350"/>
      <c r="B6" s="353"/>
      <c r="C6" s="353"/>
      <c r="D6" s="353"/>
      <c r="E6" s="2415"/>
      <c r="F6" s="2415"/>
      <c r="G6" s="2415"/>
      <c r="H6" s="2415"/>
      <c r="I6" s="2415"/>
      <c r="J6" s="2415"/>
      <c r="K6" s="2415"/>
      <c r="L6" s="2415"/>
      <c r="M6" s="2415"/>
      <c r="N6" s="2415"/>
      <c r="O6" s="2415"/>
      <c r="P6" s="2415"/>
      <c r="Q6" s="2415"/>
      <c r="R6" s="2415"/>
      <c r="S6" s="2415"/>
      <c r="T6" s="2415"/>
      <c r="U6" s="2416"/>
      <c r="V6" s="2416"/>
      <c r="W6" s="2416"/>
      <c r="X6" s="2416"/>
      <c r="Y6" s="2416"/>
      <c r="Z6" s="2416"/>
      <c r="AA6" s="2416"/>
      <c r="AB6" s="2416"/>
      <c r="AC6" s="2416"/>
    </row>
    <row r="7" spans="1:29" x14ac:dyDescent="0.25">
      <c r="A7" s="350"/>
      <c r="B7" s="350"/>
      <c r="C7" s="350"/>
      <c r="D7" s="350"/>
      <c r="E7" s="350"/>
      <c r="F7" s="350"/>
      <c r="G7" s="350"/>
      <c r="H7" s="350"/>
      <c r="I7" s="350"/>
      <c r="J7" s="350"/>
      <c r="K7" s="350"/>
      <c r="L7" s="350"/>
      <c r="M7" s="350"/>
      <c r="N7" s="350"/>
      <c r="O7" s="350"/>
      <c r="P7" s="350"/>
      <c r="Q7" s="350"/>
      <c r="R7" s="350"/>
      <c r="S7" s="350"/>
      <c r="T7" s="351"/>
      <c r="U7" s="351"/>
    </row>
    <row r="8" spans="1:29" ht="31.5" customHeight="1" x14ac:dyDescent="0.25">
      <c r="A8" s="2417" t="s">
        <v>2</v>
      </c>
      <c r="B8" s="2419" t="s">
        <v>3</v>
      </c>
      <c r="C8" s="2420" t="s">
        <v>4</v>
      </c>
      <c r="D8" s="2419" t="s">
        <v>6</v>
      </c>
      <c r="E8" s="2419" t="s">
        <v>7</v>
      </c>
      <c r="F8" s="2422"/>
      <c r="G8" s="2422"/>
      <c r="H8" s="2422"/>
      <c r="I8" s="2422"/>
      <c r="J8" s="2422"/>
      <c r="K8" s="2422"/>
      <c r="L8" s="2422"/>
      <c r="M8" s="2422"/>
      <c r="N8" s="2422"/>
      <c r="O8" s="2422"/>
      <c r="P8" s="2422"/>
      <c r="Q8" s="2419" t="s">
        <v>8</v>
      </c>
      <c r="R8" s="2419"/>
      <c r="S8" s="2419"/>
      <c r="T8" s="2419"/>
      <c r="U8" s="2423" t="s">
        <v>9</v>
      </c>
      <c r="V8" s="2423"/>
      <c r="W8" s="2423"/>
      <c r="X8" s="2423"/>
      <c r="Y8" s="2423" t="s">
        <v>10</v>
      </c>
      <c r="Z8" s="2423"/>
      <c r="AA8" s="2423"/>
      <c r="AB8" s="2423"/>
      <c r="AC8" s="2423" t="s">
        <v>12</v>
      </c>
    </row>
    <row r="9" spans="1:29" ht="33" customHeight="1" x14ac:dyDescent="0.25">
      <c r="A9" s="2417"/>
      <c r="B9" s="2419"/>
      <c r="C9" s="2421"/>
      <c r="D9" s="2419"/>
      <c r="E9" s="2419" t="s">
        <v>15</v>
      </c>
      <c r="F9" s="2419"/>
      <c r="G9" s="2419"/>
      <c r="H9" s="2419"/>
      <c r="I9" s="2419"/>
      <c r="J9" s="2419"/>
      <c r="K9" s="2419" t="s">
        <v>16</v>
      </c>
      <c r="L9" s="2419"/>
      <c r="M9" s="2419"/>
      <c r="N9" s="2419"/>
      <c r="O9" s="2419"/>
      <c r="P9" s="2419"/>
      <c r="Q9" s="2419"/>
      <c r="R9" s="2419"/>
      <c r="S9" s="2419"/>
      <c r="T9" s="2419"/>
      <c r="U9" s="2423"/>
      <c r="V9" s="2423"/>
      <c r="W9" s="2423"/>
      <c r="X9" s="2423"/>
      <c r="Y9" s="2423"/>
      <c r="Z9" s="2423"/>
      <c r="AA9" s="2423"/>
      <c r="AB9" s="2423"/>
      <c r="AC9" s="2423"/>
    </row>
    <row r="10" spans="1:29" ht="15.75" x14ac:dyDescent="0.25">
      <c r="A10" s="2417"/>
      <c r="B10" s="2419"/>
      <c r="C10" s="2421"/>
      <c r="D10" s="2419"/>
      <c r="E10" s="2425">
        <v>1000.4166666666666</v>
      </c>
      <c r="F10" s="2425"/>
      <c r="G10" s="2425"/>
      <c r="H10" s="2425">
        <v>1000.7916666666666</v>
      </c>
      <c r="I10" s="2425"/>
      <c r="J10" s="2425"/>
      <c r="K10" s="2425">
        <v>1000.4166666666666</v>
      </c>
      <c r="L10" s="2425"/>
      <c r="M10" s="2425"/>
      <c r="N10" s="2425">
        <v>1000.7916666666666</v>
      </c>
      <c r="O10" s="2425"/>
      <c r="P10" s="2425"/>
      <c r="Q10" s="2419" t="s">
        <v>15</v>
      </c>
      <c r="R10" s="2419"/>
      <c r="S10" s="2419" t="s">
        <v>16</v>
      </c>
      <c r="T10" s="2419"/>
      <c r="U10" s="2423" t="s">
        <v>15</v>
      </c>
      <c r="V10" s="2423"/>
      <c r="W10" s="2423" t="s">
        <v>16</v>
      </c>
      <c r="X10" s="2423"/>
      <c r="Y10" s="2423" t="s">
        <v>15</v>
      </c>
      <c r="Z10" s="2423"/>
      <c r="AA10" s="2423" t="s">
        <v>16</v>
      </c>
      <c r="AB10" s="2423"/>
      <c r="AC10" s="2423"/>
    </row>
    <row r="11" spans="1:29" ht="16.5" thickBot="1" x14ac:dyDescent="0.3">
      <c r="A11" s="2418"/>
      <c r="B11" s="2420"/>
      <c r="C11" s="2421"/>
      <c r="D11" s="2420"/>
      <c r="E11" s="354" t="s">
        <v>17</v>
      </c>
      <c r="F11" s="355" t="s">
        <v>18</v>
      </c>
      <c r="G11" s="356" t="s">
        <v>19</v>
      </c>
      <c r="H11" s="354" t="s">
        <v>17</v>
      </c>
      <c r="I11" s="355" t="s">
        <v>18</v>
      </c>
      <c r="J11" s="356" t="s">
        <v>19</v>
      </c>
      <c r="K11" s="354" t="s">
        <v>17</v>
      </c>
      <c r="L11" s="355" t="s">
        <v>18</v>
      </c>
      <c r="M11" s="356" t="s">
        <v>19</v>
      </c>
      <c r="N11" s="354" t="s">
        <v>17</v>
      </c>
      <c r="O11" s="355" t="s">
        <v>18</v>
      </c>
      <c r="P11" s="356" t="s">
        <v>19</v>
      </c>
      <c r="Q11" s="357">
        <v>1000.4166666666666</v>
      </c>
      <c r="R11" s="357">
        <v>1000.7916666666666</v>
      </c>
      <c r="S11" s="357">
        <v>1000.4166666666666</v>
      </c>
      <c r="T11" s="357">
        <v>1000.7916666666666</v>
      </c>
      <c r="U11" s="358">
        <v>1000.4166666666666</v>
      </c>
      <c r="V11" s="358">
        <v>1000.7916666666666</v>
      </c>
      <c r="W11" s="358">
        <v>1000.4166666666666</v>
      </c>
      <c r="X11" s="358">
        <v>1000.7916666666666</v>
      </c>
      <c r="Y11" s="358">
        <v>1000.4166666666666</v>
      </c>
      <c r="Z11" s="358">
        <v>1000.7916666666666</v>
      </c>
      <c r="AA11" s="358">
        <v>1000.4166666666666</v>
      </c>
      <c r="AB11" s="358">
        <v>1000.7916666666666</v>
      </c>
      <c r="AC11" s="2424"/>
    </row>
    <row r="12" spans="1:29" ht="18.75" x14ac:dyDescent="0.25">
      <c r="A12" s="359">
        <v>1</v>
      </c>
      <c r="B12" s="2426" t="s">
        <v>28</v>
      </c>
      <c r="C12" s="2422" t="s">
        <v>99</v>
      </c>
      <c r="D12" s="360" t="s">
        <v>882</v>
      </c>
      <c r="E12" s="361"/>
      <c r="F12" s="361"/>
      <c r="G12" s="361"/>
      <c r="H12" s="361"/>
      <c r="I12" s="361"/>
      <c r="J12" s="361"/>
      <c r="K12" s="361">
        <v>29.6</v>
      </c>
      <c r="L12" s="361">
        <v>7.1</v>
      </c>
      <c r="M12" s="361">
        <v>2.9</v>
      </c>
      <c r="N12" s="361">
        <v>61.3</v>
      </c>
      <c r="O12" s="361">
        <v>1.6</v>
      </c>
      <c r="P12" s="361">
        <v>8</v>
      </c>
      <c r="Q12" s="362">
        <v>220</v>
      </c>
      <c r="R12" s="362">
        <v>220</v>
      </c>
      <c r="S12" s="362">
        <v>220</v>
      </c>
      <c r="T12" s="363">
        <v>220</v>
      </c>
      <c r="U12" s="364">
        <f t="shared" ref="U12:U75" si="0">IF(AND(E12=0,F12=0,G12=0),0,IF(AND(E12=0,F12=0),G12,IF(AND(E12=0,G12=0),F12,IF(AND(F12=0,G12=0),E12,IF(E12=0,(F12+G12)/2,IF(F12=0,(E12+G12)/2,IF(G12=0,(E12+F12)/2,(E12+F12+G12)/3)))))))</f>
        <v>0</v>
      </c>
      <c r="V12" s="365">
        <f t="shared" ref="V12:V75" si="1">IF(AND(H12=0,I12=0,J12=0),0,IF(AND(H12=0,I12=0),J12,IF(AND(H12=0,J12=0),I12,IF(AND(I12=0,J12=0),H12,IF(H12=0,(I12+J12)/2,IF(I12=0,(H12+J12)/2,IF(J12=0,(H12+I12)/2,(H12+I12+J12)/3)))))))</f>
        <v>0</v>
      </c>
      <c r="W12" s="365">
        <f t="shared" ref="W12:W75" si="2">IF(AND(K12=0,L12=0,M12=0),0,IF(AND(K12=0,L12=0),M12,IF(AND(K12=0,M12=0),L12,IF(AND(L12=0,M12=0),K12,IF(K12=0,(L12+M12)/2,IF(L12=0,(K12+M12)/2,IF(M12=0,(K12+L12)/2,(K12+L12+M12)/3)))))))</f>
        <v>13.200000000000001</v>
      </c>
      <c r="X12" s="366">
        <f t="shared" ref="X12:X75" si="3">IF(AND(N12=0,O12=0,P12=0),0,IF(AND(N12=0,O12=0),P12,IF(AND(N12=0,P12=0),O12,IF(AND(O12=0,P12=0),N12,IF(N12=0,(O12+P12)/2,IF(O12=0,(N12+P12)/2,IF(P12=0,(N12+O12)/2,(N12+O12+P12)/3)))))))</f>
        <v>23.633333333333336</v>
      </c>
      <c r="Y12" s="2430">
        <f>SUM(U12:U31)</f>
        <v>0</v>
      </c>
      <c r="Z12" s="2433">
        <f>SUM(V12:V31)</f>
        <v>0</v>
      </c>
      <c r="AA12" s="2433">
        <f>SUM(W12:W31)</f>
        <v>31.966666666666669</v>
      </c>
      <c r="AB12" s="2433">
        <f>SUM(X12:X31)</f>
        <v>51.5</v>
      </c>
      <c r="AC12" s="2436">
        <f>MAX(Y12:AB31)</f>
        <v>51.5</v>
      </c>
    </row>
    <row r="13" spans="1:29" ht="18.75" x14ac:dyDescent="0.25">
      <c r="A13" s="367"/>
      <c r="B13" s="2427"/>
      <c r="C13" s="2422"/>
      <c r="D13" s="368" t="s">
        <v>883</v>
      </c>
      <c r="E13" s="369"/>
      <c r="F13" s="369"/>
      <c r="G13" s="369"/>
      <c r="H13" s="369"/>
      <c r="I13" s="369"/>
      <c r="J13" s="369"/>
      <c r="K13" s="369">
        <v>23</v>
      </c>
      <c r="L13" s="369">
        <v>7.8</v>
      </c>
      <c r="M13" s="369">
        <v>25.5</v>
      </c>
      <c r="N13" s="369">
        <v>24.4</v>
      </c>
      <c r="O13" s="369">
        <v>28.8</v>
      </c>
      <c r="P13" s="369">
        <v>30.4</v>
      </c>
      <c r="Q13" s="370">
        <v>220</v>
      </c>
      <c r="R13" s="370">
        <v>220</v>
      </c>
      <c r="S13" s="370">
        <v>220</v>
      </c>
      <c r="T13" s="371">
        <v>220</v>
      </c>
      <c r="U13" s="372">
        <f t="shared" si="0"/>
        <v>0</v>
      </c>
      <c r="V13" s="373">
        <f t="shared" si="1"/>
        <v>0</v>
      </c>
      <c r="W13" s="373">
        <f t="shared" si="2"/>
        <v>18.766666666666666</v>
      </c>
      <c r="X13" s="374">
        <f t="shared" si="3"/>
        <v>27.866666666666664</v>
      </c>
      <c r="Y13" s="2431"/>
      <c r="Z13" s="2434"/>
      <c r="AA13" s="2434"/>
      <c r="AB13" s="2434"/>
      <c r="AC13" s="2437"/>
    </row>
    <row r="14" spans="1:29" ht="18.75" x14ac:dyDescent="0.25">
      <c r="A14" s="367"/>
      <c r="B14" s="2427"/>
      <c r="C14" s="2422"/>
      <c r="D14" s="375"/>
      <c r="E14" s="375"/>
      <c r="F14" s="375"/>
      <c r="G14" s="375"/>
      <c r="H14" s="375"/>
      <c r="I14" s="375"/>
      <c r="J14" s="375"/>
      <c r="K14" s="375"/>
      <c r="L14" s="375"/>
      <c r="M14" s="375"/>
      <c r="N14" s="375"/>
      <c r="O14" s="375"/>
      <c r="P14" s="375"/>
      <c r="Q14" s="376"/>
      <c r="R14" s="376"/>
      <c r="S14" s="376"/>
      <c r="T14" s="377"/>
      <c r="U14" s="378">
        <f t="shared" si="0"/>
        <v>0</v>
      </c>
      <c r="V14" s="373">
        <f t="shared" si="1"/>
        <v>0</v>
      </c>
      <c r="W14" s="373">
        <f t="shared" si="2"/>
        <v>0</v>
      </c>
      <c r="X14" s="374">
        <f t="shared" si="3"/>
        <v>0</v>
      </c>
      <c r="Y14" s="2431"/>
      <c r="Z14" s="2434"/>
      <c r="AA14" s="2434"/>
      <c r="AB14" s="2434"/>
      <c r="AC14" s="2437"/>
    </row>
    <row r="15" spans="1:29" ht="18.75" x14ac:dyDescent="0.25">
      <c r="A15" s="367"/>
      <c r="B15" s="2427"/>
      <c r="C15" s="2422"/>
      <c r="D15" s="368"/>
      <c r="E15" s="368"/>
      <c r="F15" s="368"/>
      <c r="G15" s="368"/>
      <c r="H15" s="368"/>
      <c r="I15" s="368"/>
      <c r="J15" s="368"/>
      <c r="K15" s="368"/>
      <c r="L15" s="368"/>
      <c r="M15" s="368"/>
      <c r="N15" s="368"/>
      <c r="O15" s="368"/>
      <c r="P15" s="368"/>
      <c r="Q15" s="370"/>
      <c r="R15" s="370"/>
      <c r="S15" s="370"/>
      <c r="T15" s="371"/>
      <c r="U15" s="378">
        <f t="shared" si="0"/>
        <v>0</v>
      </c>
      <c r="V15" s="373">
        <f t="shared" si="1"/>
        <v>0</v>
      </c>
      <c r="W15" s="373">
        <f t="shared" si="2"/>
        <v>0</v>
      </c>
      <c r="X15" s="374">
        <f t="shared" si="3"/>
        <v>0</v>
      </c>
      <c r="Y15" s="2431"/>
      <c r="Z15" s="2434"/>
      <c r="AA15" s="2434"/>
      <c r="AB15" s="2434"/>
      <c r="AC15" s="2437"/>
    </row>
    <row r="16" spans="1:29" ht="18.75" x14ac:dyDescent="0.25">
      <c r="A16" s="367"/>
      <c r="B16" s="2427"/>
      <c r="C16" s="2422"/>
      <c r="D16" s="375"/>
      <c r="E16" s="375"/>
      <c r="F16" s="375"/>
      <c r="G16" s="375"/>
      <c r="H16" s="375"/>
      <c r="I16" s="375"/>
      <c r="J16" s="375"/>
      <c r="K16" s="375"/>
      <c r="L16" s="375"/>
      <c r="M16" s="375"/>
      <c r="N16" s="375"/>
      <c r="O16" s="375"/>
      <c r="P16" s="375"/>
      <c r="Q16" s="376"/>
      <c r="R16" s="376"/>
      <c r="S16" s="376"/>
      <c r="T16" s="377"/>
      <c r="U16" s="378">
        <f t="shared" si="0"/>
        <v>0</v>
      </c>
      <c r="V16" s="373">
        <f t="shared" si="1"/>
        <v>0</v>
      </c>
      <c r="W16" s="373">
        <f t="shared" si="2"/>
        <v>0</v>
      </c>
      <c r="X16" s="374">
        <f t="shared" si="3"/>
        <v>0</v>
      </c>
      <c r="Y16" s="2431"/>
      <c r="Z16" s="2434"/>
      <c r="AA16" s="2434"/>
      <c r="AB16" s="2434"/>
      <c r="AC16" s="2437"/>
    </row>
    <row r="17" spans="1:29" ht="18.75" x14ac:dyDescent="0.25">
      <c r="A17" s="367"/>
      <c r="B17" s="2427"/>
      <c r="C17" s="2422"/>
      <c r="D17" s="368"/>
      <c r="E17" s="368"/>
      <c r="F17" s="368"/>
      <c r="G17" s="368"/>
      <c r="H17" s="368"/>
      <c r="I17" s="368"/>
      <c r="J17" s="368"/>
      <c r="K17" s="368"/>
      <c r="L17" s="368"/>
      <c r="M17" s="368"/>
      <c r="N17" s="368"/>
      <c r="O17" s="368"/>
      <c r="P17" s="368"/>
      <c r="Q17" s="370"/>
      <c r="R17" s="370"/>
      <c r="S17" s="370"/>
      <c r="T17" s="371"/>
      <c r="U17" s="378">
        <f t="shared" si="0"/>
        <v>0</v>
      </c>
      <c r="V17" s="373">
        <f t="shared" si="1"/>
        <v>0</v>
      </c>
      <c r="W17" s="373">
        <f t="shared" si="2"/>
        <v>0</v>
      </c>
      <c r="X17" s="374">
        <f t="shared" si="3"/>
        <v>0</v>
      </c>
      <c r="Y17" s="2431"/>
      <c r="Z17" s="2434"/>
      <c r="AA17" s="2434"/>
      <c r="AB17" s="2434"/>
      <c r="AC17" s="2437"/>
    </row>
    <row r="18" spans="1:29" ht="18.75" x14ac:dyDescent="0.25">
      <c r="A18" s="367"/>
      <c r="B18" s="2427"/>
      <c r="C18" s="2422"/>
      <c r="D18" s="375"/>
      <c r="E18" s="375"/>
      <c r="F18" s="375"/>
      <c r="G18" s="375"/>
      <c r="H18" s="375"/>
      <c r="I18" s="375"/>
      <c r="J18" s="375"/>
      <c r="K18" s="375"/>
      <c r="L18" s="375"/>
      <c r="M18" s="375"/>
      <c r="N18" s="375"/>
      <c r="O18" s="375"/>
      <c r="P18" s="375"/>
      <c r="Q18" s="376"/>
      <c r="R18" s="376"/>
      <c r="S18" s="376"/>
      <c r="T18" s="377"/>
      <c r="U18" s="378">
        <f t="shared" si="0"/>
        <v>0</v>
      </c>
      <c r="V18" s="373">
        <f t="shared" si="1"/>
        <v>0</v>
      </c>
      <c r="W18" s="373">
        <f t="shared" si="2"/>
        <v>0</v>
      </c>
      <c r="X18" s="374">
        <f t="shared" si="3"/>
        <v>0</v>
      </c>
      <c r="Y18" s="2431"/>
      <c r="Z18" s="2434"/>
      <c r="AA18" s="2434"/>
      <c r="AB18" s="2434"/>
      <c r="AC18" s="2437"/>
    </row>
    <row r="19" spans="1:29" ht="18.75" x14ac:dyDescent="0.25">
      <c r="A19" s="367"/>
      <c r="B19" s="2427"/>
      <c r="C19" s="2422"/>
      <c r="D19" s="368"/>
      <c r="E19" s="368"/>
      <c r="F19" s="368"/>
      <c r="G19" s="368"/>
      <c r="H19" s="368"/>
      <c r="I19" s="368"/>
      <c r="J19" s="368"/>
      <c r="K19" s="368"/>
      <c r="L19" s="368"/>
      <c r="M19" s="368"/>
      <c r="N19" s="368"/>
      <c r="O19" s="368"/>
      <c r="P19" s="368"/>
      <c r="Q19" s="370"/>
      <c r="R19" s="370"/>
      <c r="S19" s="370"/>
      <c r="T19" s="371"/>
      <c r="U19" s="378">
        <f t="shared" si="0"/>
        <v>0</v>
      </c>
      <c r="V19" s="373">
        <f t="shared" si="1"/>
        <v>0</v>
      </c>
      <c r="W19" s="373">
        <f t="shared" si="2"/>
        <v>0</v>
      </c>
      <c r="X19" s="374">
        <f t="shared" si="3"/>
        <v>0</v>
      </c>
      <c r="Y19" s="2431"/>
      <c r="Z19" s="2434"/>
      <c r="AA19" s="2434"/>
      <c r="AB19" s="2434"/>
      <c r="AC19" s="2437"/>
    </row>
    <row r="20" spans="1:29" ht="18.75" x14ac:dyDescent="0.25">
      <c r="A20" s="367"/>
      <c r="B20" s="2427"/>
      <c r="C20" s="2422"/>
      <c r="D20" s="375"/>
      <c r="E20" s="375"/>
      <c r="F20" s="375"/>
      <c r="G20" s="375"/>
      <c r="H20" s="375"/>
      <c r="I20" s="375"/>
      <c r="J20" s="375"/>
      <c r="K20" s="375"/>
      <c r="L20" s="375"/>
      <c r="M20" s="375"/>
      <c r="N20" s="375"/>
      <c r="O20" s="375"/>
      <c r="P20" s="375"/>
      <c r="Q20" s="376"/>
      <c r="R20" s="376"/>
      <c r="S20" s="376"/>
      <c r="T20" s="377"/>
      <c r="U20" s="378">
        <f t="shared" si="0"/>
        <v>0</v>
      </c>
      <c r="V20" s="373">
        <f t="shared" si="1"/>
        <v>0</v>
      </c>
      <c r="W20" s="373">
        <f t="shared" si="2"/>
        <v>0</v>
      </c>
      <c r="X20" s="374">
        <f t="shared" si="3"/>
        <v>0</v>
      </c>
      <c r="Y20" s="2431"/>
      <c r="Z20" s="2434"/>
      <c r="AA20" s="2434"/>
      <c r="AB20" s="2434"/>
      <c r="AC20" s="2437"/>
    </row>
    <row r="21" spans="1:29" ht="18.75" x14ac:dyDescent="0.25">
      <c r="A21" s="367"/>
      <c r="B21" s="2427"/>
      <c r="C21" s="2429"/>
      <c r="D21" s="368"/>
      <c r="E21" s="368"/>
      <c r="F21" s="368"/>
      <c r="G21" s="368"/>
      <c r="H21" s="368"/>
      <c r="I21" s="368"/>
      <c r="J21" s="368"/>
      <c r="K21" s="368"/>
      <c r="L21" s="368"/>
      <c r="M21" s="368"/>
      <c r="N21" s="368"/>
      <c r="O21" s="368"/>
      <c r="P21" s="368"/>
      <c r="Q21" s="370"/>
      <c r="R21" s="370"/>
      <c r="S21" s="370"/>
      <c r="T21" s="371"/>
      <c r="U21" s="378">
        <f t="shared" si="0"/>
        <v>0</v>
      </c>
      <c r="V21" s="373">
        <f t="shared" si="1"/>
        <v>0</v>
      </c>
      <c r="W21" s="373">
        <f t="shared" si="2"/>
        <v>0</v>
      </c>
      <c r="X21" s="374">
        <f t="shared" si="3"/>
        <v>0</v>
      </c>
      <c r="Y21" s="2431"/>
      <c r="Z21" s="2434"/>
      <c r="AA21" s="2434"/>
      <c r="AB21" s="2434"/>
      <c r="AC21" s="2437"/>
    </row>
    <row r="22" spans="1:29" ht="18.75" x14ac:dyDescent="0.25">
      <c r="A22" s="367"/>
      <c r="B22" s="2427"/>
      <c r="C22" s="2439"/>
      <c r="D22" s="375"/>
      <c r="E22" s="375"/>
      <c r="F22" s="375"/>
      <c r="G22" s="375"/>
      <c r="H22" s="375"/>
      <c r="I22" s="375"/>
      <c r="J22" s="375"/>
      <c r="K22" s="375"/>
      <c r="L22" s="375"/>
      <c r="M22" s="375"/>
      <c r="N22" s="375"/>
      <c r="O22" s="375"/>
      <c r="P22" s="375"/>
      <c r="Q22" s="376"/>
      <c r="R22" s="376"/>
      <c r="S22" s="376"/>
      <c r="T22" s="377"/>
      <c r="U22" s="378">
        <f t="shared" si="0"/>
        <v>0</v>
      </c>
      <c r="V22" s="373">
        <f t="shared" si="1"/>
        <v>0</v>
      </c>
      <c r="W22" s="373">
        <f t="shared" si="2"/>
        <v>0</v>
      </c>
      <c r="X22" s="374">
        <f t="shared" si="3"/>
        <v>0</v>
      </c>
      <c r="Y22" s="2431"/>
      <c r="Z22" s="2434"/>
      <c r="AA22" s="2434"/>
      <c r="AB22" s="2434"/>
      <c r="AC22" s="2437"/>
    </row>
    <row r="23" spans="1:29" ht="18.75" x14ac:dyDescent="0.25">
      <c r="A23" s="367"/>
      <c r="B23" s="2427"/>
      <c r="C23" s="2422"/>
      <c r="D23" s="368"/>
      <c r="E23" s="368"/>
      <c r="F23" s="368"/>
      <c r="G23" s="368"/>
      <c r="H23" s="368"/>
      <c r="I23" s="368"/>
      <c r="J23" s="368"/>
      <c r="K23" s="368"/>
      <c r="L23" s="368"/>
      <c r="M23" s="368"/>
      <c r="N23" s="368"/>
      <c r="O23" s="368"/>
      <c r="P23" s="368"/>
      <c r="Q23" s="370"/>
      <c r="R23" s="370"/>
      <c r="S23" s="370"/>
      <c r="T23" s="371"/>
      <c r="U23" s="378">
        <f t="shared" si="0"/>
        <v>0</v>
      </c>
      <c r="V23" s="373">
        <f t="shared" si="1"/>
        <v>0</v>
      </c>
      <c r="W23" s="373">
        <f t="shared" si="2"/>
        <v>0</v>
      </c>
      <c r="X23" s="374">
        <f t="shared" si="3"/>
        <v>0</v>
      </c>
      <c r="Y23" s="2431"/>
      <c r="Z23" s="2434"/>
      <c r="AA23" s="2434"/>
      <c r="AB23" s="2434"/>
      <c r="AC23" s="2437"/>
    </row>
    <row r="24" spans="1:29" ht="18.75" x14ac:dyDescent="0.25">
      <c r="A24" s="367"/>
      <c r="B24" s="2427"/>
      <c r="C24" s="2422"/>
      <c r="D24" s="375"/>
      <c r="E24" s="375"/>
      <c r="F24" s="375"/>
      <c r="G24" s="375"/>
      <c r="H24" s="375"/>
      <c r="I24" s="375"/>
      <c r="J24" s="375"/>
      <c r="K24" s="375"/>
      <c r="L24" s="375"/>
      <c r="M24" s="375"/>
      <c r="N24" s="375"/>
      <c r="O24" s="375"/>
      <c r="P24" s="375"/>
      <c r="Q24" s="376"/>
      <c r="R24" s="376"/>
      <c r="S24" s="376"/>
      <c r="T24" s="377"/>
      <c r="U24" s="378">
        <f t="shared" si="0"/>
        <v>0</v>
      </c>
      <c r="V24" s="373">
        <f t="shared" si="1"/>
        <v>0</v>
      </c>
      <c r="W24" s="373">
        <f t="shared" si="2"/>
        <v>0</v>
      </c>
      <c r="X24" s="374">
        <f t="shared" si="3"/>
        <v>0</v>
      </c>
      <c r="Y24" s="2431"/>
      <c r="Z24" s="2434"/>
      <c r="AA24" s="2434"/>
      <c r="AB24" s="2434"/>
      <c r="AC24" s="2437"/>
    </row>
    <row r="25" spans="1:29" ht="18.75" x14ac:dyDescent="0.25">
      <c r="A25" s="367"/>
      <c r="B25" s="2427"/>
      <c r="C25" s="2422"/>
      <c r="D25" s="368"/>
      <c r="E25" s="368"/>
      <c r="F25" s="368"/>
      <c r="G25" s="368"/>
      <c r="H25" s="368"/>
      <c r="I25" s="368"/>
      <c r="J25" s="368"/>
      <c r="K25" s="368"/>
      <c r="L25" s="368"/>
      <c r="M25" s="368"/>
      <c r="N25" s="368"/>
      <c r="O25" s="368"/>
      <c r="P25" s="368"/>
      <c r="Q25" s="370"/>
      <c r="R25" s="370"/>
      <c r="S25" s="370"/>
      <c r="T25" s="371"/>
      <c r="U25" s="378">
        <f t="shared" si="0"/>
        <v>0</v>
      </c>
      <c r="V25" s="373">
        <f t="shared" si="1"/>
        <v>0</v>
      </c>
      <c r="W25" s="373">
        <f t="shared" si="2"/>
        <v>0</v>
      </c>
      <c r="X25" s="374">
        <f t="shared" si="3"/>
        <v>0</v>
      </c>
      <c r="Y25" s="2431"/>
      <c r="Z25" s="2434"/>
      <c r="AA25" s="2434"/>
      <c r="AB25" s="2434"/>
      <c r="AC25" s="2437"/>
    </row>
    <row r="26" spans="1:29" ht="18.75" x14ac:dyDescent="0.25">
      <c r="A26" s="367"/>
      <c r="B26" s="2427"/>
      <c r="C26" s="2422"/>
      <c r="D26" s="375"/>
      <c r="E26" s="375"/>
      <c r="F26" s="375"/>
      <c r="G26" s="375"/>
      <c r="H26" s="375"/>
      <c r="I26" s="375"/>
      <c r="J26" s="375"/>
      <c r="K26" s="375"/>
      <c r="L26" s="375"/>
      <c r="M26" s="375"/>
      <c r="N26" s="375"/>
      <c r="O26" s="375"/>
      <c r="P26" s="375"/>
      <c r="Q26" s="376"/>
      <c r="R26" s="376"/>
      <c r="S26" s="376"/>
      <c r="T26" s="377"/>
      <c r="U26" s="378">
        <f t="shared" si="0"/>
        <v>0</v>
      </c>
      <c r="V26" s="373">
        <f t="shared" si="1"/>
        <v>0</v>
      </c>
      <c r="W26" s="373">
        <f t="shared" si="2"/>
        <v>0</v>
      </c>
      <c r="X26" s="374">
        <f t="shared" si="3"/>
        <v>0</v>
      </c>
      <c r="Y26" s="2431"/>
      <c r="Z26" s="2434"/>
      <c r="AA26" s="2434"/>
      <c r="AB26" s="2434"/>
      <c r="AC26" s="2437"/>
    </row>
    <row r="27" spans="1:29" ht="18.75" x14ac:dyDescent="0.25">
      <c r="A27" s="367"/>
      <c r="B27" s="2427"/>
      <c r="C27" s="2422"/>
      <c r="D27" s="368"/>
      <c r="E27" s="368"/>
      <c r="F27" s="368"/>
      <c r="G27" s="368"/>
      <c r="H27" s="368"/>
      <c r="I27" s="368"/>
      <c r="J27" s="368"/>
      <c r="K27" s="368"/>
      <c r="L27" s="368"/>
      <c r="M27" s="368"/>
      <c r="N27" s="368"/>
      <c r="O27" s="368"/>
      <c r="P27" s="368"/>
      <c r="Q27" s="370"/>
      <c r="R27" s="370"/>
      <c r="S27" s="370"/>
      <c r="T27" s="371"/>
      <c r="U27" s="378">
        <f t="shared" si="0"/>
        <v>0</v>
      </c>
      <c r="V27" s="373">
        <f t="shared" si="1"/>
        <v>0</v>
      </c>
      <c r="W27" s="373">
        <f t="shared" si="2"/>
        <v>0</v>
      </c>
      <c r="X27" s="374">
        <f t="shared" si="3"/>
        <v>0</v>
      </c>
      <c r="Y27" s="2431"/>
      <c r="Z27" s="2434"/>
      <c r="AA27" s="2434"/>
      <c r="AB27" s="2434"/>
      <c r="AC27" s="2437"/>
    </row>
    <row r="28" spans="1:29" ht="18.75" x14ac:dyDescent="0.25">
      <c r="A28" s="367"/>
      <c r="B28" s="2427"/>
      <c r="C28" s="2422"/>
      <c r="D28" s="375"/>
      <c r="E28" s="375"/>
      <c r="F28" s="375"/>
      <c r="G28" s="375"/>
      <c r="H28" s="375"/>
      <c r="I28" s="375"/>
      <c r="J28" s="375"/>
      <c r="K28" s="375"/>
      <c r="L28" s="375"/>
      <c r="M28" s="375"/>
      <c r="N28" s="375"/>
      <c r="O28" s="375"/>
      <c r="P28" s="375"/>
      <c r="Q28" s="376"/>
      <c r="R28" s="376"/>
      <c r="S28" s="376"/>
      <c r="T28" s="377"/>
      <c r="U28" s="378">
        <f t="shared" si="0"/>
        <v>0</v>
      </c>
      <c r="V28" s="373">
        <f t="shared" si="1"/>
        <v>0</v>
      </c>
      <c r="W28" s="373">
        <f t="shared" si="2"/>
        <v>0</v>
      </c>
      <c r="X28" s="374">
        <f t="shared" si="3"/>
        <v>0</v>
      </c>
      <c r="Y28" s="2431"/>
      <c r="Z28" s="2434"/>
      <c r="AA28" s="2434"/>
      <c r="AB28" s="2434"/>
      <c r="AC28" s="2437"/>
    </row>
    <row r="29" spans="1:29" ht="18.75" x14ac:dyDescent="0.25">
      <c r="A29" s="367"/>
      <c r="B29" s="2427"/>
      <c r="C29" s="2422"/>
      <c r="D29" s="368"/>
      <c r="E29" s="368"/>
      <c r="F29" s="368"/>
      <c r="G29" s="368"/>
      <c r="H29" s="368"/>
      <c r="I29" s="368"/>
      <c r="J29" s="368"/>
      <c r="K29" s="368"/>
      <c r="L29" s="368"/>
      <c r="M29" s="368"/>
      <c r="N29" s="368"/>
      <c r="O29" s="368"/>
      <c r="P29" s="368"/>
      <c r="Q29" s="370"/>
      <c r="R29" s="370"/>
      <c r="S29" s="370"/>
      <c r="T29" s="371"/>
      <c r="U29" s="378">
        <f t="shared" si="0"/>
        <v>0</v>
      </c>
      <c r="V29" s="373">
        <f t="shared" si="1"/>
        <v>0</v>
      </c>
      <c r="W29" s="373">
        <f t="shared" si="2"/>
        <v>0</v>
      </c>
      <c r="X29" s="374">
        <f t="shared" si="3"/>
        <v>0</v>
      </c>
      <c r="Y29" s="2431"/>
      <c r="Z29" s="2434"/>
      <c r="AA29" s="2434"/>
      <c r="AB29" s="2434"/>
      <c r="AC29" s="2437"/>
    </row>
    <row r="30" spans="1:29" ht="18.75" x14ac:dyDescent="0.25">
      <c r="A30" s="367"/>
      <c r="B30" s="2427"/>
      <c r="C30" s="2422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5"/>
      <c r="P30" s="375"/>
      <c r="Q30" s="376"/>
      <c r="R30" s="376"/>
      <c r="S30" s="376"/>
      <c r="T30" s="377"/>
      <c r="U30" s="378">
        <f t="shared" si="0"/>
        <v>0</v>
      </c>
      <c r="V30" s="373">
        <f t="shared" si="1"/>
        <v>0</v>
      </c>
      <c r="W30" s="373">
        <f t="shared" si="2"/>
        <v>0</v>
      </c>
      <c r="X30" s="374">
        <f t="shared" si="3"/>
        <v>0</v>
      </c>
      <c r="Y30" s="2431"/>
      <c r="Z30" s="2434"/>
      <c r="AA30" s="2434"/>
      <c r="AB30" s="2434"/>
      <c r="AC30" s="2437"/>
    </row>
    <row r="31" spans="1:29" ht="19.5" thickBot="1" x14ac:dyDescent="0.3">
      <c r="A31" s="379"/>
      <c r="B31" s="2428"/>
      <c r="C31" s="2422"/>
      <c r="D31" s="380"/>
      <c r="E31" s="380"/>
      <c r="F31" s="380"/>
      <c r="G31" s="380"/>
      <c r="H31" s="380"/>
      <c r="I31" s="380"/>
      <c r="J31" s="380"/>
      <c r="K31" s="380"/>
      <c r="L31" s="380"/>
      <c r="M31" s="380"/>
      <c r="N31" s="380"/>
      <c r="O31" s="380"/>
      <c r="P31" s="380"/>
      <c r="Q31" s="381"/>
      <c r="R31" s="381"/>
      <c r="S31" s="381"/>
      <c r="T31" s="382"/>
      <c r="U31" s="383">
        <f t="shared" si="0"/>
        <v>0</v>
      </c>
      <c r="V31" s="384">
        <f t="shared" si="1"/>
        <v>0</v>
      </c>
      <c r="W31" s="384">
        <f t="shared" si="2"/>
        <v>0</v>
      </c>
      <c r="X31" s="385">
        <f t="shared" si="3"/>
        <v>0</v>
      </c>
      <c r="Y31" s="2432"/>
      <c r="Z31" s="2435"/>
      <c r="AA31" s="2435"/>
      <c r="AB31" s="2435"/>
      <c r="AC31" s="2438"/>
    </row>
    <row r="32" spans="1:29" ht="18.75" x14ac:dyDescent="0.25">
      <c r="A32" s="2440">
        <v>2</v>
      </c>
      <c r="B32" s="2426" t="s">
        <v>136</v>
      </c>
      <c r="C32" s="386"/>
      <c r="D32" s="360" t="s">
        <v>882</v>
      </c>
      <c r="E32" s="361"/>
      <c r="F32" s="361"/>
      <c r="G32" s="361"/>
      <c r="H32" s="361"/>
      <c r="I32" s="361"/>
      <c r="J32" s="361"/>
      <c r="K32" s="361">
        <v>62.2</v>
      </c>
      <c r="L32" s="361">
        <v>42.1</v>
      </c>
      <c r="M32" s="361">
        <v>15.7</v>
      </c>
      <c r="N32" s="361">
        <v>17.399999999999999</v>
      </c>
      <c r="O32" s="361">
        <v>5.2</v>
      </c>
      <c r="P32" s="361">
        <v>5.7</v>
      </c>
      <c r="Q32" s="362">
        <v>220</v>
      </c>
      <c r="R32" s="362">
        <v>220</v>
      </c>
      <c r="S32" s="362">
        <v>220</v>
      </c>
      <c r="T32" s="363">
        <v>220</v>
      </c>
      <c r="U32" s="364">
        <f t="shared" si="0"/>
        <v>0</v>
      </c>
      <c r="V32" s="387">
        <f t="shared" si="1"/>
        <v>0</v>
      </c>
      <c r="W32" s="387">
        <f t="shared" si="2"/>
        <v>40.000000000000007</v>
      </c>
      <c r="X32" s="388">
        <f t="shared" si="3"/>
        <v>9.4333333333333318</v>
      </c>
      <c r="Y32" s="2430">
        <f>SUM(U32:U51)</f>
        <v>0</v>
      </c>
      <c r="Z32" s="2433">
        <f>SUM(V32:V51)</f>
        <v>0</v>
      </c>
      <c r="AA32" s="2433">
        <f>SUM(W32:W51)</f>
        <v>134.16666666666669</v>
      </c>
      <c r="AB32" s="2433">
        <f>SUM(X32:X51)</f>
        <v>113.53333333333333</v>
      </c>
      <c r="AC32" s="2436">
        <f>MAX(Y32:AB51)</f>
        <v>134.16666666666669</v>
      </c>
    </row>
    <row r="33" spans="1:29" ht="18.75" x14ac:dyDescent="0.25">
      <c r="A33" s="2441"/>
      <c r="B33" s="2427"/>
      <c r="C33" s="386"/>
      <c r="D33" s="368" t="s">
        <v>883</v>
      </c>
      <c r="E33" s="369"/>
      <c r="F33" s="369"/>
      <c r="G33" s="369"/>
      <c r="H33" s="369"/>
      <c r="I33" s="369"/>
      <c r="J33" s="369"/>
      <c r="K33" s="369">
        <v>35</v>
      </c>
      <c r="L33" s="369">
        <v>29.9</v>
      </c>
      <c r="M33" s="369">
        <v>67.900000000000006</v>
      </c>
      <c r="N33" s="369">
        <v>65.8</v>
      </c>
      <c r="O33" s="369">
        <v>28</v>
      </c>
      <c r="P33" s="369">
        <v>53</v>
      </c>
      <c r="Q33" s="370">
        <v>220</v>
      </c>
      <c r="R33" s="370">
        <v>220</v>
      </c>
      <c r="S33" s="370">
        <v>220</v>
      </c>
      <c r="T33" s="371">
        <v>220</v>
      </c>
      <c r="U33" s="378">
        <f t="shared" si="0"/>
        <v>0</v>
      </c>
      <c r="V33" s="373">
        <f t="shared" si="1"/>
        <v>0</v>
      </c>
      <c r="W33" s="373">
        <f t="shared" si="2"/>
        <v>44.266666666666673</v>
      </c>
      <c r="X33" s="374">
        <f t="shared" si="3"/>
        <v>48.933333333333337</v>
      </c>
      <c r="Y33" s="2431"/>
      <c r="Z33" s="2434"/>
      <c r="AA33" s="2434"/>
      <c r="AB33" s="2434"/>
      <c r="AC33" s="2437"/>
    </row>
    <row r="34" spans="1:29" ht="18.75" x14ac:dyDescent="0.25">
      <c r="A34" s="2441"/>
      <c r="B34" s="2427"/>
      <c r="C34" s="386"/>
      <c r="D34" s="375" t="s">
        <v>884</v>
      </c>
      <c r="E34" s="375"/>
      <c r="F34" s="375"/>
      <c r="G34" s="375"/>
      <c r="H34" s="375"/>
      <c r="I34" s="375"/>
      <c r="J34" s="375"/>
      <c r="K34" s="375">
        <v>40.799999999999997</v>
      </c>
      <c r="L34" s="375">
        <v>27.8</v>
      </c>
      <c r="M34" s="375">
        <v>13.4</v>
      </c>
      <c r="N34" s="375">
        <v>47.8</v>
      </c>
      <c r="O34" s="375">
        <v>52.8</v>
      </c>
      <c r="P34" s="375">
        <v>21.4</v>
      </c>
      <c r="Q34" s="376">
        <v>220</v>
      </c>
      <c r="R34" s="376">
        <v>220</v>
      </c>
      <c r="S34" s="376">
        <v>220</v>
      </c>
      <c r="T34" s="377">
        <v>220</v>
      </c>
      <c r="U34" s="378">
        <f t="shared" si="0"/>
        <v>0</v>
      </c>
      <c r="V34" s="373">
        <f t="shared" si="1"/>
        <v>0</v>
      </c>
      <c r="W34" s="373">
        <f t="shared" si="2"/>
        <v>27.333333333333332</v>
      </c>
      <c r="X34" s="374">
        <f t="shared" si="3"/>
        <v>40.666666666666664</v>
      </c>
      <c r="Y34" s="2431"/>
      <c r="Z34" s="2434"/>
      <c r="AA34" s="2434"/>
      <c r="AB34" s="2434"/>
      <c r="AC34" s="2437"/>
    </row>
    <row r="35" spans="1:29" ht="18.75" x14ac:dyDescent="0.25">
      <c r="A35" s="2441"/>
      <c r="B35" s="2427"/>
      <c r="C35" s="386"/>
      <c r="D35" s="368" t="s">
        <v>885</v>
      </c>
      <c r="E35" s="368"/>
      <c r="F35" s="368"/>
      <c r="G35" s="368"/>
      <c r="H35" s="368"/>
      <c r="I35" s="368"/>
      <c r="J35" s="368"/>
      <c r="K35" s="368">
        <v>21.5</v>
      </c>
      <c r="L35" s="368">
        <v>27.5</v>
      </c>
      <c r="M35" s="368">
        <v>18.7</v>
      </c>
      <c r="N35" s="368">
        <v>18.2</v>
      </c>
      <c r="O35" s="368">
        <v>19.399999999999999</v>
      </c>
      <c r="P35" s="368">
        <v>5.9</v>
      </c>
      <c r="Q35" s="370">
        <v>220</v>
      </c>
      <c r="R35" s="370">
        <v>220</v>
      </c>
      <c r="S35" s="370">
        <v>220</v>
      </c>
      <c r="T35" s="371">
        <v>220</v>
      </c>
      <c r="U35" s="378">
        <f t="shared" si="0"/>
        <v>0</v>
      </c>
      <c r="V35" s="373">
        <f t="shared" si="1"/>
        <v>0</v>
      </c>
      <c r="W35" s="373">
        <f t="shared" si="2"/>
        <v>22.566666666666666</v>
      </c>
      <c r="X35" s="374">
        <f t="shared" si="3"/>
        <v>14.499999999999998</v>
      </c>
      <c r="Y35" s="2431"/>
      <c r="Z35" s="2434"/>
      <c r="AA35" s="2434"/>
      <c r="AB35" s="2434"/>
      <c r="AC35" s="2437"/>
    </row>
    <row r="36" spans="1:29" ht="18.75" x14ac:dyDescent="0.25">
      <c r="A36" s="2441"/>
      <c r="B36" s="2427"/>
      <c r="C36" s="386"/>
      <c r="D36" s="375"/>
      <c r="E36" s="375"/>
      <c r="F36" s="375"/>
      <c r="G36" s="375"/>
      <c r="H36" s="375"/>
      <c r="I36" s="375"/>
      <c r="J36" s="375"/>
      <c r="K36" s="375"/>
      <c r="L36" s="375"/>
      <c r="M36" s="375"/>
      <c r="N36" s="375"/>
      <c r="O36" s="375"/>
      <c r="P36" s="375"/>
      <c r="Q36" s="376"/>
      <c r="R36" s="376"/>
      <c r="S36" s="376"/>
      <c r="T36" s="377"/>
      <c r="U36" s="378">
        <f t="shared" si="0"/>
        <v>0</v>
      </c>
      <c r="V36" s="373">
        <f t="shared" si="1"/>
        <v>0</v>
      </c>
      <c r="W36" s="373">
        <f t="shared" si="2"/>
        <v>0</v>
      </c>
      <c r="X36" s="374">
        <f t="shared" si="3"/>
        <v>0</v>
      </c>
      <c r="Y36" s="2431"/>
      <c r="Z36" s="2434"/>
      <c r="AA36" s="2434"/>
      <c r="AB36" s="2434"/>
      <c r="AC36" s="2437"/>
    </row>
    <row r="37" spans="1:29" ht="18.75" x14ac:dyDescent="0.25">
      <c r="A37" s="2441"/>
      <c r="B37" s="2427"/>
      <c r="C37" s="386"/>
      <c r="D37" s="368"/>
      <c r="E37" s="368"/>
      <c r="F37" s="368"/>
      <c r="G37" s="368"/>
      <c r="H37" s="368"/>
      <c r="I37" s="368"/>
      <c r="J37" s="368"/>
      <c r="K37" s="368"/>
      <c r="L37" s="368"/>
      <c r="M37" s="368"/>
      <c r="N37" s="368"/>
      <c r="O37" s="368"/>
      <c r="P37" s="368"/>
      <c r="Q37" s="370"/>
      <c r="R37" s="370"/>
      <c r="S37" s="370"/>
      <c r="T37" s="371"/>
      <c r="U37" s="378">
        <f t="shared" si="0"/>
        <v>0</v>
      </c>
      <c r="V37" s="373">
        <f t="shared" si="1"/>
        <v>0</v>
      </c>
      <c r="W37" s="373">
        <f t="shared" si="2"/>
        <v>0</v>
      </c>
      <c r="X37" s="374">
        <f t="shared" si="3"/>
        <v>0</v>
      </c>
      <c r="Y37" s="2431"/>
      <c r="Z37" s="2434"/>
      <c r="AA37" s="2434"/>
      <c r="AB37" s="2434"/>
      <c r="AC37" s="2437"/>
    </row>
    <row r="38" spans="1:29" ht="18.75" x14ac:dyDescent="0.25">
      <c r="A38" s="2441"/>
      <c r="B38" s="2427"/>
      <c r="C38" s="386"/>
      <c r="D38" s="375"/>
      <c r="E38" s="375"/>
      <c r="F38" s="375"/>
      <c r="G38" s="375"/>
      <c r="H38" s="375"/>
      <c r="I38" s="375"/>
      <c r="J38" s="375"/>
      <c r="K38" s="375"/>
      <c r="L38" s="375"/>
      <c r="M38" s="375"/>
      <c r="N38" s="375"/>
      <c r="O38" s="375"/>
      <c r="P38" s="375"/>
      <c r="Q38" s="376"/>
      <c r="R38" s="376"/>
      <c r="S38" s="376"/>
      <c r="T38" s="377"/>
      <c r="U38" s="378">
        <f t="shared" si="0"/>
        <v>0</v>
      </c>
      <c r="V38" s="373">
        <f t="shared" si="1"/>
        <v>0</v>
      </c>
      <c r="W38" s="373">
        <f t="shared" si="2"/>
        <v>0</v>
      </c>
      <c r="X38" s="374">
        <f t="shared" si="3"/>
        <v>0</v>
      </c>
      <c r="Y38" s="2431"/>
      <c r="Z38" s="2434"/>
      <c r="AA38" s="2434"/>
      <c r="AB38" s="2434"/>
      <c r="AC38" s="2437"/>
    </row>
    <row r="39" spans="1:29" ht="18.75" x14ac:dyDescent="0.25">
      <c r="A39" s="2441"/>
      <c r="B39" s="2427"/>
      <c r="C39" s="386" t="s">
        <v>59</v>
      </c>
      <c r="D39" s="368"/>
      <c r="E39" s="368"/>
      <c r="F39" s="368"/>
      <c r="G39" s="368"/>
      <c r="H39" s="368"/>
      <c r="I39" s="368"/>
      <c r="J39" s="368"/>
      <c r="K39" s="368"/>
      <c r="L39" s="368"/>
      <c r="M39" s="368"/>
      <c r="N39" s="368"/>
      <c r="O39" s="368"/>
      <c r="P39" s="368"/>
      <c r="Q39" s="370"/>
      <c r="R39" s="370"/>
      <c r="S39" s="370"/>
      <c r="T39" s="371"/>
      <c r="U39" s="378">
        <f t="shared" si="0"/>
        <v>0</v>
      </c>
      <c r="V39" s="373">
        <f t="shared" si="1"/>
        <v>0</v>
      </c>
      <c r="W39" s="373">
        <f t="shared" si="2"/>
        <v>0</v>
      </c>
      <c r="X39" s="374">
        <f t="shared" si="3"/>
        <v>0</v>
      </c>
      <c r="Y39" s="2431"/>
      <c r="Z39" s="2434"/>
      <c r="AA39" s="2434"/>
      <c r="AB39" s="2434"/>
      <c r="AC39" s="2437"/>
    </row>
    <row r="40" spans="1:29" ht="18.75" x14ac:dyDescent="0.25">
      <c r="A40" s="2441"/>
      <c r="B40" s="2427"/>
      <c r="C40" s="386"/>
      <c r="D40" s="375"/>
      <c r="E40" s="375"/>
      <c r="F40" s="375"/>
      <c r="G40" s="375"/>
      <c r="H40" s="375"/>
      <c r="I40" s="375"/>
      <c r="J40" s="375"/>
      <c r="K40" s="375"/>
      <c r="L40" s="375"/>
      <c r="M40" s="375"/>
      <c r="N40" s="375"/>
      <c r="O40" s="375"/>
      <c r="P40" s="375"/>
      <c r="Q40" s="376"/>
      <c r="R40" s="376"/>
      <c r="S40" s="376"/>
      <c r="T40" s="377"/>
      <c r="U40" s="378">
        <f t="shared" si="0"/>
        <v>0</v>
      </c>
      <c r="V40" s="373">
        <f t="shared" si="1"/>
        <v>0</v>
      </c>
      <c r="W40" s="373">
        <f t="shared" si="2"/>
        <v>0</v>
      </c>
      <c r="X40" s="374">
        <f t="shared" si="3"/>
        <v>0</v>
      </c>
      <c r="Y40" s="2431"/>
      <c r="Z40" s="2434"/>
      <c r="AA40" s="2434"/>
      <c r="AB40" s="2434"/>
      <c r="AC40" s="2437"/>
    </row>
    <row r="41" spans="1:29" ht="18.75" x14ac:dyDescent="0.25">
      <c r="A41" s="2441"/>
      <c r="B41" s="2427"/>
      <c r="C41" s="386"/>
      <c r="D41" s="368"/>
      <c r="E41" s="368"/>
      <c r="F41" s="368"/>
      <c r="G41" s="368"/>
      <c r="H41" s="368"/>
      <c r="I41" s="368"/>
      <c r="J41" s="368"/>
      <c r="K41" s="368"/>
      <c r="L41" s="368"/>
      <c r="M41" s="368"/>
      <c r="N41" s="368"/>
      <c r="O41" s="368"/>
      <c r="P41" s="368"/>
      <c r="Q41" s="370"/>
      <c r="R41" s="370"/>
      <c r="S41" s="370"/>
      <c r="T41" s="371"/>
      <c r="U41" s="378">
        <f t="shared" si="0"/>
        <v>0</v>
      </c>
      <c r="V41" s="373">
        <f t="shared" si="1"/>
        <v>0</v>
      </c>
      <c r="W41" s="373">
        <f t="shared" si="2"/>
        <v>0</v>
      </c>
      <c r="X41" s="374">
        <f t="shared" si="3"/>
        <v>0</v>
      </c>
      <c r="Y41" s="2431"/>
      <c r="Z41" s="2434"/>
      <c r="AA41" s="2434"/>
      <c r="AB41" s="2434"/>
      <c r="AC41" s="2437"/>
    </row>
    <row r="42" spans="1:29" ht="18.75" x14ac:dyDescent="0.25">
      <c r="A42" s="2441"/>
      <c r="B42" s="2427"/>
      <c r="C42" s="386"/>
      <c r="D42" s="375"/>
      <c r="E42" s="375"/>
      <c r="F42" s="375"/>
      <c r="G42" s="375"/>
      <c r="H42" s="375"/>
      <c r="I42" s="375"/>
      <c r="J42" s="375"/>
      <c r="K42" s="375"/>
      <c r="L42" s="375"/>
      <c r="M42" s="375"/>
      <c r="N42" s="375"/>
      <c r="O42" s="375"/>
      <c r="P42" s="375"/>
      <c r="Q42" s="376"/>
      <c r="R42" s="376"/>
      <c r="S42" s="376"/>
      <c r="T42" s="377"/>
      <c r="U42" s="378">
        <f t="shared" si="0"/>
        <v>0</v>
      </c>
      <c r="V42" s="373">
        <f t="shared" si="1"/>
        <v>0</v>
      </c>
      <c r="W42" s="373">
        <f t="shared" si="2"/>
        <v>0</v>
      </c>
      <c r="X42" s="374">
        <f t="shared" si="3"/>
        <v>0</v>
      </c>
      <c r="Y42" s="2431"/>
      <c r="Z42" s="2434"/>
      <c r="AA42" s="2434"/>
      <c r="AB42" s="2434"/>
      <c r="AC42" s="2437"/>
    </row>
    <row r="43" spans="1:29" ht="18.75" x14ac:dyDescent="0.25">
      <c r="A43" s="2441"/>
      <c r="B43" s="2427"/>
      <c r="C43" s="386"/>
      <c r="D43" s="368"/>
      <c r="E43" s="368"/>
      <c r="F43" s="368"/>
      <c r="G43" s="368"/>
      <c r="H43" s="368"/>
      <c r="I43" s="368"/>
      <c r="J43" s="368"/>
      <c r="K43" s="368"/>
      <c r="L43" s="368"/>
      <c r="M43" s="368"/>
      <c r="N43" s="368"/>
      <c r="O43" s="368"/>
      <c r="P43" s="368"/>
      <c r="Q43" s="370"/>
      <c r="R43" s="370"/>
      <c r="S43" s="370"/>
      <c r="T43" s="371"/>
      <c r="U43" s="378">
        <f t="shared" si="0"/>
        <v>0</v>
      </c>
      <c r="V43" s="373">
        <f t="shared" si="1"/>
        <v>0</v>
      </c>
      <c r="W43" s="373">
        <f t="shared" si="2"/>
        <v>0</v>
      </c>
      <c r="X43" s="374">
        <f t="shared" si="3"/>
        <v>0</v>
      </c>
      <c r="Y43" s="2431"/>
      <c r="Z43" s="2434"/>
      <c r="AA43" s="2434"/>
      <c r="AB43" s="2434"/>
      <c r="AC43" s="2437"/>
    </row>
    <row r="44" spans="1:29" ht="18.75" x14ac:dyDescent="0.25">
      <c r="A44" s="2441"/>
      <c r="B44" s="2427"/>
      <c r="C44" s="386"/>
      <c r="D44" s="375"/>
      <c r="E44" s="375"/>
      <c r="F44" s="375"/>
      <c r="G44" s="375"/>
      <c r="H44" s="375"/>
      <c r="I44" s="375"/>
      <c r="J44" s="375"/>
      <c r="K44" s="375"/>
      <c r="L44" s="375"/>
      <c r="M44" s="375"/>
      <c r="N44" s="375"/>
      <c r="O44" s="375"/>
      <c r="P44" s="375"/>
      <c r="Q44" s="376"/>
      <c r="R44" s="376"/>
      <c r="S44" s="376"/>
      <c r="T44" s="377"/>
      <c r="U44" s="378">
        <f t="shared" si="0"/>
        <v>0</v>
      </c>
      <c r="V44" s="373">
        <f t="shared" si="1"/>
        <v>0</v>
      </c>
      <c r="W44" s="373">
        <f t="shared" si="2"/>
        <v>0</v>
      </c>
      <c r="X44" s="374">
        <f t="shared" si="3"/>
        <v>0</v>
      </c>
      <c r="Y44" s="2431"/>
      <c r="Z44" s="2434"/>
      <c r="AA44" s="2434"/>
      <c r="AB44" s="2434"/>
      <c r="AC44" s="2437"/>
    </row>
    <row r="45" spans="1:29" ht="18.75" x14ac:dyDescent="0.25">
      <c r="A45" s="2441"/>
      <c r="B45" s="2427"/>
      <c r="C45" s="386"/>
      <c r="D45" s="368"/>
      <c r="E45" s="368"/>
      <c r="F45" s="368"/>
      <c r="G45" s="368"/>
      <c r="H45" s="368"/>
      <c r="I45" s="368"/>
      <c r="J45" s="368"/>
      <c r="K45" s="368"/>
      <c r="L45" s="368"/>
      <c r="M45" s="368"/>
      <c r="N45" s="368"/>
      <c r="O45" s="368"/>
      <c r="P45" s="368"/>
      <c r="Q45" s="370"/>
      <c r="R45" s="370"/>
      <c r="S45" s="370"/>
      <c r="T45" s="371"/>
      <c r="U45" s="378">
        <f t="shared" si="0"/>
        <v>0</v>
      </c>
      <c r="V45" s="373">
        <f t="shared" si="1"/>
        <v>0</v>
      </c>
      <c r="W45" s="373">
        <f t="shared" si="2"/>
        <v>0</v>
      </c>
      <c r="X45" s="374">
        <f t="shared" si="3"/>
        <v>0</v>
      </c>
      <c r="Y45" s="2431"/>
      <c r="Z45" s="2434"/>
      <c r="AA45" s="2434"/>
      <c r="AB45" s="2434"/>
      <c r="AC45" s="2437"/>
    </row>
    <row r="46" spans="1:29" ht="18.75" x14ac:dyDescent="0.25">
      <c r="A46" s="2441"/>
      <c r="B46" s="2427"/>
      <c r="C46" s="386"/>
      <c r="D46" s="375"/>
      <c r="E46" s="375"/>
      <c r="F46" s="375"/>
      <c r="G46" s="375"/>
      <c r="H46" s="375"/>
      <c r="I46" s="375"/>
      <c r="J46" s="375"/>
      <c r="K46" s="375"/>
      <c r="L46" s="375"/>
      <c r="M46" s="375"/>
      <c r="N46" s="375"/>
      <c r="O46" s="375"/>
      <c r="P46" s="375"/>
      <c r="Q46" s="376"/>
      <c r="R46" s="376"/>
      <c r="S46" s="376"/>
      <c r="T46" s="377"/>
      <c r="U46" s="378">
        <f t="shared" si="0"/>
        <v>0</v>
      </c>
      <c r="V46" s="373">
        <f t="shared" si="1"/>
        <v>0</v>
      </c>
      <c r="W46" s="373">
        <f t="shared" si="2"/>
        <v>0</v>
      </c>
      <c r="X46" s="374">
        <f t="shared" si="3"/>
        <v>0</v>
      </c>
      <c r="Y46" s="2431"/>
      <c r="Z46" s="2434"/>
      <c r="AA46" s="2434"/>
      <c r="AB46" s="2434"/>
      <c r="AC46" s="2437"/>
    </row>
    <row r="47" spans="1:29" ht="18.75" x14ac:dyDescent="0.25">
      <c r="A47" s="2441"/>
      <c r="B47" s="2427"/>
      <c r="C47" s="386"/>
      <c r="D47" s="368"/>
      <c r="E47" s="368"/>
      <c r="F47" s="368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70"/>
      <c r="R47" s="370"/>
      <c r="S47" s="370"/>
      <c r="T47" s="371"/>
      <c r="U47" s="378">
        <f t="shared" si="0"/>
        <v>0</v>
      </c>
      <c r="V47" s="373">
        <f t="shared" si="1"/>
        <v>0</v>
      </c>
      <c r="W47" s="373">
        <f t="shared" si="2"/>
        <v>0</v>
      </c>
      <c r="X47" s="374">
        <f t="shared" si="3"/>
        <v>0</v>
      </c>
      <c r="Y47" s="2431"/>
      <c r="Z47" s="2434"/>
      <c r="AA47" s="2434"/>
      <c r="AB47" s="2434"/>
      <c r="AC47" s="2437"/>
    </row>
    <row r="48" spans="1:29" ht="18.75" x14ac:dyDescent="0.25">
      <c r="A48" s="2441"/>
      <c r="B48" s="2427"/>
      <c r="C48" s="386"/>
      <c r="D48" s="375"/>
      <c r="E48" s="375"/>
      <c r="F48" s="375"/>
      <c r="G48" s="375"/>
      <c r="H48" s="375"/>
      <c r="I48" s="375"/>
      <c r="J48" s="375"/>
      <c r="K48" s="375"/>
      <c r="L48" s="375"/>
      <c r="M48" s="375"/>
      <c r="N48" s="375"/>
      <c r="O48" s="375"/>
      <c r="P48" s="375"/>
      <c r="Q48" s="376"/>
      <c r="R48" s="376"/>
      <c r="S48" s="376"/>
      <c r="T48" s="377"/>
      <c r="U48" s="378">
        <f t="shared" si="0"/>
        <v>0</v>
      </c>
      <c r="V48" s="373">
        <f t="shared" si="1"/>
        <v>0</v>
      </c>
      <c r="W48" s="373">
        <f t="shared" si="2"/>
        <v>0</v>
      </c>
      <c r="X48" s="374">
        <f t="shared" si="3"/>
        <v>0</v>
      </c>
      <c r="Y48" s="2431"/>
      <c r="Z48" s="2434"/>
      <c r="AA48" s="2434"/>
      <c r="AB48" s="2434"/>
      <c r="AC48" s="2437"/>
    </row>
    <row r="49" spans="1:29" ht="18.75" x14ac:dyDescent="0.25">
      <c r="A49" s="2441"/>
      <c r="B49" s="2427"/>
      <c r="C49" s="386"/>
      <c r="D49" s="368"/>
      <c r="E49" s="368"/>
      <c r="F49" s="368"/>
      <c r="G49" s="368"/>
      <c r="H49" s="368"/>
      <c r="I49" s="368"/>
      <c r="J49" s="368"/>
      <c r="K49" s="368"/>
      <c r="L49" s="368"/>
      <c r="M49" s="368"/>
      <c r="N49" s="368"/>
      <c r="O49" s="368"/>
      <c r="P49" s="368"/>
      <c r="Q49" s="370"/>
      <c r="R49" s="370"/>
      <c r="S49" s="370"/>
      <c r="T49" s="371"/>
      <c r="U49" s="378">
        <f t="shared" si="0"/>
        <v>0</v>
      </c>
      <c r="V49" s="373">
        <f t="shared" si="1"/>
        <v>0</v>
      </c>
      <c r="W49" s="373">
        <f t="shared" si="2"/>
        <v>0</v>
      </c>
      <c r="X49" s="374">
        <f t="shared" si="3"/>
        <v>0</v>
      </c>
      <c r="Y49" s="2431"/>
      <c r="Z49" s="2434"/>
      <c r="AA49" s="2434"/>
      <c r="AB49" s="2434"/>
      <c r="AC49" s="2437"/>
    </row>
    <row r="50" spans="1:29" ht="18.75" x14ac:dyDescent="0.25">
      <c r="A50" s="2441"/>
      <c r="B50" s="2427"/>
      <c r="C50" s="386"/>
      <c r="D50" s="375"/>
      <c r="E50" s="375"/>
      <c r="F50" s="375"/>
      <c r="G50" s="375"/>
      <c r="H50" s="375"/>
      <c r="I50" s="375"/>
      <c r="J50" s="375"/>
      <c r="K50" s="375"/>
      <c r="L50" s="375"/>
      <c r="M50" s="375"/>
      <c r="N50" s="375"/>
      <c r="O50" s="375"/>
      <c r="P50" s="375"/>
      <c r="Q50" s="376"/>
      <c r="R50" s="376"/>
      <c r="S50" s="376"/>
      <c r="T50" s="377"/>
      <c r="U50" s="378">
        <f t="shared" si="0"/>
        <v>0</v>
      </c>
      <c r="V50" s="373">
        <f t="shared" si="1"/>
        <v>0</v>
      </c>
      <c r="W50" s="373">
        <f t="shared" si="2"/>
        <v>0</v>
      </c>
      <c r="X50" s="374">
        <f t="shared" si="3"/>
        <v>0</v>
      </c>
      <c r="Y50" s="2431"/>
      <c r="Z50" s="2434"/>
      <c r="AA50" s="2434"/>
      <c r="AB50" s="2434"/>
      <c r="AC50" s="2437"/>
    </row>
    <row r="51" spans="1:29" ht="19.5" thickBot="1" x14ac:dyDescent="0.3">
      <c r="A51" s="2442"/>
      <c r="B51" s="2428"/>
      <c r="C51" s="389"/>
      <c r="D51" s="380"/>
      <c r="E51" s="380"/>
      <c r="F51" s="380"/>
      <c r="G51" s="380"/>
      <c r="H51" s="380"/>
      <c r="I51" s="380"/>
      <c r="J51" s="380"/>
      <c r="K51" s="380"/>
      <c r="L51" s="380"/>
      <c r="M51" s="380"/>
      <c r="N51" s="380"/>
      <c r="O51" s="380"/>
      <c r="P51" s="380"/>
      <c r="Q51" s="381"/>
      <c r="R51" s="381"/>
      <c r="S51" s="381"/>
      <c r="T51" s="382"/>
      <c r="U51" s="383">
        <f t="shared" si="0"/>
        <v>0</v>
      </c>
      <c r="V51" s="384">
        <f t="shared" si="1"/>
        <v>0</v>
      </c>
      <c r="W51" s="384">
        <f t="shared" si="2"/>
        <v>0</v>
      </c>
      <c r="X51" s="385">
        <f t="shared" si="3"/>
        <v>0</v>
      </c>
      <c r="Y51" s="2432"/>
      <c r="Z51" s="2435"/>
      <c r="AA51" s="2435"/>
      <c r="AB51" s="2435"/>
      <c r="AC51" s="2438"/>
    </row>
    <row r="52" spans="1:29" ht="18.75" x14ac:dyDescent="0.25">
      <c r="A52" s="2446">
        <v>3</v>
      </c>
      <c r="B52" s="2449"/>
      <c r="C52" s="390"/>
      <c r="D52" s="391"/>
      <c r="E52" s="392"/>
      <c r="F52" s="392"/>
      <c r="G52" s="392"/>
      <c r="H52" s="392"/>
      <c r="I52" s="392"/>
      <c r="J52" s="392"/>
      <c r="K52" s="392"/>
      <c r="L52" s="392"/>
      <c r="M52" s="392"/>
      <c r="N52" s="392"/>
      <c r="O52" s="392"/>
      <c r="P52" s="392"/>
      <c r="Q52" s="393"/>
      <c r="R52" s="393"/>
      <c r="S52" s="393"/>
      <c r="T52" s="394"/>
      <c r="U52" s="395">
        <f t="shared" si="0"/>
        <v>0</v>
      </c>
      <c r="V52" s="396">
        <f t="shared" si="1"/>
        <v>0</v>
      </c>
      <c r="W52" s="396">
        <f t="shared" si="2"/>
        <v>0</v>
      </c>
      <c r="X52" s="397">
        <f t="shared" si="3"/>
        <v>0</v>
      </c>
      <c r="Y52" s="2452">
        <f>SUM(U52:U71)</f>
        <v>0</v>
      </c>
      <c r="Z52" s="2455">
        <f>SUM(V52:V71)</f>
        <v>0</v>
      </c>
      <c r="AA52" s="2455">
        <f>SUM(W52:W71)</f>
        <v>0</v>
      </c>
      <c r="AB52" s="2455">
        <f>SUM(X52:X71)</f>
        <v>0</v>
      </c>
      <c r="AC52" s="2443">
        <f>MAX(Y52:AB71)</f>
        <v>0</v>
      </c>
    </row>
    <row r="53" spans="1:29" ht="18.75" x14ac:dyDescent="0.25">
      <c r="A53" s="2447"/>
      <c r="B53" s="2450"/>
      <c r="C53" s="398"/>
      <c r="D53" s="399"/>
      <c r="E53" s="400"/>
      <c r="F53" s="400"/>
      <c r="G53" s="400"/>
      <c r="H53" s="400"/>
      <c r="I53" s="400"/>
      <c r="J53" s="400"/>
      <c r="K53" s="400"/>
      <c r="L53" s="400"/>
      <c r="M53" s="400"/>
      <c r="N53" s="400"/>
      <c r="O53" s="400"/>
      <c r="P53" s="400"/>
      <c r="Q53" s="401"/>
      <c r="R53" s="401"/>
      <c r="S53" s="401"/>
      <c r="T53" s="402"/>
      <c r="U53" s="403">
        <f t="shared" si="0"/>
        <v>0</v>
      </c>
      <c r="V53" s="404">
        <f t="shared" si="1"/>
        <v>0</v>
      </c>
      <c r="W53" s="404">
        <f t="shared" si="2"/>
        <v>0</v>
      </c>
      <c r="X53" s="405">
        <f t="shared" si="3"/>
        <v>0</v>
      </c>
      <c r="Y53" s="2453"/>
      <c r="Z53" s="2456"/>
      <c r="AA53" s="2456"/>
      <c r="AB53" s="2456"/>
      <c r="AC53" s="2444"/>
    </row>
    <row r="54" spans="1:29" ht="18.75" x14ac:dyDescent="0.25">
      <c r="A54" s="2447"/>
      <c r="B54" s="2450"/>
      <c r="C54" s="398"/>
      <c r="D54" s="406"/>
      <c r="E54" s="406"/>
      <c r="F54" s="406"/>
      <c r="G54" s="406"/>
      <c r="H54" s="406"/>
      <c r="I54" s="406"/>
      <c r="J54" s="406"/>
      <c r="K54" s="406"/>
      <c r="L54" s="406"/>
      <c r="M54" s="406"/>
      <c r="N54" s="406"/>
      <c r="O54" s="406"/>
      <c r="P54" s="406"/>
      <c r="Q54" s="407"/>
      <c r="R54" s="407"/>
      <c r="S54" s="407"/>
      <c r="T54" s="408"/>
      <c r="U54" s="403">
        <f t="shared" si="0"/>
        <v>0</v>
      </c>
      <c r="V54" s="404">
        <f t="shared" si="1"/>
        <v>0</v>
      </c>
      <c r="W54" s="404">
        <f t="shared" si="2"/>
        <v>0</v>
      </c>
      <c r="X54" s="405">
        <f t="shared" si="3"/>
        <v>0</v>
      </c>
      <c r="Y54" s="2453"/>
      <c r="Z54" s="2456"/>
      <c r="AA54" s="2456"/>
      <c r="AB54" s="2456"/>
      <c r="AC54" s="2444"/>
    </row>
    <row r="55" spans="1:29" ht="18.75" x14ac:dyDescent="0.25">
      <c r="A55" s="2447"/>
      <c r="B55" s="2450"/>
      <c r="C55" s="398"/>
      <c r="D55" s="399"/>
      <c r="E55" s="399"/>
      <c r="F55" s="399"/>
      <c r="G55" s="399"/>
      <c r="H55" s="399"/>
      <c r="I55" s="399"/>
      <c r="J55" s="399"/>
      <c r="K55" s="399"/>
      <c r="L55" s="399"/>
      <c r="M55" s="399"/>
      <c r="N55" s="399"/>
      <c r="O55" s="399"/>
      <c r="P55" s="399"/>
      <c r="Q55" s="401"/>
      <c r="R55" s="401"/>
      <c r="S55" s="401"/>
      <c r="T55" s="402"/>
      <c r="U55" s="403">
        <f t="shared" si="0"/>
        <v>0</v>
      </c>
      <c r="V55" s="404">
        <f t="shared" si="1"/>
        <v>0</v>
      </c>
      <c r="W55" s="404">
        <f t="shared" si="2"/>
        <v>0</v>
      </c>
      <c r="X55" s="405">
        <f t="shared" si="3"/>
        <v>0</v>
      </c>
      <c r="Y55" s="2453"/>
      <c r="Z55" s="2456"/>
      <c r="AA55" s="2456"/>
      <c r="AB55" s="2456"/>
      <c r="AC55" s="2444"/>
    </row>
    <row r="56" spans="1:29" ht="18.75" x14ac:dyDescent="0.25">
      <c r="A56" s="2447"/>
      <c r="B56" s="2450"/>
      <c r="C56" s="398"/>
      <c r="D56" s="406"/>
      <c r="E56" s="406"/>
      <c r="F56" s="406"/>
      <c r="G56" s="406"/>
      <c r="H56" s="406"/>
      <c r="I56" s="406"/>
      <c r="J56" s="406"/>
      <c r="K56" s="406"/>
      <c r="L56" s="406"/>
      <c r="M56" s="406"/>
      <c r="N56" s="406"/>
      <c r="O56" s="406"/>
      <c r="P56" s="406"/>
      <c r="Q56" s="407"/>
      <c r="R56" s="407"/>
      <c r="S56" s="407"/>
      <c r="T56" s="408"/>
      <c r="U56" s="403">
        <f t="shared" si="0"/>
        <v>0</v>
      </c>
      <c r="V56" s="404">
        <f t="shared" si="1"/>
        <v>0</v>
      </c>
      <c r="W56" s="404">
        <f t="shared" si="2"/>
        <v>0</v>
      </c>
      <c r="X56" s="405">
        <f t="shared" si="3"/>
        <v>0</v>
      </c>
      <c r="Y56" s="2453"/>
      <c r="Z56" s="2456"/>
      <c r="AA56" s="2456"/>
      <c r="AB56" s="2456"/>
      <c r="AC56" s="2444"/>
    </row>
    <row r="57" spans="1:29" ht="18.75" x14ac:dyDescent="0.25">
      <c r="A57" s="2447"/>
      <c r="B57" s="2450"/>
      <c r="C57" s="398"/>
      <c r="D57" s="399"/>
      <c r="E57" s="399"/>
      <c r="F57" s="399"/>
      <c r="G57" s="399"/>
      <c r="H57" s="399"/>
      <c r="I57" s="399"/>
      <c r="J57" s="399"/>
      <c r="K57" s="399"/>
      <c r="L57" s="399"/>
      <c r="M57" s="399"/>
      <c r="N57" s="399"/>
      <c r="O57" s="399"/>
      <c r="P57" s="399"/>
      <c r="Q57" s="401"/>
      <c r="R57" s="401"/>
      <c r="S57" s="401"/>
      <c r="T57" s="402"/>
      <c r="U57" s="403">
        <f t="shared" si="0"/>
        <v>0</v>
      </c>
      <c r="V57" s="404">
        <f t="shared" si="1"/>
        <v>0</v>
      </c>
      <c r="W57" s="404">
        <f t="shared" si="2"/>
        <v>0</v>
      </c>
      <c r="X57" s="405">
        <f t="shared" si="3"/>
        <v>0</v>
      </c>
      <c r="Y57" s="2453"/>
      <c r="Z57" s="2456"/>
      <c r="AA57" s="2456"/>
      <c r="AB57" s="2456"/>
      <c r="AC57" s="2444"/>
    </row>
    <row r="58" spans="1:29" ht="18.75" x14ac:dyDescent="0.25">
      <c r="A58" s="2447"/>
      <c r="B58" s="2450"/>
      <c r="C58" s="398"/>
      <c r="D58" s="406"/>
      <c r="E58" s="406"/>
      <c r="F58" s="406"/>
      <c r="G58" s="406"/>
      <c r="H58" s="406"/>
      <c r="I58" s="406"/>
      <c r="J58" s="406"/>
      <c r="K58" s="406"/>
      <c r="L58" s="406"/>
      <c r="M58" s="406"/>
      <c r="N58" s="406"/>
      <c r="O58" s="406"/>
      <c r="P58" s="406"/>
      <c r="Q58" s="407"/>
      <c r="R58" s="407"/>
      <c r="S58" s="407"/>
      <c r="T58" s="408"/>
      <c r="U58" s="403">
        <f t="shared" si="0"/>
        <v>0</v>
      </c>
      <c r="V58" s="404">
        <f t="shared" si="1"/>
        <v>0</v>
      </c>
      <c r="W58" s="404">
        <f t="shared" si="2"/>
        <v>0</v>
      </c>
      <c r="X58" s="405">
        <f t="shared" si="3"/>
        <v>0</v>
      </c>
      <c r="Y58" s="2453"/>
      <c r="Z58" s="2456"/>
      <c r="AA58" s="2456"/>
      <c r="AB58" s="2456"/>
      <c r="AC58" s="2444"/>
    </row>
    <row r="59" spans="1:29" ht="18.75" x14ac:dyDescent="0.25">
      <c r="A59" s="2447"/>
      <c r="B59" s="2450"/>
      <c r="C59" s="398"/>
      <c r="D59" s="399"/>
      <c r="E59" s="399"/>
      <c r="F59" s="399"/>
      <c r="G59" s="399"/>
      <c r="H59" s="399"/>
      <c r="I59" s="399"/>
      <c r="J59" s="399"/>
      <c r="K59" s="399"/>
      <c r="L59" s="399"/>
      <c r="M59" s="399"/>
      <c r="N59" s="399"/>
      <c r="O59" s="399"/>
      <c r="P59" s="399"/>
      <c r="Q59" s="401"/>
      <c r="R59" s="401"/>
      <c r="S59" s="401"/>
      <c r="T59" s="402"/>
      <c r="U59" s="403">
        <f t="shared" si="0"/>
        <v>0</v>
      </c>
      <c r="V59" s="404">
        <f t="shared" si="1"/>
        <v>0</v>
      </c>
      <c r="W59" s="404">
        <f t="shared" si="2"/>
        <v>0</v>
      </c>
      <c r="X59" s="405">
        <f t="shared" si="3"/>
        <v>0</v>
      </c>
      <c r="Y59" s="2453"/>
      <c r="Z59" s="2456"/>
      <c r="AA59" s="2456"/>
      <c r="AB59" s="2456"/>
      <c r="AC59" s="2444"/>
    </row>
    <row r="60" spans="1:29" ht="18.75" x14ac:dyDescent="0.25">
      <c r="A60" s="2447"/>
      <c r="B60" s="2450"/>
      <c r="C60" s="398"/>
      <c r="D60" s="406"/>
      <c r="E60" s="406"/>
      <c r="F60" s="406"/>
      <c r="G60" s="406"/>
      <c r="H60" s="406"/>
      <c r="I60" s="406"/>
      <c r="J60" s="406"/>
      <c r="K60" s="406"/>
      <c r="L60" s="406"/>
      <c r="M60" s="406"/>
      <c r="N60" s="406"/>
      <c r="O60" s="406"/>
      <c r="P60" s="406"/>
      <c r="Q60" s="407"/>
      <c r="R60" s="407"/>
      <c r="S60" s="407"/>
      <c r="T60" s="408"/>
      <c r="U60" s="403">
        <f t="shared" si="0"/>
        <v>0</v>
      </c>
      <c r="V60" s="404">
        <f t="shared" si="1"/>
        <v>0</v>
      </c>
      <c r="W60" s="404">
        <f t="shared" si="2"/>
        <v>0</v>
      </c>
      <c r="X60" s="405">
        <f t="shared" si="3"/>
        <v>0</v>
      </c>
      <c r="Y60" s="2453"/>
      <c r="Z60" s="2456"/>
      <c r="AA60" s="2456"/>
      <c r="AB60" s="2456"/>
      <c r="AC60" s="2444"/>
    </row>
    <row r="61" spans="1:29" ht="18.75" x14ac:dyDescent="0.25">
      <c r="A61" s="2447"/>
      <c r="B61" s="2450"/>
      <c r="C61" s="398"/>
      <c r="D61" s="399"/>
      <c r="E61" s="399"/>
      <c r="F61" s="399"/>
      <c r="G61" s="399"/>
      <c r="H61" s="399"/>
      <c r="I61" s="399"/>
      <c r="J61" s="399"/>
      <c r="K61" s="399"/>
      <c r="L61" s="399"/>
      <c r="M61" s="399"/>
      <c r="N61" s="399"/>
      <c r="O61" s="399"/>
      <c r="P61" s="399"/>
      <c r="Q61" s="401"/>
      <c r="R61" s="401"/>
      <c r="S61" s="401"/>
      <c r="T61" s="402"/>
      <c r="U61" s="403">
        <f t="shared" si="0"/>
        <v>0</v>
      </c>
      <c r="V61" s="404">
        <f t="shared" si="1"/>
        <v>0</v>
      </c>
      <c r="W61" s="404">
        <f t="shared" si="2"/>
        <v>0</v>
      </c>
      <c r="X61" s="405">
        <f t="shared" si="3"/>
        <v>0</v>
      </c>
      <c r="Y61" s="2453"/>
      <c r="Z61" s="2456"/>
      <c r="AA61" s="2456"/>
      <c r="AB61" s="2456"/>
      <c r="AC61" s="2444"/>
    </row>
    <row r="62" spans="1:29" ht="18.75" x14ac:dyDescent="0.25">
      <c r="A62" s="2447"/>
      <c r="B62" s="2450"/>
      <c r="C62" s="398"/>
      <c r="D62" s="406"/>
      <c r="E62" s="406"/>
      <c r="F62" s="406"/>
      <c r="G62" s="406"/>
      <c r="H62" s="406"/>
      <c r="I62" s="406"/>
      <c r="J62" s="406"/>
      <c r="K62" s="406"/>
      <c r="L62" s="406"/>
      <c r="M62" s="406"/>
      <c r="N62" s="406"/>
      <c r="O62" s="406"/>
      <c r="P62" s="406"/>
      <c r="Q62" s="407"/>
      <c r="R62" s="407"/>
      <c r="S62" s="407"/>
      <c r="T62" s="408"/>
      <c r="U62" s="403">
        <f t="shared" si="0"/>
        <v>0</v>
      </c>
      <c r="V62" s="404">
        <f t="shared" si="1"/>
        <v>0</v>
      </c>
      <c r="W62" s="404">
        <f t="shared" si="2"/>
        <v>0</v>
      </c>
      <c r="X62" s="405">
        <f t="shared" si="3"/>
        <v>0</v>
      </c>
      <c r="Y62" s="2453"/>
      <c r="Z62" s="2456"/>
      <c r="AA62" s="2456"/>
      <c r="AB62" s="2456"/>
      <c r="AC62" s="2444"/>
    </row>
    <row r="63" spans="1:29" ht="18.75" x14ac:dyDescent="0.25">
      <c r="A63" s="2447"/>
      <c r="B63" s="2450"/>
      <c r="C63" s="398"/>
      <c r="D63" s="399"/>
      <c r="E63" s="399"/>
      <c r="F63" s="399"/>
      <c r="G63" s="399"/>
      <c r="H63" s="399"/>
      <c r="I63" s="399"/>
      <c r="J63" s="399"/>
      <c r="K63" s="399"/>
      <c r="L63" s="399"/>
      <c r="M63" s="399"/>
      <c r="N63" s="399"/>
      <c r="O63" s="399"/>
      <c r="P63" s="399"/>
      <c r="Q63" s="401"/>
      <c r="R63" s="401"/>
      <c r="S63" s="401"/>
      <c r="T63" s="402"/>
      <c r="U63" s="403">
        <f t="shared" si="0"/>
        <v>0</v>
      </c>
      <c r="V63" s="404">
        <f t="shared" si="1"/>
        <v>0</v>
      </c>
      <c r="W63" s="404">
        <f t="shared" si="2"/>
        <v>0</v>
      </c>
      <c r="X63" s="405">
        <f t="shared" si="3"/>
        <v>0</v>
      </c>
      <c r="Y63" s="2453"/>
      <c r="Z63" s="2456"/>
      <c r="AA63" s="2456"/>
      <c r="AB63" s="2456"/>
      <c r="AC63" s="2444"/>
    </row>
    <row r="64" spans="1:29" ht="18.75" x14ac:dyDescent="0.25">
      <c r="A64" s="2447"/>
      <c r="B64" s="2450"/>
      <c r="C64" s="398"/>
      <c r="D64" s="406"/>
      <c r="E64" s="406"/>
      <c r="F64" s="406"/>
      <c r="G64" s="406"/>
      <c r="H64" s="406"/>
      <c r="I64" s="406"/>
      <c r="J64" s="406"/>
      <c r="K64" s="406"/>
      <c r="L64" s="406"/>
      <c r="M64" s="406"/>
      <c r="N64" s="406"/>
      <c r="O64" s="406"/>
      <c r="P64" s="406"/>
      <c r="Q64" s="407"/>
      <c r="R64" s="407"/>
      <c r="S64" s="407"/>
      <c r="T64" s="408"/>
      <c r="U64" s="403">
        <f t="shared" si="0"/>
        <v>0</v>
      </c>
      <c r="V64" s="404">
        <f t="shared" si="1"/>
        <v>0</v>
      </c>
      <c r="W64" s="404">
        <f t="shared" si="2"/>
        <v>0</v>
      </c>
      <c r="X64" s="405">
        <f t="shared" si="3"/>
        <v>0</v>
      </c>
      <c r="Y64" s="2453"/>
      <c r="Z64" s="2456"/>
      <c r="AA64" s="2456"/>
      <c r="AB64" s="2456"/>
      <c r="AC64" s="2444"/>
    </row>
    <row r="65" spans="1:29" ht="18.75" x14ac:dyDescent="0.25">
      <c r="A65" s="2447"/>
      <c r="B65" s="2450"/>
      <c r="C65" s="398"/>
      <c r="D65" s="399"/>
      <c r="E65" s="399"/>
      <c r="F65" s="399"/>
      <c r="G65" s="399"/>
      <c r="H65" s="399"/>
      <c r="I65" s="399"/>
      <c r="J65" s="399"/>
      <c r="K65" s="399"/>
      <c r="L65" s="399"/>
      <c r="M65" s="399"/>
      <c r="N65" s="399"/>
      <c r="O65" s="399"/>
      <c r="P65" s="399"/>
      <c r="Q65" s="401"/>
      <c r="R65" s="401"/>
      <c r="S65" s="401"/>
      <c r="T65" s="402"/>
      <c r="U65" s="403">
        <f t="shared" si="0"/>
        <v>0</v>
      </c>
      <c r="V65" s="404">
        <f t="shared" si="1"/>
        <v>0</v>
      </c>
      <c r="W65" s="404">
        <f t="shared" si="2"/>
        <v>0</v>
      </c>
      <c r="X65" s="405">
        <f t="shared" si="3"/>
        <v>0</v>
      </c>
      <c r="Y65" s="2453"/>
      <c r="Z65" s="2456"/>
      <c r="AA65" s="2456"/>
      <c r="AB65" s="2456"/>
      <c r="AC65" s="2444"/>
    </row>
    <row r="66" spans="1:29" ht="18.75" x14ac:dyDescent="0.25">
      <c r="A66" s="2447"/>
      <c r="B66" s="2450"/>
      <c r="C66" s="398"/>
      <c r="D66" s="406"/>
      <c r="E66" s="406"/>
      <c r="F66" s="406"/>
      <c r="G66" s="406"/>
      <c r="H66" s="406"/>
      <c r="I66" s="406"/>
      <c r="J66" s="406"/>
      <c r="K66" s="406"/>
      <c r="L66" s="406"/>
      <c r="M66" s="406"/>
      <c r="N66" s="406"/>
      <c r="O66" s="406"/>
      <c r="P66" s="406"/>
      <c r="Q66" s="407"/>
      <c r="R66" s="407"/>
      <c r="S66" s="407"/>
      <c r="T66" s="408"/>
      <c r="U66" s="403">
        <f t="shared" si="0"/>
        <v>0</v>
      </c>
      <c r="V66" s="404">
        <f t="shared" si="1"/>
        <v>0</v>
      </c>
      <c r="W66" s="404">
        <f t="shared" si="2"/>
        <v>0</v>
      </c>
      <c r="X66" s="405">
        <f t="shared" si="3"/>
        <v>0</v>
      </c>
      <c r="Y66" s="2453"/>
      <c r="Z66" s="2456"/>
      <c r="AA66" s="2456"/>
      <c r="AB66" s="2456"/>
      <c r="AC66" s="2444"/>
    </row>
    <row r="67" spans="1:29" ht="18.75" x14ac:dyDescent="0.25">
      <c r="A67" s="2447"/>
      <c r="B67" s="2450"/>
      <c r="C67" s="398"/>
      <c r="D67" s="399"/>
      <c r="E67" s="399"/>
      <c r="F67" s="399"/>
      <c r="G67" s="399"/>
      <c r="H67" s="399"/>
      <c r="I67" s="399"/>
      <c r="J67" s="399"/>
      <c r="K67" s="399"/>
      <c r="L67" s="399"/>
      <c r="M67" s="399"/>
      <c r="N67" s="399"/>
      <c r="O67" s="399"/>
      <c r="P67" s="399"/>
      <c r="Q67" s="401"/>
      <c r="R67" s="401"/>
      <c r="S67" s="401"/>
      <c r="T67" s="402"/>
      <c r="U67" s="403">
        <f t="shared" si="0"/>
        <v>0</v>
      </c>
      <c r="V67" s="404">
        <f t="shared" si="1"/>
        <v>0</v>
      </c>
      <c r="W67" s="404">
        <f t="shared" si="2"/>
        <v>0</v>
      </c>
      <c r="X67" s="405">
        <f t="shared" si="3"/>
        <v>0</v>
      </c>
      <c r="Y67" s="2453"/>
      <c r="Z67" s="2456"/>
      <c r="AA67" s="2456"/>
      <c r="AB67" s="2456"/>
      <c r="AC67" s="2444"/>
    </row>
    <row r="68" spans="1:29" ht="18.75" x14ac:dyDescent="0.25">
      <c r="A68" s="2447"/>
      <c r="B68" s="2450"/>
      <c r="C68" s="398"/>
      <c r="D68" s="406"/>
      <c r="E68" s="406"/>
      <c r="F68" s="406"/>
      <c r="G68" s="406"/>
      <c r="H68" s="406"/>
      <c r="I68" s="406"/>
      <c r="J68" s="406"/>
      <c r="K68" s="406"/>
      <c r="L68" s="406"/>
      <c r="M68" s="406"/>
      <c r="N68" s="406"/>
      <c r="O68" s="406"/>
      <c r="P68" s="406"/>
      <c r="Q68" s="407"/>
      <c r="R68" s="407"/>
      <c r="S68" s="407"/>
      <c r="T68" s="408"/>
      <c r="U68" s="403">
        <f t="shared" si="0"/>
        <v>0</v>
      </c>
      <c r="V68" s="404">
        <f t="shared" si="1"/>
        <v>0</v>
      </c>
      <c r="W68" s="404">
        <f t="shared" si="2"/>
        <v>0</v>
      </c>
      <c r="X68" s="405">
        <f t="shared" si="3"/>
        <v>0</v>
      </c>
      <c r="Y68" s="2453"/>
      <c r="Z68" s="2456"/>
      <c r="AA68" s="2456"/>
      <c r="AB68" s="2456"/>
      <c r="AC68" s="2444"/>
    </row>
    <row r="69" spans="1:29" ht="18.75" x14ac:dyDescent="0.25">
      <c r="A69" s="2447"/>
      <c r="B69" s="2450"/>
      <c r="C69" s="398"/>
      <c r="D69" s="399"/>
      <c r="E69" s="399"/>
      <c r="F69" s="399"/>
      <c r="G69" s="399"/>
      <c r="H69" s="399"/>
      <c r="I69" s="399"/>
      <c r="J69" s="399"/>
      <c r="K69" s="399"/>
      <c r="L69" s="399"/>
      <c r="M69" s="399"/>
      <c r="N69" s="399"/>
      <c r="O69" s="399"/>
      <c r="P69" s="399"/>
      <c r="Q69" s="401"/>
      <c r="R69" s="401"/>
      <c r="S69" s="401"/>
      <c r="T69" s="402"/>
      <c r="U69" s="403">
        <f t="shared" si="0"/>
        <v>0</v>
      </c>
      <c r="V69" s="404">
        <f t="shared" si="1"/>
        <v>0</v>
      </c>
      <c r="W69" s="404">
        <f t="shared" si="2"/>
        <v>0</v>
      </c>
      <c r="X69" s="405">
        <f t="shared" si="3"/>
        <v>0</v>
      </c>
      <c r="Y69" s="2453"/>
      <c r="Z69" s="2456"/>
      <c r="AA69" s="2456"/>
      <c r="AB69" s="2456"/>
      <c r="AC69" s="2444"/>
    </row>
    <row r="70" spans="1:29" ht="18.75" x14ac:dyDescent="0.25">
      <c r="A70" s="2447"/>
      <c r="B70" s="2450"/>
      <c r="C70" s="398"/>
      <c r="D70" s="406"/>
      <c r="E70" s="406"/>
      <c r="F70" s="406"/>
      <c r="G70" s="406"/>
      <c r="H70" s="406"/>
      <c r="I70" s="406"/>
      <c r="J70" s="406"/>
      <c r="K70" s="406"/>
      <c r="L70" s="406"/>
      <c r="M70" s="406"/>
      <c r="N70" s="406"/>
      <c r="O70" s="406"/>
      <c r="P70" s="406"/>
      <c r="Q70" s="407"/>
      <c r="R70" s="407"/>
      <c r="S70" s="407"/>
      <c r="T70" s="408"/>
      <c r="U70" s="403">
        <f t="shared" si="0"/>
        <v>0</v>
      </c>
      <c r="V70" s="404">
        <f t="shared" si="1"/>
        <v>0</v>
      </c>
      <c r="W70" s="404">
        <f t="shared" si="2"/>
        <v>0</v>
      </c>
      <c r="X70" s="405">
        <f t="shared" si="3"/>
        <v>0</v>
      </c>
      <c r="Y70" s="2453"/>
      <c r="Z70" s="2456"/>
      <c r="AA70" s="2456"/>
      <c r="AB70" s="2456"/>
      <c r="AC70" s="2444"/>
    </row>
    <row r="71" spans="1:29" ht="19.5" thickBot="1" x14ac:dyDescent="0.3">
      <c r="A71" s="2448"/>
      <c r="B71" s="2451"/>
      <c r="C71" s="409"/>
      <c r="D71" s="410"/>
      <c r="E71" s="410"/>
      <c r="F71" s="410"/>
      <c r="G71" s="410"/>
      <c r="H71" s="410"/>
      <c r="I71" s="410"/>
      <c r="J71" s="410"/>
      <c r="K71" s="410"/>
      <c r="L71" s="410"/>
      <c r="M71" s="410"/>
      <c r="N71" s="410"/>
      <c r="O71" s="410"/>
      <c r="P71" s="410"/>
      <c r="Q71" s="411"/>
      <c r="R71" s="411"/>
      <c r="S71" s="411"/>
      <c r="T71" s="412"/>
      <c r="U71" s="413">
        <f t="shared" si="0"/>
        <v>0</v>
      </c>
      <c r="V71" s="414">
        <f t="shared" si="1"/>
        <v>0</v>
      </c>
      <c r="W71" s="414">
        <f t="shared" si="2"/>
        <v>0</v>
      </c>
      <c r="X71" s="415">
        <f t="shared" si="3"/>
        <v>0</v>
      </c>
      <c r="Y71" s="2454"/>
      <c r="Z71" s="2457"/>
      <c r="AA71" s="2457"/>
      <c r="AB71" s="2457"/>
      <c r="AC71" s="2445"/>
    </row>
    <row r="72" spans="1:29" ht="18.75" x14ac:dyDescent="0.25">
      <c r="A72" s="2446">
        <v>4</v>
      </c>
      <c r="B72" s="2449"/>
      <c r="C72" s="390"/>
      <c r="D72" s="391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3"/>
      <c r="R72" s="393"/>
      <c r="S72" s="393"/>
      <c r="T72" s="394"/>
      <c r="U72" s="395">
        <f t="shared" si="0"/>
        <v>0</v>
      </c>
      <c r="V72" s="396">
        <f t="shared" si="1"/>
        <v>0</v>
      </c>
      <c r="W72" s="396">
        <f t="shared" si="2"/>
        <v>0</v>
      </c>
      <c r="X72" s="397">
        <f t="shared" si="3"/>
        <v>0</v>
      </c>
      <c r="Y72" s="2452">
        <f>SUM(U72:U91)</f>
        <v>0</v>
      </c>
      <c r="Z72" s="2455">
        <f>SUM(V72:V91)</f>
        <v>0</v>
      </c>
      <c r="AA72" s="2455">
        <f>SUM(W72:W91)</f>
        <v>0</v>
      </c>
      <c r="AB72" s="2455">
        <f>SUM(X72:X91)</f>
        <v>0</v>
      </c>
      <c r="AC72" s="2443">
        <f>MAX(Y72:AB91)</f>
        <v>0</v>
      </c>
    </row>
    <row r="73" spans="1:29" ht="18.75" x14ac:dyDescent="0.25">
      <c r="A73" s="2447"/>
      <c r="B73" s="2450"/>
      <c r="C73" s="398"/>
      <c r="D73" s="399"/>
      <c r="E73" s="400"/>
      <c r="F73" s="400"/>
      <c r="G73" s="400"/>
      <c r="H73" s="400"/>
      <c r="I73" s="400"/>
      <c r="J73" s="400"/>
      <c r="K73" s="400"/>
      <c r="L73" s="400"/>
      <c r="M73" s="400"/>
      <c r="N73" s="400"/>
      <c r="O73" s="400"/>
      <c r="P73" s="400"/>
      <c r="Q73" s="401"/>
      <c r="R73" s="401"/>
      <c r="S73" s="401"/>
      <c r="T73" s="402"/>
      <c r="U73" s="403">
        <f t="shared" si="0"/>
        <v>0</v>
      </c>
      <c r="V73" s="404">
        <f t="shared" si="1"/>
        <v>0</v>
      </c>
      <c r="W73" s="404">
        <f t="shared" si="2"/>
        <v>0</v>
      </c>
      <c r="X73" s="405">
        <f t="shared" si="3"/>
        <v>0</v>
      </c>
      <c r="Y73" s="2453"/>
      <c r="Z73" s="2456"/>
      <c r="AA73" s="2456"/>
      <c r="AB73" s="2456"/>
      <c r="AC73" s="2444"/>
    </row>
    <row r="74" spans="1:29" ht="18.75" x14ac:dyDescent="0.25">
      <c r="A74" s="2447"/>
      <c r="B74" s="2450"/>
      <c r="C74" s="398"/>
      <c r="D74" s="406"/>
      <c r="E74" s="406"/>
      <c r="F74" s="406"/>
      <c r="G74" s="406"/>
      <c r="H74" s="406"/>
      <c r="I74" s="406"/>
      <c r="J74" s="406"/>
      <c r="K74" s="406"/>
      <c r="L74" s="406"/>
      <c r="M74" s="406"/>
      <c r="N74" s="406"/>
      <c r="O74" s="406"/>
      <c r="P74" s="406"/>
      <c r="Q74" s="407"/>
      <c r="R74" s="407"/>
      <c r="S74" s="407"/>
      <c r="T74" s="408"/>
      <c r="U74" s="403">
        <f t="shared" si="0"/>
        <v>0</v>
      </c>
      <c r="V74" s="404">
        <f t="shared" si="1"/>
        <v>0</v>
      </c>
      <c r="W74" s="404">
        <f t="shared" si="2"/>
        <v>0</v>
      </c>
      <c r="X74" s="405">
        <f t="shared" si="3"/>
        <v>0</v>
      </c>
      <c r="Y74" s="2453"/>
      <c r="Z74" s="2456"/>
      <c r="AA74" s="2456"/>
      <c r="AB74" s="2456"/>
      <c r="AC74" s="2444"/>
    </row>
    <row r="75" spans="1:29" ht="18.75" x14ac:dyDescent="0.25">
      <c r="A75" s="2447"/>
      <c r="B75" s="2450"/>
      <c r="C75" s="398"/>
      <c r="D75" s="399"/>
      <c r="E75" s="399"/>
      <c r="F75" s="399"/>
      <c r="G75" s="399"/>
      <c r="H75" s="399"/>
      <c r="I75" s="399"/>
      <c r="J75" s="399"/>
      <c r="K75" s="399"/>
      <c r="L75" s="399"/>
      <c r="M75" s="399"/>
      <c r="N75" s="399"/>
      <c r="O75" s="399"/>
      <c r="P75" s="399"/>
      <c r="Q75" s="401"/>
      <c r="R75" s="401"/>
      <c r="S75" s="401"/>
      <c r="T75" s="402"/>
      <c r="U75" s="403">
        <f t="shared" si="0"/>
        <v>0</v>
      </c>
      <c r="V75" s="404">
        <f t="shared" si="1"/>
        <v>0</v>
      </c>
      <c r="W75" s="404">
        <f t="shared" si="2"/>
        <v>0</v>
      </c>
      <c r="X75" s="405">
        <f t="shared" si="3"/>
        <v>0</v>
      </c>
      <c r="Y75" s="2453"/>
      <c r="Z75" s="2456"/>
      <c r="AA75" s="2456"/>
      <c r="AB75" s="2456"/>
      <c r="AC75" s="2444"/>
    </row>
    <row r="76" spans="1:29" ht="18.75" x14ac:dyDescent="0.25">
      <c r="A76" s="2447"/>
      <c r="B76" s="2450"/>
      <c r="C76" s="398"/>
      <c r="D76" s="406"/>
      <c r="E76" s="406"/>
      <c r="F76" s="406"/>
      <c r="G76" s="406"/>
      <c r="H76" s="406"/>
      <c r="I76" s="406"/>
      <c r="J76" s="406"/>
      <c r="K76" s="406"/>
      <c r="L76" s="406"/>
      <c r="M76" s="406"/>
      <c r="N76" s="406"/>
      <c r="O76" s="406"/>
      <c r="P76" s="406"/>
      <c r="Q76" s="407"/>
      <c r="R76" s="407"/>
      <c r="S76" s="407"/>
      <c r="T76" s="408"/>
      <c r="U76" s="403">
        <f t="shared" ref="U76:U139" si="4">IF(AND(E76=0,F76=0,G76=0),0,IF(AND(E76=0,F76=0),G76,IF(AND(E76=0,G76=0),F76,IF(AND(F76=0,G76=0),E76,IF(E76=0,(F76+G76)/2,IF(F76=0,(E76+G76)/2,IF(G76=0,(E76+F76)/2,(E76+F76+G76)/3)))))))</f>
        <v>0</v>
      </c>
      <c r="V76" s="404">
        <f t="shared" ref="V76:V139" si="5">IF(AND(H76=0,I76=0,J76=0),0,IF(AND(H76=0,I76=0),J76,IF(AND(H76=0,J76=0),I76,IF(AND(I76=0,J76=0),H76,IF(H76=0,(I76+J76)/2,IF(I76=0,(H76+J76)/2,IF(J76=0,(H76+I76)/2,(H76+I76+J76)/3)))))))</f>
        <v>0</v>
      </c>
      <c r="W76" s="404">
        <f t="shared" ref="W76:W139" si="6">IF(AND(K76=0,L76=0,M76=0),0,IF(AND(K76=0,L76=0),M76,IF(AND(K76=0,M76=0),L76,IF(AND(L76=0,M76=0),K76,IF(K76=0,(L76+M76)/2,IF(L76=0,(K76+M76)/2,IF(M76=0,(K76+L76)/2,(K76+L76+M76)/3)))))))</f>
        <v>0</v>
      </c>
      <c r="X76" s="405">
        <f t="shared" ref="X76:X139" si="7">IF(AND(N76=0,O76=0,P76=0),0,IF(AND(N76=0,O76=0),P76,IF(AND(N76=0,P76=0),O76,IF(AND(O76=0,P76=0),N76,IF(N76=0,(O76+P76)/2,IF(O76=0,(N76+P76)/2,IF(P76=0,(N76+O76)/2,(N76+O76+P76)/3)))))))</f>
        <v>0</v>
      </c>
      <c r="Y76" s="2453"/>
      <c r="Z76" s="2456"/>
      <c r="AA76" s="2456"/>
      <c r="AB76" s="2456"/>
      <c r="AC76" s="2444"/>
    </row>
    <row r="77" spans="1:29" ht="18.75" x14ac:dyDescent="0.25">
      <c r="A77" s="2447"/>
      <c r="B77" s="2450"/>
      <c r="C77" s="398"/>
      <c r="D77" s="399"/>
      <c r="E77" s="399"/>
      <c r="F77" s="399"/>
      <c r="G77" s="399"/>
      <c r="H77" s="399"/>
      <c r="I77" s="399"/>
      <c r="J77" s="399"/>
      <c r="K77" s="399"/>
      <c r="L77" s="399"/>
      <c r="M77" s="399"/>
      <c r="N77" s="399"/>
      <c r="O77" s="399"/>
      <c r="P77" s="399"/>
      <c r="Q77" s="401"/>
      <c r="R77" s="401"/>
      <c r="S77" s="401"/>
      <c r="T77" s="402"/>
      <c r="U77" s="403">
        <f t="shared" si="4"/>
        <v>0</v>
      </c>
      <c r="V77" s="404">
        <f t="shared" si="5"/>
        <v>0</v>
      </c>
      <c r="W77" s="404">
        <f t="shared" si="6"/>
        <v>0</v>
      </c>
      <c r="X77" s="405">
        <f t="shared" si="7"/>
        <v>0</v>
      </c>
      <c r="Y77" s="2453"/>
      <c r="Z77" s="2456"/>
      <c r="AA77" s="2456"/>
      <c r="AB77" s="2456"/>
      <c r="AC77" s="2444"/>
    </row>
    <row r="78" spans="1:29" ht="18.75" x14ac:dyDescent="0.25">
      <c r="A78" s="2447"/>
      <c r="B78" s="2450"/>
      <c r="C78" s="398"/>
      <c r="D78" s="406"/>
      <c r="E78" s="406"/>
      <c r="F78" s="406"/>
      <c r="G78" s="406"/>
      <c r="H78" s="406"/>
      <c r="I78" s="406"/>
      <c r="J78" s="406"/>
      <c r="K78" s="406"/>
      <c r="L78" s="406"/>
      <c r="M78" s="406"/>
      <c r="N78" s="406"/>
      <c r="O78" s="406"/>
      <c r="P78" s="406"/>
      <c r="Q78" s="407"/>
      <c r="R78" s="407"/>
      <c r="S78" s="407"/>
      <c r="T78" s="408"/>
      <c r="U78" s="403">
        <f t="shared" si="4"/>
        <v>0</v>
      </c>
      <c r="V78" s="404">
        <f t="shared" si="5"/>
        <v>0</v>
      </c>
      <c r="W78" s="404">
        <f t="shared" si="6"/>
        <v>0</v>
      </c>
      <c r="X78" s="405">
        <f t="shared" si="7"/>
        <v>0</v>
      </c>
      <c r="Y78" s="2453"/>
      <c r="Z78" s="2456"/>
      <c r="AA78" s="2456"/>
      <c r="AB78" s="2456"/>
      <c r="AC78" s="2444"/>
    </row>
    <row r="79" spans="1:29" ht="18.75" x14ac:dyDescent="0.25">
      <c r="A79" s="2447"/>
      <c r="B79" s="2450"/>
      <c r="C79" s="398"/>
      <c r="D79" s="399"/>
      <c r="E79" s="399"/>
      <c r="F79" s="399"/>
      <c r="G79" s="399"/>
      <c r="H79" s="399"/>
      <c r="I79" s="399"/>
      <c r="J79" s="399"/>
      <c r="K79" s="399"/>
      <c r="L79" s="399"/>
      <c r="M79" s="399"/>
      <c r="N79" s="399"/>
      <c r="O79" s="399"/>
      <c r="P79" s="399"/>
      <c r="Q79" s="401"/>
      <c r="R79" s="401"/>
      <c r="S79" s="401"/>
      <c r="T79" s="402"/>
      <c r="U79" s="403">
        <f t="shared" si="4"/>
        <v>0</v>
      </c>
      <c r="V79" s="404">
        <f t="shared" si="5"/>
        <v>0</v>
      </c>
      <c r="W79" s="404">
        <f t="shared" si="6"/>
        <v>0</v>
      </c>
      <c r="X79" s="405">
        <f t="shared" si="7"/>
        <v>0</v>
      </c>
      <c r="Y79" s="2453"/>
      <c r="Z79" s="2456"/>
      <c r="AA79" s="2456"/>
      <c r="AB79" s="2456"/>
      <c r="AC79" s="2444"/>
    </row>
    <row r="80" spans="1:29" ht="18.75" x14ac:dyDescent="0.25">
      <c r="A80" s="2447"/>
      <c r="B80" s="2450"/>
      <c r="C80" s="398"/>
      <c r="D80" s="406"/>
      <c r="E80" s="406"/>
      <c r="F80" s="406"/>
      <c r="G80" s="406"/>
      <c r="H80" s="406"/>
      <c r="I80" s="406"/>
      <c r="J80" s="406"/>
      <c r="K80" s="406"/>
      <c r="L80" s="406"/>
      <c r="M80" s="406"/>
      <c r="N80" s="406"/>
      <c r="O80" s="406"/>
      <c r="P80" s="406"/>
      <c r="Q80" s="407"/>
      <c r="R80" s="407"/>
      <c r="S80" s="407"/>
      <c r="T80" s="408"/>
      <c r="U80" s="403">
        <f t="shared" si="4"/>
        <v>0</v>
      </c>
      <c r="V80" s="404">
        <f t="shared" si="5"/>
        <v>0</v>
      </c>
      <c r="W80" s="404">
        <f t="shared" si="6"/>
        <v>0</v>
      </c>
      <c r="X80" s="405">
        <f t="shared" si="7"/>
        <v>0</v>
      </c>
      <c r="Y80" s="2453"/>
      <c r="Z80" s="2456"/>
      <c r="AA80" s="2456"/>
      <c r="AB80" s="2456"/>
      <c r="AC80" s="2444"/>
    </row>
    <row r="81" spans="1:29" ht="18.75" x14ac:dyDescent="0.25">
      <c r="A81" s="2447"/>
      <c r="B81" s="2450"/>
      <c r="C81" s="398"/>
      <c r="D81" s="399"/>
      <c r="E81" s="399"/>
      <c r="F81" s="399"/>
      <c r="G81" s="399"/>
      <c r="H81" s="399"/>
      <c r="I81" s="399"/>
      <c r="J81" s="399"/>
      <c r="K81" s="399"/>
      <c r="L81" s="399"/>
      <c r="M81" s="399"/>
      <c r="N81" s="399"/>
      <c r="O81" s="399"/>
      <c r="P81" s="399"/>
      <c r="Q81" s="401"/>
      <c r="R81" s="401"/>
      <c r="S81" s="401"/>
      <c r="T81" s="402"/>
      <c r="U81" s="403">
        <f t="shared" si="4"/>
        <v>0</v>
      </c>
      <c r="V81" s="404">
        <f t="shared" si="5"/>
        <v>0</v>
      </c>
      <c r="W81" s="404">
        <f t="shared" si="6"/>
        <v>0</v>
      </c>
      <c r="X81" s="405">
        <f t="shared" si="7"/>
        <v>0</v>
      </c>
      <c r="Y81" s="2453"/>
      <c r="Z81" s="2456"/>
      <c r="AA81" s="2456"/>
      <c r="AB81" s="2456"/>
      <c r="AC81" s="2444"/>
    </row>
    <row r="82" spans="1:29" ht="18.75" x14ac:dyDescent="0.25">
      <c r="A82" s="2447"/>
      <c r="B82" s="2450"/>
      <c r="C82" s="398"/>
      <c r="D82" s="406"/>
      <c r="E82" s="406"/>
      <c r="F82" s="406"/>
      <c r="G82" s="406"/>
      <c r="H82" s="406"/>
      <c r="I82" s="406"/>
      <c r="J82" s="406"/>
      <c r="K82" s="406"/>
      <c r="L82" s="406"/>
      <c r="M82" s="406"/>
      <c r="N82" s="406"/>
      <c r="O82" s="406"/>
      <c r="P82" s="406"/>
      <c r="Q82" s="407"/>
      <c r="R82" s="407"/>
      <c r="S82" s="407"/>
      <c r="T82" s="408"/>
      <c r="U82" s="403">
        <f t="shared" si="4"/>
        <v>0</v>
      </c>
      <c r="V82" s="404">
        <f t="shared" si="5"/>
        <v>0</v>
      </c>
      <c r="W82" s="404">
        <f t="shared" si="6"/>
        <v>0</v>
      </c>
      <c r="X82" s="405">
        <f t="shared" si="7"/>
        <v>0</v>
      </c>
      <c r="Y82" s="2453"/>
      <c r="Z82" s="2456"/>
      <c r="AA82" s="2456"/>
      <c r="AB82" s="2456"/>
      <c r="AC82" s="2444"/>
    </row>
    <row r="83" spans="1:29" ht="18.75" x14ac:dyDescent="0.25">
      <c r="A83" s="2447"/>
      <c r="B83" s="2450"/>
      <c r="C83" s="398"/>
      <c r="D83" s="399"/>
      <c r="E83" s="399"/>
      <c r="F83" s="399"/>
      <c r="G83" s="399"/>
      <c r="H83" s="399"/>
      <c r="I83" s="399"/>
      <c r="J83" s="399"/>
      <c r="K83" s="399"/>
      <c r="L83" s="399"/>
      <c r="M83" s="399"/>
      <c r="N83" s="399"/>
      <c r="O83" s="399"/>
      <c r="P83" s="399"/>
      <c r="Q83" s="401"/>
      <c r="R83" s="401"/>
      <c r="S83" s="401"/>
      <c r="T83" s="402"/>
      <c r="U83" s="403">
        <f t="shared" si="4"/>
        <v>0</v>
      </c>
      <c r="V83" s="404">
        <f t="shared" si="5"/>
        <v>0</v>
      </c>
      <c r="W83" s="404">
        <f t="shared" si="6"/>
        <v>0</v>
      </c>
      <c r="X83" s="405">
        <f t="shared" si="7"/>
        <v>0</v>
      </c>
      <c r="Y83" s="2453"/>
      <c r="Z83" s="2456"/>
      <c r="AA83" s="2456"/>
      <c r="AB83" s="2456"/>
      <c r="AC83" s="2444"/>
    </row>
    <row r="84" spans="1:29" ht="18.75" x14ac:dyDescent="0.25">
      <c r="A84" s="2447"/>
      <c r="B84" s="2450"/>
      <c r="C84" s="398"/>
      <c r="D84" s="406"/>
      <c r="E84" s="406"/>
      <c r="F84" s="406"/>
      <c r="G84" s="406"/>
      <c r="H84" s="406"/>
      <c r="I84" s="406"/>
      <c r="J84" s="406"/>
      <c r="K84" s="406"/>
      <c r="L84" s="406"/>
      <c r="M84" s="406"/>
      <c r="N84" s="406"/>
      <c r="O84" s="406"/>
      <c r="P84" s="406"/>
      <c r="Q84" s="407"/>
      <c r="R84" s="407"/>
      <c r="S84" s="407"/>
      <c r="T84" s="408"/>
      <c r="U84" s="403">
        <f t="shared" si="4"/>
        <v>0</v>
      </c>
      <c r="V84" s="404">
        <f t="shared" si="5"/>
        <v>0</v>
      </c>
      <c r="W84" s="404">
        <f t="shared" si="6"/>
        <v>0</v>
      </c>
      <c r="X84" s="405">
        <f t="shared" si="7"/>
        <v>0</v>
      </c>
      <c r="Y84" s="2453"/>
      <c r="Z84" s="2456"/>
      <c r="AA84" s="2456"/>
      <c r="AB84" s="2456"/>
      <c r="AC84" s="2444"/>
    </row>
    <row r="85" spans="1:29" ht="18.75" x14ac:dyDescent="0.25">
      <c r="A85" s="2447"/>
      <c r="B85" s="2450"/>
      <c r="C85" s="398"/>
      <c r="D85" s="399"/>
      <c r="E85" s="399"/>
      <c r="F85" s="399"/>
      <c r="G85" s="399"/>
      <c r="H85" s="399"/>
      <c r="I85" s="399"/>
      <c r="J85" s="399"/>
      <c r="K85" s="399"/>
      <c r="L85" s="399"/>
      <c r="M85" s="399"/>
      <c r="N85" s="399"/>
      <c r="O85" s="399"/>
      <c r="P85" s="399"/>
      <c r="Q85" s="401"/>
      <c r="R85" s="401"/>
      <c r="S85" s="401"/>
      <c r="T85" s="402"/>
      <c r="U85" s="403">
        <f t="shared" si="4"/>
        <v>0</v>
      </c>
      <c r="V85" s="404">
        <f t="shared" si="5"/>
        <v>0</v>
      </c>
      <c r="W85" s="404">
        <f t="shared" si="6"/>
        <v>0</v>
      </c>
      <c r="X85" s="405">
        <f t="shared" si="7"/>
        <v>0</v>
      </c>
      <c r="Y85" s="2453"/>
      <c r="Z85" s="2456"/>
      <c r="AA85" s="2456"/>
      <c r="AB85" s="2456"/>
      <c r="AC85" s="2444"/>
    </row>
    <row r="86" spans="1:29" ht="18.75" x14ac:dyDescent="0.25">
      <c r="A86" s="2447"/>
      <c r="B86" s="2450"/>
      <c r="C86" s="398"/>
      <c r="D86" s="406"/>
      <c r="E86" s="406"/>
      <c r="F86" s="406"/>
      <c r="G86" s="406"/>
      <c r="H86" s="406"/>
      <c r="I86" s="406"/>
      <c r="J86" s="406"/>
      <c r="K86" s="406"/>
      <c r="L86" s="406"/>
      <c r="M86" s="406"/>
      <c r="N86" s="406"/>
      <c r="O86" s="406"/>
      <c r="P86" s="406"/>
      <c r="Q86" s="407"/>
      <c r="R86" s="407"/>
      <c r="S86" s="407"/>
      <c r="T86" s="408"/>
      <c r="U86" s="403">
        <f t="shared" si="4"/>
        <v>0</v>
      </c>
      <c r="V86" s="404">
        <f t="shared" si="5"/>
        <v>0</v>
      </c>
      <c r="W86" s="404">
        <f t="shared" si="6"/>
        <v>0</v>
      </c>
      <c r="X86" s="405">
        <f t="shared" si="7"/>
        <v>0</v>
      </c>
      <c r="Y86" s="2453"/>
      <c r="Z86" s="2456"/>
      <c r="AA86" s="2456"/>
      <c r="AB86" s="2456"/>
      <c r="AC86" s="2444"/>
    </row>
    <row r="87" spans="1:29" ht="18.75" x14ac:dyDescent="0.25">
      <c r="A87" s="2447"/>
      <c r="B87" s="2450"/>
      <c r="C87" s="398"/>
      <c r="D87" s="399"/>
      <c r="E87" s="399"/>
      <c r="F87" s="399"/>
      <c r="G87" s="399"/>
      <c r="H87" s="399"/>
      <c r="I87" s="399"/>
      <c r="J87" s="399"/>
      <c r="K87" s="399"/>
      <c r="L87" s="399"/>
      <c r="M87" s="399"/>
      <c r="N87" s="399"/>
      <c r="O87" s="399"/>
      <c r="P87" s="399"/>
      <c r="Q87" s="401"/>
      <c r="R87" s="401"/>
      <c r="S87" s="401"/>
      <c r="T87" s="402"/>
      <c r="U87" s="403">
        <f t="shared" si="4"/>
        <v>0</v>
      </c>
      <c r="V87" s="404">
        <f t="shared" si="5"/>
        <v>0</v>
      </c>
      <c r="W87" s="404">
        <f t="shared" si="6"/>
        <v>0</v>
      </c>
      <c r="X87" s="405">
        <f t="shared" si="7"/>
        <v>0</v>
      </c>
      <c r="Y87" s="2453"/>
      <c r="Z87" s="2456"/>
      <c r="AA87" s="2456"/>
      <c r="AB87" s="2456"/>
      <c r="AC87" s="2444"/>
    </row>
    <row r="88" spans="1:29" ht="18.75" x14ac:dyDescent="0.25">
      <c r="A88" s="2447"/>
      <c r="B88" s="2450"/>
      <c r="C88" s="398"/>
      <c r="D88" s="406"/>
      <c r="E88" s="406"/>
      <c r="F88" s="406"/>
      <c r="G88" s="406"/>
      <c r="H88" s="406"/>
      <c r="I88" s="406"/>
      <c r="J88" s="406"/>
      <c r="K88" s="406"/>
      <c r="L88" s="406"/>
      <c r="M88" s="406"/>
      <c r="N88" s="406"/>
      <c r="O88" s="406"/>
      <c r="P88" s="406"/>
      <c r="Q88" s="407"/>
      <c r="R88" s="407"/>
      <c r="S88" s="407"/>
      <c r="T88" s="408"/>
      <c r="U88" s="403">
        <f t="shared" si="4"/>
        <v>0</v>
      </c>
      <c r="V88" s="404">
        <f t="shared" si="5"/>
        <v>0</v>
      </c>
      <c r="W88" s="404">
        <f t="shared" si="6"/>
        <v>0</v>
      </c>
      <c r="X88" s="405">
        <f t="shared" si="7"/>
        <v>0</v>
      </c>
      <c r="Y88" s="2453"/>
      <c r="Z88" s="2456"/>
      <c r="AA88" s="2456"/>
      <c r="AB88" s="2456"/>
      <c r="AC88" s="2444"/>
    </row>
    <row r="89" spans="1:29" ht="18.75" x14ac:dyDescent="0.25">
      <c r="A89" s="2447"/>
      <c r="B89" s="2450"/>
      <c r="C89" s="398"/>
      <c r="D89" s="399"/>
      <c r="E89" s="399"/>
      <c r="F89" s="399"/>
      <c r="G89" s="399"/>
      <c r="H89" s="399"/>
      <c r="I89" s="399"/>
      <c r="J89" s="399"/>
      <c r="K89" s="399"/>
      <c r="L89" s="399"/>
      <c r="M89" s="399"/>
      <c r="N89" s="399"/>
      <c r="O89" s="399"/>
      <c r="P89" s="399"/>
      <c r="Q89" s="401"/>
      <c r="R89" s="401"/>
      <c r="S89" s="401"/>
      <c r="T89" s="402"/>
      <c r="U89" s="403">
        <f t="shared" si="4"/>
        <v>0</v>
      </c>
      <c r="V89" s="404">
        <f t="shared" si="5"/>
        <v>0</v>
      </c>
      <c r="W89" s="404">
        <f t="shared" si="6"/>
        <v>0</v>
      </c>
      <c r="X89" s="405">
        <f t="shared" si="7"/>
        <v>0</v>
      </c>
      <c r="Y89" s="2453"/>
      <c r="Z89" s="2456"/>
      <c r="AA89" s="2456"/>
      <c r="AB89" s="2456"/>
      <c r="AC89" s="2444"/>
    </row>
    <row r="90" spans="1:29" ht="18.75" x14ac:dyDescent="0.25">
      <c r="A90" s="2447"/>
      <c r="B90" s="2450"/>
      <c r="C90" s="398"/>
      <c r="D90" s="406"/>
      <c r="E90" s="406"/>
      <c r="F90" s="406"/>
      <c r="G90" s="406"/>
      <c r="H90" s="406"/>
      <c r="I90" s="406"/>
      <c r="J90" s="406"/>
      <c r="K90" s="406"/>
      <c r="L90" s="406"/>
      <c r="M90" s="406"/>
      <c r="N90" s="406"/>
      <c r="O90" s="406"/>
      <c r="P90" s="406"/>
      <c r="Q90" s="407"/>
      <c r="R90" s="407"/>
      <c r="S90" s="407"/>
      <c r="T90" s="408"/>
      <c r="U90" s="403">
        <f t="shared" si="4"/>
        <v>0</v>
      </c>
      <c r="V90" s="404">
        <f t="shared" si="5"/>
        <v>0</v>
      </c>
      <c r="W90" s="404">
        <f t="shared" si="6"/>
        <v>0</v>
      </c>
      <c r="X90" s="405">
        <f t="shared" si="7"/>
        <v>0</v>
      </c>
      <c r="Y90" s="2453"/>
      <c r="Z90" s="2456"/>
      <c r="AA90" s="2456"/>
      <c r="AB90" s="2456"/>
      <c r="AC90" s="2444"/>
    </row>
    <row r="91" spans="1:29" ht="19.5" thickBot="1" x14ac:dyDescent="0.3">
      <c r="A91" s="2448"/>
      <c r="B91" s="2451"/>
      <c r="C91" s="409"/>
      <c r="D91" s="410"/>
      <c r="E91" s="410"/>
      <c r="F91" s="410"/>
      <c r="G91" s="410"/>
      <c r="H91" s="410"/>
      <c r="I91" s="410"/>
      <c r="J91" s="410"/>
      <c r="K91" s="410"/>
      <c r="L91" s="410"/>
      <c r="M91" s="410"/>
      <c r="N91" s="410"/>
      <c r="O91" s="410"/>
      <c r="P91" s="410"/>
      <c r="Q91" s="411"/>
      <c r="R91" s="411"/>
      <c r="S91" s="411"/>
      <c r="T91" s="412"/>
      <c r="U91" s="413">
        <f t="shared" si="4"/>
        <v>0</v>
      </c>
      <c r="V91" s="414">
        <f t="shared" si="5"/>
        <v>0</v>
      </c>
      <c r="W91" s="414">
        <f t="shared" si="6"/>
        <v>0</v>
      </c>
      <c r="X91" s="415">
        <f t="shared" si="7"/>
        <v>0</v>
      </c>
      <c r="Y91" s="2454"/>
      <c r="Z91" s="2457"/>
      <c r="AA91" s="2457"/>
      <c r="AB91" s="2457"/>
      <c r="AC91" s="2445"/>
    </row>
    <row r="92" spans="1:29" ht="18.75" x14ac:dyDescent="0.25">
      <c r="A92" s="2446">
        <v>5</v>
      </c>
      <c r="B92" s="2449"/>
      <c r="C92" s="390"/>
      <c r="D92" s="391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3"/>
      <c r="R92" s="393"/>
      <c r="S92" s="393"/>
      <c r="T92" s="394"/>
      <c r="U92" s="395">
        <f t="shared" si="4"/>
        <v>0</v>
      </c>
      <c r="V92" s="396">
        <f t="shared" si="5"/>
        <v>0</v>
      </c>
      <c r="W92" s="396">
        <f t="shared" si="6"/>
        <v>0</v>
      </c>
      <c r="X92" s="397">
        <f t="shared" si="7"/>
        <v>0</v>
      </c>
      <c r="Y92" s="2452">
        <f>SUM(U92:U111)</f>
        <v>0</v>
      </c>
      <c r="Z92" s="2455">
        <f>SUM(V92:V111)</f>
        <v>0</v>
      </c>
      <c r="AA92" s="2455">
        <f>SUM(W92:W111)</f>
        <v>0</v>
      </c>
      <c r="AB92" s="2455">
        <f>SUM(X92:X111)</f>
        <v>0</v>
      </c>
      <c r="AC92" s="2443">
        <f>MAX(Y92:AB111)</f>
        <v>0</v>
      </c>
    </row>
    <row r="93" spans="1:29" ht="18.75" x14ac:dyDescent="0.25">
      <c r="A93" s="2447"/>
      <c r="B93" s="2450"/>
      <c r="C93" s="398"/>
      <c r="D93" s="399"/>
      <c r="E93" s="400"/>
      <c r="F93" s="400"/>
      <c r="G93" s="400"/>
      <c r="H93" s="400"/>
      <c r="I93" s="400"/>
      <c r="J93" s="400"/>
      <c r="K93" s="400"/>
      <c r="L93" s="400"/>
      <c r="M93" s="400"/>
      <c r="N93" s="400"/>
      <c r="O93" s="400"/>
      <c r="P93" s="400"/>
      <c r="Q93" s="401"/>
      <c r="R93" s="401"/>
      <c r="S93" s="401"/>
      <c r="T93" s="402"/>
      <c r="U93" s="403">
        <f t="shared" si="4"/>
        <v>0</v>
      </c>
      <c r="V93" s="404">
        <f t="shared" si="5"/>
        <v>0</v>
      </c>
      <c r="W93" s="404">
        <f t="shared" si="6"/>
        <v>0</v>
      </c>
      <c r="X93" s="405">
        <f t="shared" si="7"/>
        <v>0</v>
      </c>
      <c r="Y93" s="2453"/>
      <c r="Z93" s="2456"/>
      <c r="AA93" s="2456"/>
      <c r="AB93" s="2456"/>
      <c r="AC93" s="2444"/>
    </row>
    <row r="94" spans="1:29" ht="18.75" x14ac:dyDescent="0.25">
      <c r="A94" s="2447"/>
      <c r="B94" s="2450"/>
      <c r="C94" s="398"/>
      <c r="D94" s="406"/>
      <c r="E94" s="406"/>
      <c r="F94" s="406"/>
      <c r="G94" s="406"/>
      <c r="H94" s="406"/>
      <c r="I94" s="406"/>
      <c r="J94" s="406"/>
      <c r="K94" s="406"/>
      <c r="L94" s="406"/>
      <c r="M94" s="406"/>
      <c r="N94" s="406"/>
      <c r="O94" s="406"/>
      <c r="P94" s="406"/>
      <c r="Q94" s="407"/>
      <c r="R94" s="407"/>
      <c r="S94" s="407"/>
      <c r="T94" s="408"/>
      <c r="U94" s="403">
        <f t="shared" si="4"/>
        <v>0</v>
      </c>
      <c r="V94" s="404">
        <f t="shared" si="5"/>
        <v>0</v>
      </c>
      <c r="W94" s="404">
        <f t="shared" si="6"/>
        <v>0</v>
      </c>
      <c r="X94" s="405">
        <f t="shared" si="7"/>
        <v>0</v>
      </c>
      <c r="Y94" s="2453"/>
      <c r="Z94" s="2456"/>
      <c r="AA94" s="2456"/>
      <c r="AB94" s="2456"/>
      <c r="AC94" s="2444"/>
    </row>
    <row r="95" spans="1:29" ht="18.75" x14ac:dyDescent="0.25">
      <c r="A95" s="2447"/>
      <c r="B95" s="2450"/>
      <c r="C95" s="398"/>
      <c r="D95" s="399"/>
      <c r="E95" s="399"/>
      <c r="F95" s="399"/>
      <c r="G95" s="399"/>
      <c r="H95" s="399"/>
      <c r="I95" s="399"/>
      <c r="J95" s="399"/>
      <c r="K95" s="399"/>
      <c r="L95" s="399"/>
      <c r="M95" s="399"/>
      <c r="N95" s="399"/>
      <c r="O95" s="399"/>
      <c r="P95" s="399"/>
      <c r="Q95" s="401"/>
      <c r="R95" s="401"/>
      <c r="S95" s="401"/>
      <c r="T95" s="402"/>
      <c r="U95" s="403">
        <f t="shared" si="4"/>
        <v>0</v>
      </c>
      <c r="V95" s="404">
        <f t="shared" si="5"/>
        <v>0</v>
      </c>
      <c r="W95" s="404">
        <f t="shared" si="6"/>
        <v>0</v>
      </c>
      <c r="X95" s="405">
        <f t="shared" si="7"/>
        <v>0</v>
      </c>
      <c r="Y95" s="2453"/>
      <c r="Z95" s="2456"/>
      <c r="AA95" s="2456"/>
      <c r="AB95" s="2456"/>
      <c r="AC95" s="2444"/>
    </row>
    <row r="96" spans="1:29" ht="18.75" x14ac:dyDescent="0.25">
      <c r="A96" s="2447"/>
      <c r="B96" s="2450"/>
      <c r="C96" s="398"/>
      <c r="D96" s="406"/>
      <c r="E96" s="406"/>
      <c r="F96" s="406"/>
      <c r="G96" s="406"/>
      <c r="H96" s="406"/>
      <c r="I96" s="406"/>
      <c r="J96" s="406"/>
      <c r="K96" s="406"/>
      <c r="L96" s="406"/>
      <c r="M96" s="406"/>
      <c r="N96" s="406"/>
      <c r="O96" s="406"/>
      <c r="P96" s="406"/>
      <c r="Q96" s="407"/>
      <c r="R96" s="407"/>
      <c r="S96" s="407"/>
      <c r="T96" s="408"/>
      <c r="U96" s="403">
        <f t="shared" si="4"/>
        <v>0</v>
      </c>
      <c r="V96" s="404">
        <f t="shared" si="5"/>
        <v>0</v>
      </c>
      <c r="W96" s="404">
        <f t="shared" si="6"/>
        <v>0</v>
      </c>
      <c r="X96" s="405">
        <f t="shared" si="7"/>
        <v>0</v>
      </c>
      <c r="Y96" s="2453"/>
      <c r="Z96" s="2456"/>
      <c r="AA96" s="2456"/>
      <c r="AB96" s="2456"/>
      <c r="AC96" s="2444"/>
    </row>
    <row r="97" spans="1:29" ht="18.75" x14ac:dyDescent="0.25">
      <c r="A97" s="2447"/>
      <c r="B97" s="2450"/>
      <c r="C97" s="398"/>
      <c r="D97" s="399"/>
      <c r="E97" s="399"/>
      <c r="F97" s="399"/>
      <c r="G97" s="399"/>
      <c r="H97" s="399"/>
      <c r="I97" s="399"/>
      <c r="J97" s="399"/>
      <c r="K97" s="399"/>
      <c r="L97" s="399"/>
      <c r="M97" s="399"/>
      <c r="N97" s="399"/>
      <c r="O97" s="399"/>
      <c r="P97" s="399"/>
      <c r="Q97" s="401"/>
      <c r="R97" s="401"/>
      <c r="S97" s="401"/>
      <c r="T97" s="402"/>
      <c r="U97" s="403">
        <f t="shared" si="4"/>
        <v>0</v>
      </c>
      <c r="V97" s="404">
        <f t="shared" si="5"/>
        <v>0</v>
      </c>
      <c r="W97" s="404">
        <f t="shared" si="6"/>
        <v>0</v>
      </c>
      <c r="X97" s="405">
        <f t="shared" si="7"/>
        <v>0</v>
      </c>
      <c r="Y97" s="2453"/>
      <c r="Z97" s="2456"/>
      <c r="AA97" s="2456"/>
      <c r="AB97" s="2456"/>
      <c r="AC97" s="2444"/>
    </row>
    <row r="98" spans="1:29" ht="18.75" x14ac:dyDescent="0.25">
      <c r="A98" s="2447"/>
      <c r="B98" s="2450"/>
      <c r="C98" s="398"/>
      <c r="D98" s="406"/>
      <c r="E98" s="406"/>
      <c r="F98" s="406"/>
      <c r="G98" s="406"/>
      <c r="H98" s="406"/>
      <c r="I98" s="406"/>
      <c r="J98" s="406"/>
      <c r="K98" s="406"/>
      <c r="L98" s="406"/>
      <c r="M98" s="406"/>
      <c r="N98" s="406"/>
      <c r="O98" s="406"/>
      <c r="P98" s="406"/>
      <c r="Q98" s="407"/>
      <c r="R98" s="407"/>
      <c r="S98" s="407"/>
      <c r="T98" s="408"/>
      <c r="U98" s="403">
        <f t="shared" si="4"/>
        <v>0</v>
      </c>
      <c r="V98" s="404">
        <f t="shared" si="5"/>
        <v>0</v>
      </c>
      <c r="W98" s="404">
        <f t="shared" si="6"/>
        <v>0</v>
      </c>
      <c r="X98" s="405">
        <f t="shared" si="7"/>
        <v>0</v>
      </c>
      <c r="Y98" s="2453"/>
      <c r="Z98" s="2456"/>
      <c r="AA98" s="2456"/>
      <c r="AB98" s="2456"/>
      <c r="AC98" s="2444"/>
    </row>
    <row r="99" spans="1:29" ht="18.75" x14ac:dyDescent="0.25">
      <c r="A99" s="2447"/>
      <c r="B99" s="2450"/>
      <c r="C99" s="398"/>
      <c r="D99" s="399"/>
      <c r="E99" s="399"/>
      <c r="F99" s="399"/>
      <c r="G99" s="399"/>
      <c r="H99" s="399"/>
      <c r="I99" s="399"/>
      <c r="J99" s="399"/>
      <c r="K99" s="399"/>
      <c r="L99" s="399"/>
      <c r="M99" s="399"/>
      <c r="N99" s="399"/>
      <c r="O99" s="399"/>
      <c r="P99" s="399"/>
      <c r="Q99" s="401"/>
      <c r="R99" s="401"/>
      <c r="S99" s="401"/>
      <c r="T99" s="402"/>
      <c r="U99" s="403">
        <f t="shared" si="4"/>
        <v>0</v>
      </c>
      <c r="V99" s="404">
        <f t="shared" si="5"/>
        <v>0</v>
      </c>
      <c r="W99" s="404">
        <f t="shared" si="6"/>
        <v>0</v>
      </c>
      <c r="X99" s="405">
        <f t="shared" si="7"/>
        <v>0</v>
      </c>
      <c r="Y99" s="2453"/>
      <c r="Z99" s="2456"/>
      <c r="AA99" s="2456"/>
      <c r="AB99" s="2456"/>
      <c r="AC99" s="2444"/>
    </row>
    <row r="100" spans="1:29" ht="18.75" x14ac:dyDescent="0.25">
      <c r="A100" s="2447"/>
      <c r="B100" s="2450"/>
      <c r="C100" s="398"/>
      <c r="D100" s="406"/>
      <c r="E100" s="406"/>
      <c r="F100" s="406"/>
      <c r="G100" s="406"/>
      <c r="H100" s="406"/>
      <c r="I100" s="406"/>
      <c r="J100" s="406"/>
      <c r="K100" s="406"/>
      <c r="L100" s="406"/>
      <c r="M100" s="406"/>
      <c r="N100" s="406"/>
      <c r="O100" s="406"/>
      <c r="P100" s="406"/>
      <c r="Q100" s="407"/>
      <c r="R100" s="407"/>
      <c r="S100" s="407"/>
      <c r="T100" s="408"/>
      <c r="U100" s="403">
        <f t="shared" si="4"/>
        <v>0</v>
      </c>
      <c r="V100" s="404">
        <f t="shared" si="5"/>
        <v>0</v>
      </c>
      <c r="W100" s="404">
        <f t="shared" si="6"/>
        <v>0</v>
      </c>
      <c r="X100" s="405">
        <f t="shared" si="7"/>
        <v>0</v>
      </c>
      <c r="Y100" s="2453"/>
      <c r="Z100" s="2456"/>
      <c r="AA100" s="2456"/>
      <c r="AB100" s="2456"/>
      <c r="AC100" s="2444"/>
    </row>
    <row r="101" spans="1:29" ht="18.75" x14ac:dyDescent="0.25">
      <c r="A101" s="2447"/>
      <c r="B101" s="2450"/>
      <c r="C101" s="398"/>
      <c r="D101" s="399"/>
      <c r="E101" s="399"/>
      <c r="F101" s="399"/>
      <c r="G101" s="399"/>
      <c r="H101" s="399"/>
      <c r="I101" s="399"/>
      <c r="J101" s="399"/>
      <c r="K101" s="399"/>
      <c r="L101" s="399"/>
      <c r="M101" s="399"/>
      <c r="N101" s="399"/>
      <c r="O101" s="399"/>
      <c r="P101" s="399"/>
      <c r="Q101" s="401"/>
      <c r="R101" s="401"/>
      <c r="S101" s="401"/>
      <c r="T101" s="402"/>
      <c r="U101" s="403">
        <f t="shared" si="4"/>
        <v>0</v>
      </c>
      <c r="V101" s="404">
        <f t="shared" si="5"/>
        <v>0</v>
      </c>
      <c r="W101" s="404">
        <f t="shared" si="6"/>
        <v>0</v>
      </c>
      <c r="X101" s="405">
        <f t="shared" si="7"/>
        <v>0</v>
      </c>
      <c r="Y101" s="2453"/>
      <c r="Z101" s="2456"/>
      <c r="AA101" s="2456"/>
      <c r="AB101" s="2456"/>
      <c r="AC101" s="2444"/>
    </row>
    <row r="102" spans="1:29" ht="18.75" x14ac:dyDescent="0.25">
      <c r="A102" s="2447"/>
      <c r="B102" s="2450"/>
      <c r="C102" s="398"/>
      <c r="D102" s="406"/>
      <c r="E102" s="406"/>
      <c r="F102" s="406"/>
      <c r="G102" s="406"/>
      <c r="H102" s="406"/>
      <c r="I102" s="406"/>
      <c r="J102" s="406"/>
      <c r="K102" s="406"/>
      <c r="L102" s="406"/>
      <c r="M102" s="406"/>
      <c r="N102" s="406"/>
      <c r="O102" s="406"/>
      <c r="P102" s="406"/>
      <c r="Q102" s="407"/>
      <c r="R102" s="407"/>
      <c r="S102" s="407"/>
      <c r="T102" s="408"/>
      <c r="U102" s="403">
        <f t="shared" si="4"/>
        <v>0</v>
      </c>
      <c r="V102" s="404">
        <f t="shared" si="5"/>
        <v>0</v>
      </c>
      <c r="W102" s="404">
        <f t="shared" si="6"/>
        <v>0</v>
      </c>
      <c r="X102" s="405">
        <f t="shared" si="7"/>
        <v>0</v>
      </c>
      <c r="Y102" s="2453"/>
      <c r="Z102" s="2456"/>
      <c r="AA102" s="2456"/>
      <c r="AB102" s="2456"/>
      <c r="AC102" s="2444"/>
    </row>
    <row r="103" spans="1:29" ht="18.75" x14ac:dyDescent="0.25">
      <c r="A103" s="2447"/>
      <c r="B103" s="2450"/>
      <c r="C103" s="398"/>
      <c r="D103" s="399"/>
      <c r="E103" s="399"/>
      <c r="F103" s="399"/>
      <c r="G103" s="399"/>
      <c r="H103" s="399"/>
      <c r="I103" s="399"/>
      <c r="J103" s="399"/>
      <c r="K103" s="399"/>
      <c r="L103" s="399"/>
      <c r="M103" s="399"/>
      <c r="N103" s="399"/>
      <c r="O103" s="399"/>
      <c r="P103" s="399"/>
      <c r="Q103" s="401"/>
      <c r="R103" s="401"/>
      <c r="S103" s="401"/>
      <c r="T103" s="402"/>
      <c r="U103" s="403">
        <f t="shared" si="4"/>
        <v>0</v>
      </c>
      <c r="V103" s="404">
        <f t="shared" si="5"/>
        <v>0</v>
      </c>
      <c r="W103" s="404">
        <f t="shared" si="6"/>
        <v>0</v>
      </c>
      <c r="X103" s="405">
        <f t="shared" si="7"/>
        <v>0</v>
      </c>
      <c r="Y103" s="2453"/>
      <c r="Z103" s="2456"/>
      <c r="AA103" s="2456"/>
      <c r="AB103" s="2456"/>
      <c r="AC103" s="2444"/>
    </row>
    <row r="104" spans="1:29" ht="18.75" x14ac:dyDescent="0.25">
      <c r="A104" s="2447"/>
      <c r="B104" s="2450"/>
      <c r="C104" s="398"/>
      <c r="D104" s="406"/>
      <c r="E104" s="406"/>
      <c r="F104" s="406"/>
      <c r="G104" s="406"/>
      <c r="H104" s="406"/>
      <c r="I104" s="406"/>
      <c r="J104" s="406"/>
      <c r="K104" s="406"/>
      <c r="L104" s="406"/>
      <c r="M104" s="406"/>
      <c r="N104" s="406"/>
      <c r="O104" s="406"/>
      <c r="P104" s="406"/>
      <c r="Q104" s="407"/>
      <c r="R104" s="407"/>
      <c r="S104" s="407"/>
      <c r="T104" s="408"/>
      <c r="U104" s="403">
        <f t="shared" si="4"/>
        <v>0</v>
      </c>
      <c r="V104" s="404">
        <f t="shared" si="5"/>
        <v>0</v>
      </c>
      <c r="W104" s="404">
        <f t="shared" si="6"/>
        <v>0</v>
      </c>
      <c r="X104" s="405">
        <f t="shared" si="7"/>
        <v>0</v>
      </c>
      <c r="Y104" s="2453"/>
      <c r="Z104" s="2456"/>
      <c r="AA104" s="2456"/>
      <c r="AB104" s="2456"/>
      <c r="AC104" s="2444"/>
    </row>
    <row r="105" spans="1:29" ht="18.75" x14ac:dyDescent="0.25">
      <c r="A105" s="2447"/>
      <c r="B105" s="2450"/>
      <c r="C105" s="398"/>
      <c r="D105" s="399"/>
      <c r="E105" s="399"/>
      <c r="F105" s="399"/>
      <c r="G105" s="399"/>
      <c r="H105" s="399"/>
      <c r="I105" s="399"/>
      <c r="J105" s="399"/>
      <c r="K105" s="399"/>
      <c r="L105" s="399"/>
      <c r="M105" s="399"/>
      <c r="N105" s="399"/>
      <c r="O105" s="399"/>
      <c r="P105" s="399"/>
      <c r="Q105" s="401"/>
      <c r="R105" s="401"/>
      <c r="S105" s="401"/>
      <c r="T105" s="402"/>
      <c r="U105" s="403">
        <f t="shared" si="4"/>
        <v>0</v>
      </c>
      <c r="V105" s="404">
        <f t="shared" si="5"/>
        <v>0</v>
      </c>
      <c r="W105" s="404">
        <f t="shared" si="6"/>
        <v>0</v>
      </c>
      <c r="X105" s="405">
        <f t="shared" si="7"/>
        <v>0</v>
      </c>
      <c r="Y105" s="2453"/>
      <c r="Z105" s="2456"/>
      <c r="AA105" s="2456"/>
      <c r="AB105" s="2456"/>
      <c r="AC105" s="2444"/>
    </row>
    <row r="106" spans="1:29" ht="18.75" x14ac:dyDescent="0.25">
      <c r="A106" s="2447"/>
      <c r="B106" s="2450"/>
      <c r="C106" s="398"/>
      <c r="D106" s="406"/>
      <c r="E106" s="406"/>
      <c r="F106" s="406"/>
      <c r="G106" s="406"/>
      <c r="H106" s="406"/>
      <c r="I106" s="406"/>
      <c r="J106" s="406"/>
      <c r="K106" s="406"/>
      <c r="L106" s="406"/>
      <c r="M106" s="406"/>
      <c r="N106" s="406"/>
      <c r="O106" s="406"/>
      <c r="P106" s="406"/>
      <c r="Q106" s="407"/>
      <c r="R106" s="407"/>
      <c r="S106" s="407"/>
      <c r="T106" s="408"/>
      <c r="U106" s="403">
        <f t="shared" si="4"/>
        <v>0</v>
      </c>
      <c r="V106" s="404">
        <f t="shared" si="5"/>
        <v>0</v>
      </c>
      <c r="W106" s="404">
        <f t="shared" si="6"/>
        <v>0</v>
      </c>
      <c r="X106" s="405">
        <f t="shared" si="7"/>
        <v>0</v>
      </c>
      <c r="Y106" s="2453"/>
      <c r="Z106" s="2456"/>
      <c r="AA106" s="2456"/>
      <c r="AB106" s="2456"/>
      <c r="AC106" s="2444"/>
    </row>
    <row r="107" spans="1:29" ht="18.75" x14ac:dyDescent="0.25">
      <c r="A107" s="2447"/>
      <c r="B107" s="2450"/>
      <c r="C107" s="398"/>
      <c r="D107" s="399"/>
      <c r="E107" s="399"/>
      <c r="F107" s="399"/>
      <c r="G107" s="399"/>
      <c r="H107" s="399"/>
      <c r="I107" s="399"/>
      <c r="J107" s="399"/>
      <c r="K107" s="399"/>
      <c r="L107" s="399"/>
      <c r="M107" s="399"/>
      <c r="N107" s="399"/>
      <c r="O107" s="399"/>
      <c r="P107" s="399"/>
      <c r="Q107" s="401"/>
      <c r="R107" s="401"/>
      <c r="S107" s="401"/>
      <c r="T107" s="402"/>
      <c r="U107" s="403">
        <f t="shared" si="4"/>
        <v>0</v>
      </c>
      <c r="V107" s="404">
        <f t="shared" si="5"/>
        <v>0</v>
      </c>
      <c r="W107" s="404">
        <f t="shared" si="6"/>
        <v>0</v>
      </c>
      <c r="X107" s="405">
        <f t="shared" si="7"/>
        <v>0</v>
      </c>
      <c r="Y107" s="2453"/>
      <c r="Z107" s="2456"/>
      <c r="AA107" s="2456"/>
      <c r="AB107" s="2456"/>
      <c r="AC107" s="2444"/>
    </row>
    <row r="108" spans="1:29" ht="18.75" x14ac:dyDescent="0.25">
      <c r="A108" s="2447"/>
      <c r="B108" s="2450"/>
      <c r="C108" s="398"/>
      <c r="D108" s="406"/>
      <c r="E108" s="406"/>
      <c r="F108" s="406"/>
      <c r="G108" s="406"/>
      <c r="H108" s="406"/>
      <c r="I108" s="406"/>
      <c r="J108" s="406"/>
      <c r="K108" s="406"/>
      <c r="L108" s="406"/>
      <c r="M108" s="406"/>
      <c r="N108" s="406"/>
      <c r="O108" s="406"/>
      <c r="P108" s="406"/>
      <c r="Q108" s="407"/>
      <c r="R108" s="407"/>
      <c r="S108" s="407"/>
      <c r="T108" s="408"/>
      <c r="U108" s="403">
        <f t="shared" si="4"/>
        <v>0</v>
      </c>
      <c r="V108" s="404">
        <f t="shared" si="5"/>
        <v>0</v>
      </c>
      <c r="W108" s="404">
        <f t="shared" si="6"/>
        <v>0</v>
      </c>
      <c r="X108" s="405">
        <f t="shared" si="7"/>
        <v>0</v>
      </c>
      <c r="Y108" s="2453"/>
      <c r="Z108" s="2456"/>
      <c r="AA108" s="2456"/>
      <c r="AB108" s="2456"/>
      <c r="AC108" s="2444"/>
    </row>
    <row r="109" spans="1:29" ht="18.75" x14ac:dyDescent="0.25">
      <c r="A109" s="2447"/>
      <c r="B109" s="2450"/>
      <c r="C109" s="398"/>
      <c r="D109" s="399"/>
      <c r="E109" s="399"/>
      <c r="F109" s="399"/>
      <c r="G109" s="399"/>
      <c r="H109" s="399"/>
      <c r="I109" s="399"/>
      <c r="J109" s="399"/>
      <c r="K109" s="399"/>
      <c r="L109" s="399"/>
      <c r="M109" s="399"/>
      <c r="N109" s="399"/>
      <c r="O109" s="399"/>
      <c r="P109" s="399"/>
      <c r="Q109" s="401"/>
      <c r="R109" s="401"/>
      <c r="S109" s="401"/>
      <c r="T109" s="402"/>
      <c r="U109" s="403">
        <f t="shared" si="4"/>
        <v>0</v>
      </c>
      <c r="V109" s="404">
        <f t="shared" si="5"/>
        <v>0</v>
      </c>
      <c r="W109" s="404">
        <f t="shared" si="6"/>
        <v>0</v>
      </c>
      <c r="X109" s="405">
        <f t="shared" si="7"/>
        <v>0</v>
      </c>
      <c r="Y109" s="2453"/>
      <c r="Z109" s="2456"/>
      <c r="AA109" s="2456"/>
      <c r="AB109" s="2456"/>
      <c r="AC109" s="2444"/>
    </row>
    <row r="110" spans="1:29" ht="18.75" x14ac:dyDescent="0.25">
      <c r="A110" s="2447"/>
      <c r="B110" s="2450"/>
      <c r="C110" s="398"/>
      <c r="D110" s="406"/>
      <c r="E110" s="406"/>
      <c r="F110" s="406"/>
      <c r="G110" s="406"/>
      <c r="H110" s="406"/>
      <c r="I110" s="406"/>
      <c r="J110" s="406"/>
      <c r="K110" s="406"/>
      <c r="L110" s="406"/>
      <c r="M110" s="406"/>
      <c r="N110" s="406"/>
      <c r="O110" s="406"/>
      <c r="P110" s="406"/>
      <c r="Q110" s="407"/>
      <c r="R110" s="407"/>
      <c r="S110" s="407"/>
      <c r="T110" s="408"/>
      <c r="U110" s="403">
        <f t="shared" si="4"/>
        <v>0</v>
      </c>
      <c r="V110" s="404">
        <f t="shared" si="5"/>
        <v>0</v>
      </c>
      <c r="W110" s="404">
        <f t="shared" si="6"/>
        <v>0</v>
      </c>
      <c r="X110" s="405">
        <f t="shared" si="7"/>
        <v>0</v>
      </c>
      <c r="Y110" s="2453"/>
      <c r="Z110" s="2456"/>
      <c r="AA110" s="2456"/>
      <c r="AB110" s="2456"/>
      <c r="AC110" s="2444"/>
    </row>
    <row r="111" spans="1:29" ht="19.5" thickBot="1" x14ac:dyDescent="0.3">
      <c r="A111" s="2448"/>
      <c r="B111" s="2451"/>
      <c r="C111" s="409"/>
      <c r="D111" s="410"/>
      <c r="E111" s="410"/>
      <c r="F111" s="410"/>
      <c r="G111" s="410"/>
      <c r="H111" s="410"/>
      <c r="I111" s="410"/>
      <c r="J111" s="410"/>
      <c r="K111" s="410"/>
      <c r="L111" s="410"/>
      <c r="M111" s="410"/>
      <c r="N111" s="410"/>
      <c r="O111" s="410"/>
      <c r="P111" s="410"/>
      <c r="Q111" s="411"/>
      <c r="R111" s="411"/>
      <c r="S111" s="411"/>
      <c r="T111" s="412"/>
      <c r="U111" s="413">
        <f t="shared" si="4"/>
        <v>0</v>
      </c>
      <c r="V111" s="414">
        <f t="shared" si="5"/>
        <v>0</v>
      </c>
      <c r="W111" s="414">
        <f t="shared" si="6"/>
        <v>0</v>
      </c>
      <c r="X111" s="415">
        <f t="shared" si="7"/>
        <v>0</v>
      </c>
      <c r="Y111" s="2454"/>
      <c r="Z111" s="2457"/>
      <c r="AA111" s="2457"/>
      <c r="AB111" s="2457"/>
      <c r="AC111" s="2445"/>
    </row>
    <row r="112" spans="1:29" ht="18.75" x14ac:dyDescent="0.25">
      <c r="A112" s="2446">
        <v>6</v>
      </c>
      <c r="B112" s="2449"/>
      <c r="C112" s="390"/>
      <c r="D112" s="391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3"/>
      <c r="R112" s="393"/>
      <c r="S112" s="393"/>
      <c r="T112" s="394"/>
      <c r="U112" s="395">
        <f t="shared" si="4"/>
        <v>0</v>
      </c>
      <c r="V112" s="396">
        <f t="shared" si="5"/>
        <v>0</v>
      </c>
      <c r="W112" s="396">
        <f t="shared" si="6"/>
        <v>0</v>
      </c>
      <c r="X112" s="397">
        <f t="shared" si="7"/>
        <v>0</v>
      </c>
      <c r="Y112" s="2452">
        <f>SUM(U112:U131)</f>
        <v>0</v>
      </c>
      <c r="Z112" s="2455">
        <f>SUM(V112:V131)</f>
        <v>0</v>
      </c>
      <c r="AA112" s="2455">
        <f>SUM(W112:W131)</f>
        <v>0</v>
      </c>
      <c r="AB112" s="2455">
        <f>SUM(X112:X131)</f>
        <v>0</v>
      </c>
      <c r="AC112" s="2443">
        <f>MAX(Y112:AB131)</f>
        <v>0</v>
      </c>
    </row>
    <row r="113" spans="1:29" ht="18.75" x14ac:dyDescent="0.25">
      <c r="A113" s="2447"/>
      <c r="B113" s="2450"/>
      <c r="C113" s="398"/>
      <c r="D113" s="399"/>
      <c r="E113" s="400"/>
      <c r="F113" s="400"/>
      <c r="G113" s="400"/>
      <c r="H113" s="400"/>
      <c r="I113" s="400"/>
      <c r="J113" s="400"/>
      <c r="K113" s="400"/>
      <c r="L113" s="400"/>
      <c r="M113" s="400"/>
      <c r="N113" s="400"/>
      <c r="O113" s="400"/>
      <c r="P113" s="400"/>
      <c r="Q113" s="401"/>
      <c r="R113" s="401"/>
      <c r="S113" s="401"/>
      <c r="T113" s="402"/>
      <c r="U113" s="403">
        <f t="shared" si="4"/>
        <v>0</v>
      </c>
      <c r="V113" s="404">
        <f t="shared" si="5"/>
        <v>0</v>
      </c>
      <c r="W113" s="404">
        <f t="shared" si="6"/>
        <v>0</v>
      </c>
      <c r="X113" s="405">
        <f t="shared" si="7"/>
        <v>0</v>
      </c>
      <c r="Y113" s="2453"/>
      <c r="Z113" s="2456"/>
      <c r="AA113" s="2456"/>
      <c r="AB113" s="2456"/>
      <c r="AC113" s="2444"/>
    </row>
    <row r="114" spans="1:29" ht="18.75" x14ac:dyDescent="0.25">
      <c r="A114" s="2447"/>
      <c r="B114" s="2450"/>
      <c r="C114" s="398"/>
      <c r="D114" s="406"/>
      <c r="E114" s="406"/>
      <c r="F114" s="406"/>
      <c r="G114" s="406"/>
      <c r="H114" s="406"/>
      <c r="I114" s="406"/>
      <c r="J114" s="406"/>
      <c r="K114" s="406"/>
      <c r="L114" s="406"/>
      <c r="M114" s="406"/>
      <c r="N114" s="406"/>
      <c r="O114" s="406"/>
      <c r="P114" s="406"/>
      <c r="Q114" s="407"/>
      <c r="R114" s="407"/>
      <c r="S114" s="407"/>
      <c r="T114" s="408"/>
      <c r="U114" s="403">
        <f t="shared" si="4"/>
        <v>0</v>
      </c>
      <c r="V114" s="404">
        <f t="shared" si="5"/>
        <v>0</v>
      </c>
      <c r="W114" s="404">
        <f t="shared" si="6"/>
        <v>0</v>
      </c>
      <c r="X114" s="405">
        <f t="shared" si="7"/>
        <v>0</v>
      </c>
      <c r="Y114" s="2453"/>
      <c r="Z114" s="2456"/>
      <c r="AA114" s="2456"/>
      <c r="AB114" s="2456"/>
      <c r="AC114" s="2444"/>
    </row>
    <row r="115" spans="1:29" ht="18.75" x14ac:dyDescent="0.25">
      <c r="A115" s="2447"/>
      <c r="B115" s="2450"/>
      <c r="C115" s="398"/>
      <c r="D115" s="399"/>
      <c r="E115" s="399"/>
      <c r="F115" s="399"/>
      <c r="G115" s="399"/>
      <c r="H115" s="399"/>
      <c r="I115" s="399"/>
      <c r="J115" s="399"/>
      <c r="K115" s="399"/>
      <c r="L115" s="399"/>
      <c r="M115" s="399"/>
      <c r="N115" s="399"/>
      <c r="O115" s="399"/>
      <c r="P115" s="399"/>
      <c r="Q115" s="401"/>
      <c r="R115" s="401"/>
      <c r="S115" s="401"/>
      <c r="T115" s="402"/>
      <c r="U115" s="403">
        <f t="shared" si="4"/>
        <v>0</v>
      </c>
      <c r="V115" s="404">
        <f t="shared" si="5"/>
        <v>0</v>
      </c>
      <c r="W115" s="404">
        <f t="shared" si="6"/>
        <v>0</v>
      </c>
      <c r="X115" s="405">
        <f t="shared" si="7"/>
        <v>0</v>
      </c>
      <c r="Y115" s="2453"/>
      <c r="Z115" s="2456"/>
      <c r="AA115" s="2456"/>
      <c r="AB115" s="2456"/>
      <c r="AC115" s="2444"/>
    </row>
    <row r="116" spans="1:29" ht="18.75" x14ac:dyDescent="0.25">
      <c r="A116" s="2447"/>
      <c r="B116" s="2450"/>
      <c r="C116" s="398"/>
      <c r="D116" s="406"/>
      <c r="E116" s="406"/>
      <c r="F116" s="406"/>
      <c r="G116" s="406"/>
      <c r="H116" s="406"/>
      <c r="I116" s="406"/>
      <c r="J116" s="406"/>
      <c r="K116" s="406"/>
      <c r="L116" s="406"/>
      <c r="M116" s="406"/>
      <c r="N116" s="406"/>
      <c r="O116" s="406"/>
      <c r="P116" s="406"/>
      <c r="Q116" s="407"/>
      <c r="R116" s="407"/>
      <c r="S116" s="407"/>
      <c r="T116" s="408"/>
      <c r="U116" s="403">
        <f t="shared" si="4"/>
        <v>0</v>
      </c>
      <c r="V116" s="404">
        <f t="shared" si="5"/>
        <v>0</v>
      </c>
      <c r="W116" s="404">
        <f t="shared" si="6"/>
        <v>0</v>
      </c>
      <c r="X116" s="405">
        <f t="shared" si="7"/>
        <v>0</v>
      </c>
      <c r="Y116" s="2453"/>
      <c r="Z116" s="2456"/>
      <c r="AA116" s="2456"/>
      <c r="AB116" s="2456"/>
      <c r="AC116" s="2444"/>
    </row>
    <row r="117" spans="1:29" ht="18.75" x14ac:dyDescent="0.25">
      <c r="A117" s="2447"/>
      <c r="B117" s="2450"/>
      <c r="C117" s="398"/>
      <c r="D117" s="399"/>
      <c r="E117" s="399"/>
      <c r="F117" s="399"/>
      <c r="G117" s="399"/>
      <c r="H117" s="399"/>
      <c r="I117" s="399"/>
      <c r="J117" s="399"/>
      <c r="K117" s="399"/>
      <c r="L117" s="399"/>
      <c r="M117" s="399"/>
      <c r="N117" s="399"/>
      <c r="O117" s="399"/>
      <c r="P117" s="399"/>
      <c r="Q117" s="401"/>
      <c r="R117" s="401"/>
      <c r="S117" s="401"/>
      <c r="T117" s="402"/>
      <c r="U117" s="403">
        <f t="shared" si="4"/>
        <v>0</v>
      </c>
      <c r="V117" s="404">
        <f t="shared" si="5"/>
        <v>0</v>
      </c>
      <c r="W117" s="404">
        <f t="shared" si="6"/>
        <v>0</v>
      </c>
      <c r="X117" s="405">
        <f t="shared" si="7"/>
        <v>0</v>
      </c>
      <c r="Y117" s="2453"/>
      <c r="Z117" s="2456"/>
      <c r="AA117" s="2456"/>
      <c r="AB117" s="2456"/>
      <c r="AC117" s="2444"/>
    </row>
    <row r="118" spans="1:29" ht="18.75" x14ac:dyDescent="0.25">
      <c r="A118" s="2447"/>
      <c r="B118" s="2450"/>
      <c r="C118" s="398"/>
      <c r="D118" s="406"/>
      <c r="E118" s="406"/>
      <c r="F118" s="406"/>
      <c r="G118" s="406"/>
      <c r="H118" s="406"/>
      <c r="I118" s="406"/>
      <c r="J118" s="406"/>
      <c r="K118" s="406"/>
      <c r="L118" s="406"/>
      <c r="M118" s="406"/>
      <c r="N118" s="406"/>
      <c r="O118" s="406"/>
      <c r="P118" s="406"/>
      <c r="Q118" s="407"/>
      <c r="R118" s="407"/>
      <c r="S118" s="407"/>
      <c r="T118" s="408"/>
      <c r="U118" s="403">
        <f t="shared" si="4"/>
        <v>0</v>
      </c>
      <c r="V118" s="404">
        <f t="shared" si="5"/>
        <v>0</v>
      </c>
      <c r="W118" s="404">
        <f t="shared" si="6"/>
        <v>0</v>
      </c>
      <c r="X118" s="405">
        <f t="shared" si="7"/>
        <v>0</v>
      </c>
      <c r="Y118" s="2453"/>
      <c r="Z118" s="2456"/>
      <c r="AA118" s="2456"/>
      <c r="AB118" s="2456"/>
      <c r="AC118" s="2444"/>
    </row>
    <row r="119" spans="1:29" ht="18.75" x14ac:dyDescent="0.25">
      <c r="A119" s="2447"/>
      <c r="B119" s="2450"/>
      <c r="C119" s="398"/>
      <c r="D119" s="399"/>
      <c r="E119" s="399"/>
      <c r="F119" s="399"/>
      <c r="G119" s="399"/>
      <c r="H119" s="399"/>
      <c r="I119" s="399"/>
      <c r="J119" s="399"/>
      <c r="K119" s="399"/>
      <c r="L119" s="399"/>
      <c r="M119" s="399"/>
      <c r="N119" s="399"/>
      <c r="O119" s="399"/>
      <c r="P119" s="399"/>
      <c r="Q119" s="401"/>
      <c r="R119" s="401"/>
      <c r="S119" s="401"/>
      <c r="T119" s="402"/>
      <c r="U119" s="403">
        <f t="shared" si="4"/>
        <v>0</v>
      </c>
      <c r="V119" s="404">
        <f t="shared" si="5"/>
        <v>0</v>
      </c>
      <c r="W119" s="404">
        <f t="shared" si="6"/>
        <v>0</v>
      </c>
      <c r="X119" s="405">
        <f t="shared" si="7"/>
        <v>0</v>
      </c>
      <c r="Y119" s="2453"/>
      <c r="Z119" s="2456"/>
      <c r="AA119" s="2456"/>
      <c r="AB119" s="2456"/>
      <c r="AC119" s="2444"/>
    </row>
    <row r="120" spans="1:29" ht="18.75" x14ac:dyDescent="0.25">
      <c r="A120" s="2447"/>
      <c r="B120" s="2450"/>
      <c r="C120" s="398"/>
      <c r="D120" s="406"/>
      <c r="E120" s="406"/>
      <c r="F120" s="406"/>
      <c r="G120" s="406"/>
      <c r="H120" s="406"/>
      <c r="I120" s="406"/>
      <c r="J120" s="406"/>
      <c r="K120" s="406"/>
      <c r="L120" s="406"/>
      <c r="M120" s="406"/>
      <c r="N120" s="406"/>
      <c r="O120" s="406"/>
      <c r="P120" s="406"/>
      <c r="Q120" s="407"/>
      <c r="R120" s="407"/>
      <c r="S120" s="407"/>
      <c r="T120" s="408"/>
      <c r="U120" s="403">
        <f t="shared" si="4"/>
        <v>0</v>
      </c>
      <c r="V120" s="404">
        <f t="shared" si="5"/>
        <v>0</v>
      </c>
      <c r="W120" s="404">
        <f t="shared" si="6"/>
        <v>0</v>
      </c>
      <c r="X120" s="405">
        <f t="shared" si="7"/>
        <v>0</v>
      </c>
      <c r="Y120" s="2453"/>
      <c r="Z120" s="2456"/>
      <c r="AA120" s="2456"/>
      <c r="AB120" s="2456"/>
      <c r="AC120" s="2444"/>
    </row>
    <row r="121" spans="1:29" ht="18.75" x14ac:dyDescent="0.25">
      <c r="A121" s="2447"/>
      <c r="B121" s="2450"/>
      <c r="C121" s="398"/>
      <c r="D121" s="399"/>
      <c r="E121" s="399"/>
      <c r="F121" s="399"/>
      <c r="G121" s="399"/>
      <c r="H121" s="399"/>
      <c r="I121" s="399"/>
      <c r="J121" s="399"/>
      <c r="K121" s="399"/>
      <c r="L121" s="399"/>
      <c r="M121" s="399"/>
      <c r="N121" s="399"/>
      <c r="O121" s="399"/>
      <c r="P121" s="399"/>
      <c r="Q121" s="401"/>
      <c r="R121" s="401"/>
      <c r="S121" s="401"/>
      <c r="T121" s="402"/>
      <c r="U121" s="403">
        <f t="shared" si="4"/>
        <v>0</v>
      </c>
      <c r="V121" s="404">
        <f t="shared" si="5"/>
        <v>0</v>
      </c>
      <c r="W121" s="404">
        <f t="shared" si="6"/>
        <v>0</v>
      </c>
      <c r="X121" s="405">
        <f t="shared" si="7"/>
        <v>0</v>
      </c>
      <c r="Y121" s="2453"/>
      <c r="Z121" s="2456"/>
      <c r="AA121" s="2456"/>
      <c r="AB121" s="2456"/>
      <c r="AC121" s="2444"/>
    </row>
    <row r="122" spans="1:29" ht="18.75" x14ac:dyDescent="0.25">
      <c r="A122" s="2447"/>
      <c r="B122" s="2450"/>
      <c r="C122" s="398"/>
      <c r="D122" s="406"/>
      <c r="E122" s="406"/>
      <c r="F122" s="406"/>
      <c r="G122" s="406"/>
      <c r="H122" s="406"/>
      <c r="I122" s="406"/>
      <c r="J122" s="406"/>
      <c r="K122" s="406"/>
      <c r="L122" s="406"/>
      <c r="M122" s="406"/>
      <c r="N122" s="406"/>
      <c r="O122" s="406"/>
      <c r="P122" s="406"/>
      <c r="Q122" s="407"/>
      <c r="R122" s="407"/>
      <c r="S122" s="407"/>
      <c r="T122" s="408"/>
      <c r="U122" s="403">
        <f t="shared" si="4"/>
        <v>0</v>
      </c>
      <c r="V122" s="404">
        <f t="shared" si="5"/>
        <v>0</v>
      </c>
      <c r="W122" s="404">
        <f t="shared" si="6"/>
        <v>0</v>
      </c>
      <c r="X122" s="405">
        <f t="shared" si="7"/>
        <v>0</v>
      </c>
      <c r="Y122" s="2453"/>
      <c r="Z122" s="2456"/>
      <c r="AA122" s="2456"/>
      <c r="AB122" s="2456"/>
      <c r="AC122" s="2444"/>
    </row>
    <row r="123" spans="1:29" ht="18.75" x14ac:dyDescent="0.25">
      <c r="A123" s="2447"/>
      <c r="B123" s="2450"/>
      <c r="C123" s="398"/>
      <c r="D123" s="399"/>
      <c r="E123" s="399"/>
      <c r="F123" s="399"/>
      <c r="G123" s="399"/>
      <c r="H123" s="399"/>
      <c r="I123" s="399"/>
      <c r="J123" s="399"/>
      <c r="K123" s="399"/>
      <c r="L123" s="399"/>
      <c r="M123" s="399"/>
      <c r="N123" s="399"/>
      <c r="O123" s="399"/>
      <c r="P123" s="399"/>
      <c r="Q123" s="401"/>
      <c r="R123" s="401"/>
      <c r="S123" s="401"/>
      <c r="T123" s="402"/>
      <c r="U123" s="403">
        <f t="shared" si="4"/>
        <v>0</v>
      </c>
      <c r="V123" s="404">
        <f t="shared" si="5"/>
        <v>0</v>
      </c>
      <c r="W123" s="404">
        <f t="shared" si="6"/>
        <v>0</v>
      </c>
      <c r="X123" s="405">
        <f t="shared" si="7"/>
        <v>0</v>
      </c>
      <c r="Y123" s="2453"/>
      <c r="Z123" s="2456"/>
      <c r="AA123" s="2456"/>
      <c r="AB123" s="2456"/>
      <c r="AC123" s="2444"/>
    </row>
    <row r="124" spans="1:29" ht="18.75" x14ac:dyDescent="0.25">
      <c r="A124" s="2447"/>
      <c r="B124" s="2450"/>
      <c r="C124" s="398"/>
      <c r="D124" s="406"/>
      <c r="E124" s="406"/>
      <c r="F124" s="406"/>
      <c r="G124" s="406"/>
      <c r="H124" s="406"/>
      <c r="I124" s="406"/>
      <c r="J124" s="406"/>
      <c r="K124" s="406"/>
      <c r="L124" s="406"/>
      <c r="M124" s="406"/>
      <c r="N124" s="406"/>
      <c r="O124" s="406"/>
      <c r="P124" s="406"/>
      <c r="Q124" s="407"/>
      <c r="R124" s="407"/>
      <c r="S124" s="407"/>
      <c r="T124" s="408"/>
      <c r="U124" s="403">
        <f t="shared" si="4"/>
        <v>0</v>
      </c>
      <c r="V124" s="404">
        <f t="shared" si="5"/>
        <v>0</v>
      </c>
      <c r="W124" s="404">
        <f t="shared" si="6"/>
        <v>0</v>
      </c>
      <c r="X124" s="405">
        <f t="shared" si="7"/>
        <v>0</v>
      </c>
      <c r="Y124" s="2453"/>
      <c r="Z124" s="2456"/>
      <c r="AA124" s="2456"/>
      <c r="AB124" s="2456"/>
      <c r="AC124" s="2444"/>
    </row>
    <row r="125" spans="1:29" ht="18.75" x14ac:dyDescent="0.25">
      <c r="A125" s="2447"/>
      <c r="B125" s="2450"/>
      <c r="C125" s="398"/>
      <c r="D125" s="399"/>
      <c r="E125" s="399"/>
      <c r="F125" s="399"/>
      <c r="G125" s="399"/>
      <c r="H125" s="399"/>
      <c r="I125" s="399"/>
      <c r="J125" s="399"/>
      <c r="K125" s="399"/>
      <c r="L125" s="399"/>
      <c r="M125" s="399"/>
      <c r="N125" s="399"/>
      <c r="O125" s="399"/>
      <c r="P125" s="399"/>
      <c r="Q125" s="401"/>
      <c r="R125" s="401"/>
      <c r="S125" s="401"/>
      <c r="T125" s="402"/>
      <c r="U125" s="403">
        <f t="shared" si="4"/>
        <v>0</v>
      </c>
      <c r="V125" s="404">
        <f t="shared" si="5"/>
        <v>0</v>
      </c>
      <c r="W125" s="404">
        <f t="shared" si="6"/>
        <v>0</v>
      </c>
      <c r="X125" s="405">
        <f t="shared" si="7"/>
        <v>0</v>
      </c>
      <c r="Y125" s="2453"/>
      <c r="Z125" s="2456"/>
      <c r="AA125" s="2456"/>
      <c r="AB125" s="2456"/>
      <c r="AC125" s="2444"/>
    </row>
    <row r="126" spans="1:29" ht="18.75" x14ac:dyDescent="0.25">
      <c r="A126" s="2447"/>
      <c r="B126" s="2450"/>
      <c r="C126" s="398"/>
      <c r="D126" s="406"/>
      <c r="E126" s="406"/>
      <c r="F126" s="406"/>
      <c r="G126" s="406"/>
      <c r="H126" s="406"/>
      <c r="I126" s="406"/>
      <c r="J126" s="406"/>
      <c r="K126" s="406"/>
      <c r="L126" s="406"/>
      <c r="M126" s="406"/>
      <c r="N126" s="406"/>
      <c r="O126" s="406"/>
      <c r="P126" s="406"/>
      <c r="Q126" s="407"/>
      <c r="R126" s="407"/>
      <c r="S126" s="407"/>
      <c r="T126" s="408"/>
      <c r="U126" s="403">
        <f t="shared" si="4"/>
        <v>0</v>
      </c>
      <c r="V126" s="404">
        <f t="shared" si="5"/>
        <v>0</v>
      </c>
      <c r="W126" s="404">
        <f t="shared" si="6"/>
        <v>0</v>
      </c>
      <c r="X126" s="405">
        <f t="shared" si="7"/>
        <v>0</v>
      </c>
      <c r="Y126" s="2453"/>
      <c r="Z126" s="2456"/>
      <c r="AA126" s="2456"/>
      <c r="AB126" s="2456"/>
      <c r="AC126" s="2444"/>
    </row>
    <row r="127" spans="1:29" ht="18.75" x14ac:dyDescent="0.25">
      <c r="A127" s="2447"/>
      <c r="B127" s="2450"/>
      <c r="C127" s="398"/>
      <c r="D127" s="399"/>
      <c r="E127" s="399"/>
      <c r="F127" s="399"/>
      <c r="G127" s="399"/>
      <c r="H127" s="399"/>
      <c r="I127" s="399"/>
      <c r="J127" s="399"/>
      <c r="K127" s="399"/>
      <c r="L127" s="399"/>
      <c r="M127" s="399"/>
      <c r="N127" s="399"/>
      <c r="O127" s="399"/>
      <c r="P127" s="399"/>
      <c r="Q127" s="401"/>
      <c r="R127" s="401"/>
      <c r="S127" s="401"/>
      <c r="T127" s="402"/>
      <c r="U127" s="403">
        <f t="shared" si="4"/>
        <v>0</v>
      </c>
      <c r="V127" s="404">
        <f t="shared" si="5"/>
        <v>0</v>
      </c>
      <c r="W127" s="404">
        <f t="shared" si="6"/>
        <v>0</v>
      </c>
      <c r="X127" s="405">
        <f t="shared" si="7"/>
        <v>0</v>
      </c>
      <c r="Y127" s="2453"/>
      <c r="Z127" s="2456"/>
      <c r="AA127" s="2456"/>
      <c r="AB127" s="2456"/>
      <c r="AC127" s="2444"/>
    </row>
    <row r="128" spans="1:29" ht="18.75" x14ac:dyDescent="0.25">
      <c r="A128" s="2447"/>
      <c r="B128" s="2450"/>
      <c r="C128" s="398"/>
      <c r="D128" s="406"/>
      <c r="E128" s="406"/>
      <c r="F128" s="406"/>
      <c r="G128" s="406"/>
      <c r="H128" s="406"/>
      <c r="I128" s="406"/>
      <c r="J128" s="406"/>
      <c r="K128" s="406"/>
      <c r="L128" s="406"/>
      <c r="M128" s="406"/>
      <c r="N128" s="406"/>
      <c r="O128" s="406"/>
      <c r="P128" s="406"/>
      <c r="Q128" s="407"/>
      <c r="R128" s="407"/>
      <c r="S128" s="407"/>
      <c r="T128" s="408"/>
      <c r="U128" s="403">
        <f t="shared" si="4"/>
        <v>0</v>
      </c>
      <c r="V128" s="404">
        <f t="shared" si="5"/>
        <v>0</v>
      </c>
      <c r="W128" s="404">
        <f t="shared" si="6"/>
        <v>0</v>
      </c>
      <c r="X128" s="405">
        <f t="shared" si="7"/>
        <v>0</v>
      </c>
      <c r="Y128" s="2453"/>
      <c r="Z128" s="2456"/>
      <c r="AA128" s="2456"/>
      <c r="AB128" s="2456"/>
      <c r="AC128" s="2444"/>
    </row>
    <row r="129" spans="1:29" ht="18.75" x14ac:dyDescent="0.25">
      <c r="A129" s="2447"/>
      <c r="B129" s="2450"/>
      <c r="C129" s="398"/>
      <c r="D129" s="399"/>
      <c r="E129" s="399"/>
      <c r="F129" s="399"/>
      <c r="G129" s="399"/>
      <c r="H129" s="399"/>
      <c r="I129" s="399"/>
      <c r="J129" s="399"/>
      <c r="K129" s="399"/>
      <c r="L129" s="399"/>
      <c r="M129" s="399"/>
      <c r="N129" s="399"/>
      <c r="O129" s="399"/>
      <c r="P129" s="399"/>
      <c r="Q129" s="401"/>
      <c r="R129" s="401"/>
      <c r="S129" s="401"/>
      <c r="T129" s="402"/>
      <c r="U129" s="403">
        <f t="shared" si="4"/>
        <v>0</v>
      </c>
      <c r="V129" s="404">
        <f t="shared" si="5"/>
        <v>0</v>
      </c>
      <c r="W129" s="404">
        <f t="shared" si="6"/>
        <v>0</v>
      </c>
      <c r="X129" s="405">
        <f t="shared" si="7"/>
        <v>0</v>
      </c>
      <c r="Y129" s="2453"/>
      <c r="Z129" s="2456"/>
      <c r="AA129" s="2456"/>
      <c r="AB129" s="2456"/>
      <c r="AC129" s="2444"/>
    </row>
    <row r="130" spans="1:29" ht="18.75" x14ac:dyDescent="0.25">
      <c r="A130" s="2447"/>
      <c r="B130" s="2450"/>
      <c r="C130" s="398"/>
      <c r="D130" s="406"/>
      <c r="E130" s="406"/>
      <c r="F130" s="406"/>
      <c r="G130" s="406"/>
      <c r="H130" s="406"/>
      <c r="I130" s="406"/>
      <c r="J130" s="406"/>
      <c r="K130" s="406"/>
      <c r="L130" s="406"/>
      <c r="M130" s="406"/>
      <c r="N130" s="406"/>
      <c r="O130" s="406"/>
      <c r="P130" s="406"/>
      <c r="Q130" s="407"/>
      <c r="R130" s="407"/>
      <c r="S130" s="407"/>
      <c r="T130" s="408"/>
      <c r="U130" s="403">
        <f t="shared" si="4"/>
        <v>0</v>
      </c>
      <c r="V130" s="404">
        <f t="shared" si="5"/>
        <v>0</v>
      </c>
      <c r="W130" s="404">
        <f t="shared" si="6"/>
        <v>0</v>
      </c>
      <c r="X130" s="405">
        <f t="shared" si="7"/>
        <v>0</v>
      </c>
      <c r="Y130" s="2453"/>
      <c r="Z130" s="2456"/>
      <c r="AA130" s="2456"/>
      <c r="AB130" s="2456"/>
      <c r="AC130" s="2444"/>
    </row>
    <row r="131" spans="1:29" ht="19.5" thickBot="1" x14ac:dyDescent="0.3">
      <c r="A131" s="2448"/>
      <c r="B131" s="2451"/>
      <c r="C131" s="409"/>
      <c r="D131" s="410"/>
      <c r="E131" s="410"/>
      <c r="F131" s="410"/>
      <c r="G131" s="410"/>
      <c r="H131" s="410"/>
      <c r="I131" s="410"/>
      <c r="J131" s="410"/>
      <c r="K131" s="410"/>
      <c r="L131" s="410"/>
      <c r="M131" s="410"/>
      <c r="N131" s="410"/>
      <c r="O131" s="410"/>
      <c r="P131" s="410"/>
      <c r="Q131" s="411"/>
      <c r="R131" s="411"/>
      <c r="S131" s="411"/>
      <c r="T131" s="412"/>
      <c r="U131" s="413">
        <f t="shared" si="4"/>
        <v>0</v>
      </c>
      <c r="V131" s="414">
        <f t="shared" si="5"/>
        <v>0</v>
      </c>
      <c r="W131" s="414">
        <f t="shared" si="6"/>
        <v>0</v>
      </c>
      <c r="X131" s="415">
        <f t="shared" si="7"/>
        <v>0</v>
      </c>
      <c r="Y131" s="2454"/>
      <c r="Z131" s="2457"/>
      <c r="AA131" s="2457"/>
      <c r="AB131" s="2457"/>
      <c r="AC131" s="2445"/>
    </row>
    <row r="132" spans="1:29" ht="18.75" x14ac:dyDescent="0.25">
      <c r="A132" s="2446">
        <v>7</v>
      </c>
      <c r="B132" s="2449"/>
      <c r="C132" s="390"/>
      <c r="D132" s="391"/>
      <c r="E132" s="392"/>
      <c r="F132" s="392"/>
      <c r="G132" s="392"/>
      <c r="H132" s="392"/>
      <c r="I132" s="392"/>
      <c r="J132" s="392"/>
      <c r="K132" s="392"/>
      <c r="L132" s="392"/>
      <c r="M132" s="392"/>
      <c r="N132" s="392"/>
      <c r="O132" s="392"/>
      <c r="P132" s="392"/>
      <c r="Q132" s="393"/>
      <c r="R132" s="393"/>
      <c r="S132" s="393"/>
      <c r="T132" s="394"/>
      <c r="U132" s="395">
        <f t="shared" si="4"/>
        <v>0</v>
      </c>
      <c r="V132" s="396">
        <f t="shared" si="5"/>
        <v>0</v>
      </c>
      <c r="W132" s="396">
        <f t="shared" si="6"/>
        <v>0</v>
      </c>
      <c r="X132" s="397">
        <f t="shared" si="7"/>
        <v>0</v>
      </c>
      <c r="Y132" s="2452">
        <f>SUM(U132:U151)</f>
        <v>0</v>
      </c>
      <c r="Z132" s="2455">
        <f>SUM(V132:V151)</f>
        <v>0</v>
      </c>
      <c r="AA132" s="2455">
        <f>SUM(W132:W151)</f>
        <v>0</v>
      </c>
      <c r="AB132" s="2455">
        <f>SUM(X132:X151)</f>
        <v>0</v>
      </c>
      <c r="AC132" s="2443">
        <f>MAX(Y132:AB151)</f>
        <v>0</v>
      </c>
    </row>
    <row r="133" spans="1:29" ht="18.75" x14ac:dyDescent="0.25">
      <c r="A133" s="2447"/>
      <c r="B133" s="2450"/>
      <c r="C133" s="398"/>
      <c r="D133" s="399"/>
      <c r="E133" s="400"/>
      <c r="F133" s="400"/>
      <c r="G133" s="400"/>
      <c r="H133" s="400"/>
      <c r="I133" s="400"/>
      <c r="J133" s="400"/>
      <c r="K133" s="400"/>
      <c r="L133" s="400"/>
      <c r="M133" s="400"/>
      <c r="N133" s="400"/>
      <c r="O133" s="400"/>
      <c r="P133" s="400"/>
      <c r="Q133" s="401"/>
      <c r="R133" s="401"/>
      <c r="S133" s="401"/>
      <c r="T133" s="402"/>
      <c r="U133" s="403">
        <f t="shared" si="4"/>
        <v>0</v>
      </c>
      <c r="V133" s="404">
        <f t="shared" si="5"/>
        <v>0</v>
      </c>
      <c r="W133" s="404">
        <f t="shared" si="6"/>
        <v>0</v>
      </c>
      <c r="X133" s="405">
        <f t="shared" si="7"/>
        <v>0</v>
      </c>
      <c r="Y133" s="2453"/>
      <c r="Z133" s="2456"/>
      <c r="AA133" s="2456"/>
      <c r="AB133" s="2456"/>
      <c r="AC133" s="2444"/>
    </row>
    <row r="134" spans="1:29" ht="18.75" x14ac:dyDescent="0.25">
      <c r="A134" s="2447"/>
      <c r="B134" s="2450"/>
      <c r="C134" s="398"/>
      <c r="D134" s="406"/>
      <c r="E134" s="406"/>
      <c r="F134" s="406"/>
      <c r="G134" s="406"/>
      <c r="H134" s="406"/>
      <c r="I134" s="406"/>
      <c r="J134" s="406"/>
      <c r="K134" s="406"/>
      <c r="L134" s="406"/>
      <c r="M134" s="406"/>
      <c r="N134" s="406"/>
      <c r="O134" s="406"/>
      <c r="P134" s="406"/>
      <c r="Q134" s="407"/>
      <c r="R134" s="407"/>
      <c r="S134" s="407"/>
      <c r="T134" s="408"/>
      <c r="U134" s="403">
        <f t="shared" si="4"/>
        <v>0</v>
      </c>
      <c r="V134" s="404">
        <f t="shared" si="5"/>
        <v>0</v>
      </c>
      <c r="W134" s="404">
        <f t="shared" si="6"/>
        <v>0</v>
      </c>
      <c r="X134" s="405">
        <f t="shared" si="7"/>
        <v>0</v>
      </c>
      <c r="Y134" s="2453"/>
      <c r="Z134" s="2456"/>
      <c r="AA134" s="2456"/>
      <c r="AB134" s="2456"/>
      <c r="AC134" s="2444"/>
    </row>
    <row r="135" spans="1:29" ht="18.75" x14ac:dyDescent="0.25">
      <c r="A135" s="2447"/>
      <c r="B135" s="2450"/>
      <c r="C135" s="398"/>
      <c r="D135" s="399"/>
      <c r="E135" s="399"/>
      <c r="F135" s="399"/>
      <c r="G135" s="399"/>
      <c r="H135" s="399"/>
      <c r="I135" s="399"/>
      <c r="J135" s="399"/>
      <c r="K135" s="399"/>
      <c r="L135" s="399"/>
      <c r="M135" s="399"/>
      <c r="N135" s="399"/>
      <c r="O135" s="399"/>
      <c r="P135" s="399"/>
      <c r="Q135" s="401"/>
      <c r="R135" s="401"/>
      <c r="S135" s="401"/>
      <c r="T135" s="402"/>
      <c r="U135" s="403">
        <f t="shared" si="4"/>
        <v>0</v>
      </c>
      <c r="V135" s="404">
        <f t="shared" si="5"/>
        <v>0</v>
      </c>
      <c r="W135" s="404">
        <f t="shared" si="6"/>
        <v>0</v>
      </c>
      <c r="X135" s="405">
        <f t="shared" si="7"/>
        <v>0</v>
      </c>
      <c r="Y135" s="2453"/>
      <c r="Z135" s="2456"/>
      <c r="AA135" s="2456"/>
      <c r="AB135" s="2456"/>
      <c r="AC135" s="2444"/>
    </row>
    <row r="136" spans="1:29" ht="18.75" x14ac:dyDescent="0.25">
      <c r="A136" s="2447"/>
      <c r="B136" s="2450"/>
      <c r="C136" s="398"/>
      <c r="D136" s="406"/>
      <c r="E136" s="406"/>
      <c r="F136" s="406"/>
      <c r="G136" s="406"/>
      <c r="H136" s="406"/>
      <c r="I136" s="406"/>
      <c r="J136" s="406"/>
      <c r="K136" s="406"/>
      <c r="L136" s="406"/>
      <c r="M136" s="406"/>
      <c r="N136" s="406"/>
      <c r="O136" s="406"/>
      <c r="P136" s="406"/>
      <c r="Q136" s="407"/>
      <c r="R136" s="407"/>
      <c r="S136" s="407"/>
      <c r="T136" s="408"/>
      <c r="U136" s="403">
        <f t="shared" si="4"/>
        <v>0</v>
      </c>
      <c r="V136" s="404">
        <f t="shared" si="5"/>
        <v>0</v>
      </c>
      <c r="W136" s="404">
        <f t="shared" si="6"/>
        <v>0</v>
      </c>
      <c r="X136" s="405">
        <f t="shared" si="7"/>
        <v>0</v>
      </c>
      <c r="Y136" s="2453"/>
      <c r="Z136" s="2456"/>
      <c r="AA136" s="2456"/>
      <c r="AB136" s="2456"/>
      <c r="AC136" s="2444"/>
    </row>
    <row r="137" spans="1:29" ht="18.75" x14ac:dyDescent="0.25">
      <c r="A137" s="2447"/>
      <c r="B137" s="2450"/>
      <c r="C137" s="398"/>
      <c r="D137" s="399"/>
      <c r="E137" s="399"/>
      <c r="F137" s="399"/>
      <c r="G137" s="399"/>
      <c r="H137" s="399"/>
      <c r="I137" s="399"/>
      <c r="J137" s="399"/>
      <c r="K137" s="399"/>
      <c r="L137" s="399"/>
      <c r="M137" s="399"/>
      <c r="N137" s="399"/>
      <c r="O137" s="399"/>
      <c r="P137" s="399"/>
      <c r="Q137" s="401"/>
      <c r="R137" s="401"/>
      <c r="S137" s="401"/>
      <c r="T137" s="402"/>
      <c r="U137" s="403">
        <f t="shared" si="4"/>
        <v>0</v>
      </c>
      <c r="V137" s="404">
        <f t="shared" si="5"/>
        <v>0</v>
      </c>
      <c r="W137" s="404">
        <f t="shared" si="6"/>
        <v>0</v>
      </c>
      <c r="X137" s="405">
        <f t="shared" si="7"/>
        <v>0</v>
      </c>
      <c r="Y137" s="2453"/>
      <c r="Z137" s="2456"/>
      <c r="AA137" s="2456"/>
      <c r="AB137" s="2456"/>
      <c r="AC137" s="2444"/>
    </row>
    <row r="138" spans="1:29" ht="18.75" x14ac:dyDescent="0.25">
      <c r="A138" s="2447"/>
      <c r="B138" s="2450"/>
      <c r="C138" s="398"/>
      <c r="D138" s="406"/>
      <c r="E138" s="406"/>
      <c r="F138" s="406"/>
      <c r="G138" s="406"/>
      <c r="H138" s="406"/>
      <c r="I138" s="406"/>
      <c r="J138" s="406"/>
      <c r="K138" s="406"/>
      <c r="L138" s="406"/>
      <c r="M138" s="406"/>
      <c r="N138" s="406"/>
      <c r="O138" s="406"/>
      <c r="P138" s="406"/>
      <c r="Q138" s="407"/>
      <c r="R138" s="407"/>
      <c r="S138" s="407"/>
      <c r="T138" s="408"/>
      <c r="U138" s="403">
        <f t="shared" si="4"/>
        <v>0</v>
      </c>
      <c r="V138" s="404">
        <f t="shared" si="5"/>
        <v>0</v>
      </c>
      <c r="W138" s="404">
        <f t="shared" si="6"/>
        <v>0</v>
      </c>
      <c r="X138" s="405">
        <f t="shared" si="7"/>
        <v>0</v>
      </c>
      <c r="Y138" s="2453"/>
      <c r="Z138" s="2456"/>
      <c r="AA138" s="2456"/>
      <c r="AB138" s="2456"/>
      <c r="AC138" s="2444"/>
    </row>
    <row r="139" spans="1:29" ht="18.75" x14ac:dyDescent="0.25">
      <c r="A139" s="2447"/>
      <c r="B139" s="2450"/>
      <c r="C139" s="398"/>
      <c r="D139" s="399"/>
      <c r="E139" s="399"/>
      <c r="F139" s="399"/>
      <c r="G139" s="399"/>
      <c r="H139" s="399"/>
      <c r="I139" s="399"/>
      <c r="J139" s="399"/>
      <c r="K139" s="399"/>
      <c r="L139" s="399"/>
      <c r="M139" s="399"/>
      <c r="N139" s="399"/>
      <c r="O139" s="399"/>
      <c r="P139" s="399"/>
      <c r="Q139" s="401"/>
      <c r="R139" s="401"/>
      <c r="S139" s="401"/>
      <c r="T139" s="402"/>
      <c r="U139" s="403">
        <f t="shared" si="4"/>
        <v>0</v>
      </c>
      <c r="V139" s="404">
        <f t="shared" si="5"/>
        <v>0</v>
      </c>
      <c r="W139" s="404">
        <f t="shared" si="6"/>
        <v>0</v>
      </c>
      <c r="X139" s="405">
        <f t="shared" si="7"/>
        <v>0</v>
      </c>
      <c r="Y139" s="2453"/>
      <c r="Z139" s="2456"/>
      <c r="AA139" s="2456"/>
      <c r="AB139" s="2456"/>
      <c r="AC139" s="2444"/>
    </row>
    <row r="140" spans="1:29" ht="18.75" x14ac:dyDescent="0.25">
      <c r="A140" s="2447"/>
      <c r="B140" s="2450"/>
      <c r="C140" s="398"/>
      <c r="D140" s="406"/>
      <c r="E140" s="406"/>
      <c r="F140" s="406"/>
      <c r="G140" s="406"/>
      <c r="H140" s="406"/>
      <c r="I140" s="406"/>
      <c r="J140" s="406"/>
      <c r="K140" s="406"/>
      <c r="L140" s="406"/>
      <c r="M140" s="406"/>
      <c r="N140" s="406"/>
      <c r="O140" s="406"/>
      <c r="P140" s="406"/>
      <c r="Q140" s="407"/>
      <c r="R140" s="407"/>
      <c r="S140" s="407"/>
      <c r="T140" s="408"/>
      <c r="U140" s="403">
        <f t="shared" ref="U140:U203" si="8">IF(AND(E140=0,F140=0,G140=0),0,IF(AND(E140=0,F140=0),G140,IF(AND(E140=0,G140=0),F140,IF(AND(F140=0,G140=0),E140,IF(E140=0,(F140+G140)/2,IF(F140=0,(E140+G140)/2,IF(G140=0,(E140+F140)/2,(E140+F140+G140)/3)))))))</f>
        <v>0</v>
      </c>
      <c r="V140" s="404">
        <f t="shared" ref="V140:V203" si="9">IF(AND(H140=0,I140=0,J140=0),0,IF(AND(H140=0,I140=0),J140,IF(AND(H140=0,J140=0),I140,IF(AND(I140=0,J140=0),H140,IF(H140=0,(I140+J140)/2,IF(I140=0,(H140+J140)/2,IF(J140=0,(H140+I140)/2,(H140+I140+J140)/3)))))))</f>
        <v>0</v>
      </c>
      <c r="W140" s="404">
        <f t="shared" ref="W140:W203" si="10">IF(AND(K140=0,L140=0,M140=0),0,IF(AND(K140=0,L140=0),M140,IF(AND(K140=0,M140=0),L140,IF(AND(L140=0,M140=0),K140,IF(K140=0,(L140+M140)/2,IF(L140=0,(K140+M140)/2,IF(M140=0,(K140+L140)/2,(K140+L140+M140)/3)))))))</f>
        <v>0</v>
      </c>
      <c r="X140" s="405">
        <f t="shared" ref="X140:X203" si="11">IF(AND(N140=0,O140=0,P140=0),0,IF(AND(N140=0,O140=0),P140,IF(AND(N140=0,P140=0),O140,IF(AND(O140=0,P140=0),N140,IF(N140=0,(O140+P140)/2,IF(O140=0,(N140+P140)/2,IF(P140=0,(N140+O140)/2,(N140+O140+P140)/3)))))))</f>
        <v>0</v>
      </c>
      <c r="Y140" s="2453"/>
      <c r="Z140" s="2456"/>
      <c r="AA140" s="2456"/>
      <c r="AB140" s="2456"/>
      <c r="AC140" s="2444"/>
    </row>
    <row r="141" spans="1:29" ht="18.75" x14ac:dyDescent="0.25">
      <c r="A141" s="2447"/>
      <c r="B141" s="2450"/>
      <c r="C141" s="398"/>
      <c r="D141" s="399"/>
      <c r="E141" s="399"/>
      <c r="F141" s="399"/>
      <c r="G141" s="399"/>
      <c r="H141" s="399"/>
      <c r="I141" s="399"/>
      <c r="J141" s="399"/>
      <c r="K141" s="399"/>
      <c r="L141" s="399"/>
      <c r="M141" s="399"/>
      <c r="N141" s="399"/>
      <c r="O141" s="399"/>
      <c r="P141" s="399"/>
      <c r="Q141" s="401"/>
      <c r="R141" s="401"/>
      <c r="S141" s="401"/>
      <c r="T141" s="402"/>
      <c r="U141" s="403">
        <f t="shared" si="8"/>
        <v>0</v>
      </c>
      <c r="V141" s="404">
        <f t="shared" si="9"/>
        <v>0</v>
      </c>
      <c r="W141" s="404">
        <f t="shared" si="10"/>
        <v>0</v>
      </c>
      <c r="X141" s="405">
        <f t="shared" si="11"/>
        <v>0</v>
      </c>
      <c r="Y141" s="2453"/>
      <c r="Z141" s="2456"/>
      <c r="AA141" s="2456"/>
      <c r="AB141" s="2456"/>
      <c r="AC141" s="2444"/>
    </row>
    <row r="142" spans="1:29" ht="18.75" x14ac:dyDescent="0.25">
      <c r="A142" s="2447"/>
      <c r="B142" s="2450"/>
      <c r="C142" s="398"/>
      <c r="D142" s="406"/>
      <c r="E142" s="406"/>
      <c r="F142" s="406"/>
      <c r="G142" s="406"/>
      <c r="H142" s="406"/>
      <c r="I142" s="406"/>
      <c r="J142" s="406"/>
      <c r="K142" s="406"/>
      <c r="L142" s="406"/>
      <c r="M142" s="406"/>
      <c r="N142" s="406"/>
      <c r="O142" s="406"/>
      <c r="P142" s="406"/>
      <c r="Q142" s="407"/>
      <c r="R142" s="407"/>
      <c r="S142" s="407"/>
      <c r="T142" s="408"/>
      <c r="U142" s="403">
        <f t="shared" si="8"/>
        <v>0</v>
      </c>
      <c r="V142" s="404">
        <f t="shared" si="9"/>
        <v>0</v>
      </c>
      <c r="W142" s="404">
        <f t="shared" si="10"/>
        <v>0</v>
      </c>
      <c r="X142" s="405">
        <f t="shared" si="11"/>
        <v>0</v>
      </c>
      <c r="Y142" s="2453"/>
      <c r="Z142" s="2456"/>
      <c r="AA142" s="2456"/>
      <c r="AB142" s="2456"/>
      <c r="AC142" s="2444"/>
    </row>
    <row r="143" spans="1:29" ht="18.75" x14ac:dyDescent="0.25">
      <c r="A143" s="2447"/>
      <c r="B143" s="2450"/>
      <c r="C143" s="398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401"/>
      <c r="R143" s="401"/>
      <c r="S143" s="401"/>
      <c r="T143" s="402"/>
      <c r="U143" s="403">
        <f t="shared" si="8"/>
        <v>0</v>
      </c>
      <c r="V143" s="404">
        <f t="shared" si="9"/>
        <v>0</v>
      </c>
      <c r="W143" s="404">
        <f t="shared" si="10"/>
        <v>0</v>
      </c>
      <c r="X143" s="405">
        <f t="shared" si="11"/>
        <v>0</v>
      </c>
      <c r="Y143" s="2453"/>
      <c r="Z143" s="2456"/>
      <c r="AA143" s="2456"/>
      <c r="AB143" s="2456"/>
      <c r="AC143" s="2444"/>
    </row>
    <row r="144" spans="1:29" ht="18.75" x14ac:dyDescent="0.25">
      <c r="A144" s="2447"/>
      <c r="B144" s="2450"/>
      <c r="C144" s="398"/>
      <c r="D144" s="406"/>
      <c r="E144" s="406"/>
      <c r="F144" s="406"/>
      <c r="G144" s="406"/>
      <c r="H144" s="406"/>
      <c r="I144" s="406"/>
      <c r="J144" s="406"/>
      <c r="K144" s="406"/>
      <c r="L144" s="406"/>
      <c r="M144" s="406"/>
      <c r="N144" s="406"/>
      <c r="O144" s="406"/>
      <c r="P144" s="406"/>
      <c r="Q144" s="407"/>
      <c r="R144" s="407"/>
      <c r="S144" s="407"/>
      <c r="T144" s="408"/>
      <c r="U144" s="403">
        <f t="shared" si="8"/>
        <v>0</v>
      </c>
      <c r="V144" s="404">
        <f t="shared" si="9"/>
        <v>0</v>
      </c>
      <c r="W144" s="404">
        <f t="shared" si="10"/>
        <v>0</v>
      </c>
      <c r="X144" s="405">
        <f t="shared" si="11"/>
        <v>0</v>
      </c>
      <c r="Y144" s="2453"/>
      <c r="Z144" s="2456"/>
      <c r="AA144" s="2456"/>
      <c r="AB144" s="2456"/>
      <c r="AC144" s="2444"/>
    </row>
    <row r="145" spans="1:29" ht="18.75" x14ac:dyDescent="0.25">
      <c r="A145" s="2447"/>
      <c r="B145" s="2450"/>
      <c r="C145" s="398"/>
      <c r="D145" s="399"/>
      <c r="E145" s="399"/>
      <c r="F145" s="399"/>
      <c r="G145" s="399"/>
      <c r="H145" s="399"/>
      <c r="I145" s="399"/>
      <c r="J145" s="399"/>
      <c r="K145" s="399"/>
      <c r="L145" s="399"/>
      <c r="M145" s="399"/>
      <c r="N145" s="399"/>
      <c r="O145" s="399"/>
      <c r="P145" s="399"/>
      <c r="Q145" s="401"/>
      <c r="R145" s="401"/>
      <c r="S145" s="401"/>
      <c r="T145" s="402"/>
      <c r="U145" s="403">
        <f t="shared" si="8"/>
        <v>0</v>
      </c>
      <c r="V145" s="404">
        <f t="shared" si="9"/>
        <v>0</v>
      </c>
      <c r="W145" s="404">
        <f t="shared" si="10"/>
        <v>0</v>
      </c>
      <c r="X145" s="405">
        <f t="shared" si="11"/>
        <v>0</v>
      </c>
      <c r="Y145" s="2453"/>
      <c r="Z145" s="2456"/>
      <c r="AA145" s="2456"/>
      <c r="AB145" s="2456"/>
      <c r="AC145" s="2444"/>
    </row>
    <row r="146" spans="1:29" ht="18.75" x14ac:dyDescent="0.25">
      <c r="A146" s="2447"/>
      <c r="B146" s="2450"/>
      <c r="C146" s="398"/>
      <c r="D146" s="406"/>
      <c r="E146" s="406"/>
      <c r="F146" s="406"/>
      <c r="G146" s="406"/>
      <c r="H146" s="406"/>
      <c r="I146" s="406"/>
      <c r="J146" s="406"/>
      <c r="K146" s="406"/>
      <c r="L146" s="406"/>
      <c r="M146" s="406"/>
      <c r="N146" s="406"/>
      <c r="O146" s="406"/>
      <c r="P146" s="406"/>
      <c r="Q146" s="407"/>
      <c r="R146" s="407"/>
      <c r="S146" s="407"/>
      <c r="T146" s="408"/>
      <c r="U146" s="403">
        <f t="shared" si="8"/>
        <v>0</v>
      </c>
      <c r="V146" s="404">
        <f t="shared" si="9"/>
        <v>0</v>
      </c>
      <c r="W146" s="404">
        <f t="shared" si="10"/>
        <v>0</v>
      </c>
      <c r="X146" s="405">
        <f t="shared" si="11"/>
        <v>0</v>
      </c>
      <c r="Y146" s="2453"/>
      <c r="Z146" s="2456"/>
      <c r="AA146" s="2456"/>
      <c r="AB146" s="2456"/>
      <c r="AC146" s="2444"/>
    </row>
    <row r="147" spans="1:29" ht="18.75" x14ac:dyDescent="0.25">
      <c r="A147" s="2447"/>
      <c r="B147" s="2450"/>
      <c r="C147" s="398"/>
      <c r="D147" s="399"/>
      <c r="E147" s="399"/>
      <c r="F147" s="399"/>
      <c r="G147" s="399"/>
      <c r="H147" s="399"/>
      <c r="I147" s="399"/>
      <c r="J147" s="399"/>
      <c r="K147" s="399"/>
      <c r="L147" s="399"/>
      <c r="M147" s="399"/>
      <c r="N147" s="399"/>
      <c r="O147" s="399"/>
      <c r="P147" s="399"/>
      <c r="Q147" s="401"/>
      <c r="R147" s="401"/>
      <c r="S147" s="401"/>
      <c r="T147" s="402"/>
      <c r="U147" s="403">
        <f t="shared" si="8"/>
        <v>0</v>
      </c>
      <c r="V147" s="404">
        <f t="shared" si="9"/>
        <v>0</v>
      </c>
      <c r="W147" s="404">
        <f t="shared" si="10"/>
        <v>0</v>
      </c>
      <c r="X147" s="405">
        <f t="shared" si="11"/>
        <v>0</v>
      </c>
      <c r="Y147" s="2453"/>
      <c r="Z147" s="2456"/>
      <c r="AA147" s="2456"/>
      <c r="AB147" s="2456"/>
      <c r="AC147" s="2444"/>
    </row>
    <row r="148" spans="1:29" ht="18.75" x14ac:dyDescent="0.25">
      <c r="A148" s="2447"/>
      <c r="B148" s="2450"/>
      <c r="C148" s="398"/>
      <c r="D148" s="406"/>
      <c r="E148" s="406"/>
      <c r="F148" s="406"/>
      <c r="G148" s="406"/>
      <c r="H148" s="406"/>
      <c r="I148" s="406"/>
      <c r="J148" s="406"/>
      <c r="K148" s="406"/>
      <c r="L148" s="406"/>
      <c r="M148" s="406"/>
      <c r="N148" s="406"/>
      <c r="O148" s="406"/>
      <c r="P148" s="406"/>
      <c r="Q148" s="407"/>
      <c r="R148" s="407"/>
      <c r="S148" s="407"/>
      <c r="T148" s="408"/>
      <c r="U148" s="403">
        <f t="shared" si="8"/>
        <v>0</v>
      </c>
      <c r="V148" s="404">
        <f t="shared" si="9"/>
        <v>0</v>
      </c>
      <c r="W148" s="404">
        <f t="shared" si="10"/>
        <v>0</v>
      </c>
      <c r="X148" s="405">
        <f t="shared" si="11"/>
        <v>0</v>
      </c>
      <c r="Y148" s="2453"/>
      <c r="Z148" s="2456"/>
      <c r="AA148" s="2456"/>
      <c r="AB148" s="2456"/>
      <c r="AC148" s="2444"/>
    </row>
    <row r="149" spans="1:29" ht="18.75" x14ac:dyDescent="0.25">
      <c r="A149" s="2447"/>
      <c r="B149" s="2450"/>
      <c r="C149" s="398"/>
      <c r="D149" s="399"/>
      <c r="E149" s="399"/>
      <c r="F149" s="399"/>
      <c r="G149" s="399"/>
      <c r="H149" s="399"/>
      <c r="I149" s="399"/>
      <c r="J149" s="399"/>
      <c r="K149" s="399"/>
      <c r="L149" s="399"/>
      <c r="M149" s="399"/>
      <c r="N149" s="399"/>
      <c r="O149" s="399"/>
      <c r="P149" s="399"/>
      <c r="Q149" s="401"/>
      <c r="R149" s="401"/>
      <c r="S149" s="401"/>
      <c r="T149" s="402"/>
      <c r="U149" s="403">
        <f t="shared" si="8"/>
        <v>0</v>
      </c>
      <c r="V149" s="404">
        <f t="shared" si="9"/>
        <v>0</v>
      </c>
      <c r="W149" s="404">
        <f t="shared" si="10"/>
        <v>0</v>
      </c>
      <c r="X149" s="405">
        <f t="shared" si="11"/>
        <v>0</v>
      </c>
      <c r="Y149" s="2453"/>
      <c r="Z149" s="2456"/>
      <c r="AA149" s="2456"/>
      <c r="AB149" s="2456"/>
      <c r="AC149" s="2444"/>
    </row>
    <row r="150" spans="1:29" ht="18.75" x14ac:dyDescent="0.25">
      <c r="A150" s="2447"/>
      <c r="B150" s="2450"/>
      <c r="C150" s="398"/>
      <c r="D150" s="406"/>
      <c r="E150" s="406"/>
      <c r="F150" s="406"/>
      <c r="G150" s="406"/>
      <c r="H150" s="406"/>
      <c r="I150" s="406"/>
      <c r="J150" s="406"/>
      <c r="K150" s="406"/>
      <c r="L150" s="406"/>
      <c r="M150" s="406"/>
      <c r="N150" s="406"/>
      <c r="O150" s="406"/>
      <c r="P150" s="406"/>
      <c r="Q150" s="407"/>
      <c r="R150" s="407"/>
      <c r="S150" s="407"/>
      <c r="T150" s="408"/>
      <c r="U150" s="403">
        <f t="shared" si="8"/>
        <v>0</v>
      </c>
      <c r="V150" s="404">
        <f t="shared" si="9"/>
        <v>0</v>
      </c>
      <c r="W150" s="404">
        <f t="shared" si="10"/>
        <v>0</v>
      </c>
      <c r="X150" s="405">
        <f t="shared" si="11"/>
        <v>0</v>
      </c>
      <c r="Y150" s="2453"/>
      <c r="Z150" s="2456"/>
      <c r="AA150" s="2456"/>
      <c r="AB150" s="2456"/>
      <c r="AC150" s="2444"/>
    </row>
    <row r="151" spans="1:29" ht="19.5" thickBot="1" x14ac:dyDescent="0.3">
      <c r="A151" s="2448"/>
      <c r="B151" s="2451"/>
      <c r="C151" s="409"/>
      <c r="D151" s="410"/>
      <c r="E151" s="410"/>
      <c r="F151" s="410"/>
      <c r="G151" s="410"/>
      <c r="H151" s="410"/>
      <c r="I151" s="410"/>
      <c r="J151" s="410"/>
      <c r="K151" s="410"/>
      <c r="L151" s="410"/>
      <c r="M151" s="410"/>
      <c r="N151" s="410"/>
      <c r="O151" s="410"/>
      <c r="P151" s="410"/>
      <c r="Q151" s="411"/>
      <c r="R151" s="411"/>
      <c r="S151" s="411"/>
      <c r="T151" s="412"/>
      <c r="U151" s="413">
        <f t="shared" si="8"/>
        <v>0</v>
      </c>
      <c r="V151" s="414">
        <f t="shared" si="9"/>
        <v>0</v>
      </c>
      <c r="W151" s="414">
        <f t="shared" si="10"/>
        <v>0</v>
      </c>
      <c r="X151" s="415">
        <f t="shared" si="11"/>
        <v>0</v>
      </c>
      <c r="Y151" s="2454"/>
      <c r="Z151" s="2457"/>
      <c r="AA151" s="2457"/>
      <c r="AB151" s="2457"/>
      <c r="AC151" s="2445"/>
    </row>
    <row r="152" spans="1:29" ht="18.75" x14ac:dyDescent="0.25">
      <c r="A152" s="2458">
        <v>8</v>
      </c>
      <c r="B152" s="2461"/>
      <c r="C152" s="416"/>
      <c r="D152" s="391"/>
      <c r="E152" s="392"/>
      <c r="F152" s="392"/>
      <c r="G152" s="392"/>
      <c r="H152" s="392"/>
      <c r="I152" s="392"/>
      <c r="J152" s="392"/>
      <c r="K152" s="392"/>
      <c r="L152" s="392"/>
      <c r="M152" s="392"/>
      <c r="N152" s="392"/>
      <c r="O152" s="392"/>
      <c r="P152" s="392"/>
      <c r="Q152" s="393"/>
      <c r="R152" s="393"/>
      <c r="S152" s="393"/>
      <c r="T152" s="394"/>
      <c r="U152" s="395">
        <f t="shared" si="8"/>
        <v>0</v>
      </c>
      <c r="V152" s="396">
        <f t="shared" si="9"/>
        <v>0</v>
      </c>
      <c r="W152" s="396">
        <f t="shared" si="10"/>
        <v>0</v>
      </c>
      <c r="X152" s="397">
        <f t="shared" si="11"/>
        <v>0</v>
      </c>
      <c r="Y152" s="2452">
        <f>SUM(U152:U171)</f>
        <v>0</v>
      </c>
      <c r="Z152" s="2455">
        <f>SUM(V152:V171)</f>
        <v>0</v>
      </c>
      <c r="AA152" s="2455">
        <f>SUM(W152:W171)</f>
        <v>0</v>
      </c>
      <c r="AB152" s="2455">
        <f>SUM(X152:X171)</f>
        <v>0</v>
      </c>
      <c r="AC152" s="2443">
        <f>MAX(Y152:AB171)</f>
        <v>0</v>
      </c>
    </row>
    <row r="153" spans="1:29" ht="18.75" x14ac:dyDescent="0.25">
      <c r="A153" s="2459"/>
      <c r="B153" s="2462"/>
      <c r="C153" s="417"/>
      <c r="D153" s="399"/>
      <c r="E153" s="400"/>
      <c r="F153" s="400"/>
      <c r="G153" s="400"/>
      <c r="H153" s="400"/>
      <c r="I153" s="400"/>
      <c r="J153" s="400"/>
      <c r="K153" s="400"/>
      <c r="L153" s="400"/>
      <c r="M153" s="400"/>
      <c r="N153" s="400"/>
      <c r="O153" s="400"/>
      <c r="P153" s="400"/>
      <c r="Q153" s="401"/>
      <c r="R153" s="401"/>
      <c r="S153" s="401"/>
      <c r="T153" s="402"/>
      <c r="U153" s="403">
        <f t="shared" si="8"/>
        <v>0</v>
      </c>
      <c r="V153" s="404">
        <f t="shared" si="9"/>
        <v>0</v>
      </c>
      <c r="W153" s="404">
        <f t="shared" si="10"/>
        <v>0</v>
      </c>
      <c r="X153" s="405">
        <f t="shared" si="11"/>
        <v>0</v>
      </c>
      <c r="Y153" s="2453"/>
      <c r="Z153" s="2456"/>
      <c r="AA153" s="2456"/>
      <c r="AB153" s="2456"/>
      <c r="AC153" s="2444"/>
    </row>
    <row r="154" spans="1:29" ht="18.75" x14ac:dyDescent="0.25">
      <c r="A154" s="2459"/>
      <c r="B154" s="2462"/>
      <c r="C154" s="417"/>
      <c r="D154" s="406"/>
      <c r="E154" s="406"/>
      <c r="F154" s="406"/>
      <c r="G154" s="406"/>
      <c r="H154" s="406"/>
      <c r="I154" s="406"/>
      <c r="J154" s="406"/>
      <c r="K154" s="406"/>
      <c r="L154" s="406"/>
      <c r="M154" s="406"/>
      <c r="N154" s="406"/>
      <c r="O154" s="406"/>
      <c r="P154" s="406"/>
      <c r="Q154" s="407"/>
      <c r="R154" s="407"/>
      <c r="S154" s="407"/>
      <c r="T154" s="408"/>
      <c r="U154" s="403">
        <f t="shared" si="8"/>
        <v>0</v>
      </c>
      <c r="V154" s="404">
        <f t="shared" si="9"/>
        <v>0</v>
      </c>
      <c r="W154" s="404">
        <f t="shared" si="10"/>
        <v>0</v>
      </c>
      <c r="X154" s="405">
        <f t="shared" si="11"/>
        <v>0</v>
      </c>
      <c r="Y154" s="2453"/>
      <c r="Z154" s="2456"/>
      <c r="AA154" s="2456"/>
      <c r="AB154" s="2456"/>
      <c r="AC154" s="2444"/>
    </row>
    <row r="155" spans="1:29" ht="18.75" x14ac:dyDescent="0.25">
      <c r="A155" s="2459"/>
      <c r="B155" s="2462"/>
      <c r="C155" s="417"/>
      <c r="D155" s="399"/>
      <c r="E155" s="399"/>
      <c r="F155" s="399"/>
      <c r="G155" s="399"/>
      <c r="H155" s="399"/>
      <c r="I155" s="399"/>
      <c r="J155" s="399"/>
      <c r="K155" s="399"/>
      <c r="L155" s="399"/>
      <c r="M155" s="399"/>
      <c r="N155" s="399"/>
      <c r="O155" s="399"/>
      <c r="P155" s="399"/>
      <c r="Q155" s="401"/>
      <c r="R155" s="401"/>
      <c r="S155" s="401"/>
      <c r="T155" s="402"/>
      <c r="U155" s="403">
        <f t="shared" si="8"/>
        <v>0</v>
      </c>
      <c r="V155" s="404">
        <f t="shared" si="9"/>
        <v>0</v>
      </c>
      <c r="W155" s="404">
        <f t="shared" si="10"/>
        <v>0</v>
      </c>
      <c r="X155" s="405">
        <f t="shared" si="11"/>
        <v>0</v>
      </c>
      <c r="Y155" s="2453"/>
      <c r="Z155" s="2456"/>
      <c r="AA155" s="2456"/>
      <c r="AB155" s="2456"/>
      <c r="AC155" s="2444"/>
    </row>
    <row r="156" spans="1:29" ht="18.75" x14ac:dyDescent="0.25">
      <c r="A156" s="2459"/>
      <c r="B156" s="2462"/>
      <c r="C156" s="417"/>
      <c r="D156" s="406"/>
      <c r="E156" s="406"/>
      <c r="F156" s="406"/>
      <c r="G156" s="406"/>
      <c r="H156" s="406"/>
      <c r="I156" s="406"/>
      <c r="J156" s="406"/>
      <c r="K156" s="406"/>
      <c r="L156" s="406"/>
      <c r="M156" s="406"/>
      <c r="N156" s="406"/>
      <c r="O156" s="406"/>
      <c r="P156" s="406"/>
      <c r="Q156" s="407"/>
      <c r="R156" s="407"/>
      <c r="S156" s="407"/>
      <c r="T156" s="408"/>
      <c r="U156" s="403">
        <f t="shared" si="8"/>
        <v>0</v>
      </c>
      <c r="V156" s="404">
        <f t="shared" si="9"/>
        <v>0</v>
      </c>
      <c r="W156" s="404">
        <f t="shared" si="10"/>
        <v>0</v>
      </c>
      <c r="X156" s="405">
        <f t="shared" si="11"/>
        <v>0</v>
      </c>
      <c r="Y156" s="2453"/>
      <c r="Z156" s="2456"/>
      <c r="AA156" s="2456"/>
      <c r="AB156" s="2456"/>
      <c r="AC156" s="2444"/>
    </row>
    <row r="157" spans="1:29" ht="18.75" x14ac:dyDescent="0.25">
      <c r="A157" s="2459"/>
      <c r="B157" s="2462"/>
      <c r="C157" s="417"/>
      <c r="D157" s="399"/>
      <c r="E157" s="399"/>
      <c r="F157" s="399"/>
      <c r="G157" s="399"/>
      <c r="H157" s="399"/>
      <c r="I157" s="399"/>
      <c r="J157" s="399"/>
      <c r="K157" s="399"/>
      <c r="L157" s="399"/>
      <c r="M157" s="399"/>
      <c r="N157" s="399"/>
      <c r="O157" s="399"/>
      <c r="P157" s="399"/>
      <c r="Q157" s="401"/>
      <c r="R157" s="401"/>
      <c r="S157" s="401"/>
      <c r="T157" s="402"/>
      <c r="U157" s="403">
        <f t="shared" si="8"/>
        <v>0</v>
      </c>
      <c r="V157" s="404">
        <f t="shared" si="9"/>
        <v>0</v>
      </c>
      <c r="W157" s="404">
        <f t="shared" si="10"/>
        <v>0</v>
      </c>
      <c r="X157" s="405">
        <f t="shared" si="11"/>
        <v>0</v>
      </c>
      <c r="Y157" s="2453"/>
      <c r="Z157" s="2456"/>
      <c r="AA157" s="2456"/>
      <c r="AB157" s="2456"/>
      <c r="AC157" s="2444"/>
    </row>
    <row r="158" spans="1:29" ht="18.75" x14ac:dyDescent="0.25">
      <c r="A158" s="2459"/>
      <c r="B158" s="2462"/>
      <c r="C158" s="417"/>
      <c r="D158" s="406"/>
      <c r="E158" s="406"/>
      <c r="F158" s="406"/>
      <c r="G158" s="406"/>
      <c r="H158" s="406"/>
      <c r="I158" s="406"/>
      <c r="J158" s="406"/>
      <c r="K158" s="406"/>
      <c r="L158" s="406"/>
      <c r="M158" s="406"/>
      <c r="N158" s="406"/>
      <c r="O158" s="406"/>
      <c r="P158" s="406"/>
      <c r="Q158" s="407"/>
      <c r="R158" s="407"/>
      <c r="S158" s="407"/>
      <c r="T158" s="408"/>
      <c r="U158" s="403">
        <f t="shared" si="8"/>
        <v>0</v>
      </c>
      <c r="V158" s="404">
        <f t="shared" si="9"/>
        <v>0</v>
      </c>
      <c r="W158" s="404">
        <f t="shared" si="10"/>
        <v>0</v>
      </c>
      <c r="X158" s="405">
        <f t="shared" si="11"/>
        <v>0</v>
      </c>
      <c r="Y158" s="2453"/>
      <c r="Z158" s="2456"/>
      <c r="AA158" s="2456"/>
      <c r="AB158" s="2456"/>
      <c r="AC158" s="2444"/>
    </row>
    <row r="159" spans="1:29" ht="18.75" x14ac:dyDescent="0.25">
      <c r="A159" s="2459"/>
      <c r="B159" s="2462"/>
      <c r="C159" s="417"/>
      <c r="D159" s="399"/>
      <c r="E159" s="399"/>
      <c r="F159" s="399"/>
      <c r="G159" s="399"/>
      <c r="H159" s="399"/>
      <c r="I159" s="399"/>
      <c r="J159" s="399"/>
      <c r="K159" s="399"/>
      <c r="L159" s="399"/>
      <c r="M159" s="399"/>
      <c r="N159" s="399"/>
      <c r="O159" s="399"/>
      <c r="P159" s="399"/>
      <c r="Q159" s="401"/>
      <c r="R159" s="401"/>
      <c r="S159" s="401"/>
      <c r="T159" s="402"/>
      <c r="U159" s="403">
        <f t="shared" si="8"/>
        <v>0</v>
      </c>
      <c r="V159" s="404">
        <f t="shared" si="9"/>
        <v>0</v>
      </c>
      <c r="W159" s="404">
        <f t="shared" si="10"/>
        <v>0</v>
      </c>
      <c r="X159" s="405">
        <f t="shared" si="11"/>
        <v>0</v>
      </c>
      <c r="Y159" s="2453"/>
      <c r="Z159" s="2456"/>
      <c r="AA159" s="2456"/>
      <c r="AB159" s="2456"/>
      <c r="AC159" s="2444"/>
    </row>
    <row r="160" spans="1:29" ht="18.75" x14ac:dyDescent="0.25">
      <c r="A160" s="2459"/>
      <c r="B160" s="2462"/>
      <c r="C160" s="417"/>
      <c r="D160" s="406"/>
      <c r="E160" s="406"/>
      <c r="F160" s="406"/>
      <c r="G160" s="406"/>
      <c r="H160" s="406"/>
      <c r="I160" s="406"/>
      <c r="J160" s="406"/>
      <c r="K160" s="406"/>
      <c r="L160" s="406"/>
      <c r="M160" s="406"/>
      <c r="N160" s="406"/>
      <c r="O160" s="406"/>
      <c r="P160" s="406"/>
      <c r="Q160" s="407"/>
      <c r="R160" s="407"/>
      <c r="S160" s="407"/>
      <c r="T160" s="408"/>
      <c r="U160" s="403">
        <f t="shared" si="8"/>
        <v>0</v>
      </c>
      <c r="V160" s="404">
        <f t="shared" si="9"/>
        <v>0</v>
      </c>
      <c r="W160" s="404">
        <f t="shared" si="10"/>
        <v>0</v>
      </c>
      <c r="X160" s="405">
        <f t="shared" si="11"/>
        <v>0</v>
      </c>
      <c r="Y160" s="2453"/>
      <c r="Z160" s="2456"/>
      <c r="AA160" s="2456"/>
      <c r="AB160" s="2456"/>
      <c r="AC160" s="2444"/>
    </row>
    <row r="161" spans="1:29" ht="18.75" x14ac:dyDescent="0.25">
      <c r="A161" s="2459"/>
      <c r="B161" s="2462"/>
      <c r="C161" s="417"/>
      <c r="D161" s="399"/>
      <c r="E161" s="399"/>
      <c r="F161" s="399"/>
      <c r="G161" s="399"/>
      <c r="H161" s="399"/>
      <c r="I161" s="399"/>
      <c r="J161" s="399"/>
      <c r="K161" s="399"/>
      <c r="L161" s="399"/>
      <c r="M161" s="399"/>
      <c r="N161" s="399"/>
      <c r="O161" s="399"/>
      <c r="P161" s="399"/>
      <c r="Q161" s="401"/>
      <c r="R161" s="401"/>
      <c r="S161" s="401"/>
      <c r="T161" s="402"/>
      <c r="U161" s="403">
        <f t="shared" si="8"/>
        <v>0</v>
      </c>
      <c r="V161" s="404">
        <f t="shared" si="9"/>
        <v>0</v>
      </c>
      <c r="W161" s="404">
        <f t="shared" si="10"/>
        <v>0</v>
      </c>
      <c r="X161" s="405">
        <f t="shared" si="11"/>
        <v>0</v>
      </c>
      <c r="Y161" s="2453"/>
      <c r="Z161" s="2456"/>
      <c r="AA161" s="2456"/>
      <c r="AB161" s="2456"/>
      <c r="AC161" s="2444"/>
    </row>
    <row r="162" spans="1:29" ht="18.75" x14ac:dyDescent="0.25">
      <c r="A162" s="2459"/>
      <c r="B162" s="2462"/>
      <c r="C162" s="417"/>
      <c r="D162" s="406"/>
      <c r="E162" s="406"/>
      <c r="F162" s="406"/>
      <c r="G162" s="406"/>
      <c r="H162" s="406"/>
      <c r="I162" s="406"/>
      <c r="J162" s="406"/>
      <c r="K162" s="406"/>
      <c r="L162" s="406"/>
      <c r="M162" s="406"/>
      <c r="N162" s="406"/>
      <c r="O162" s="406"/>
      <c r="P162" s="406"/>
      <c r="Q162" s="407"/>
      <c r="R162" s="407"/>
      <c r="S162" s="407"/>
      <c r="T162" s="408"/>
      <c r="U162" s="403">
        <f t="shared" si="8"/>
        <v>0</v>
      </c>
      <c r="V162" s="404">
        <f t="shared" si="9"/>
        <v>0</v>
      </c>
      <c r="W162" s="404">
        <f t="shared" si="10"/>
        <v>0</v>
      </c>
      <c r="X162" s="405">
        <f t="shared" si="11"/>
        <v>0</v>
      </c>
      <c r="Y162" s="2453"/>
      <c r="Z162" s="2456"/>
      <c r="AA162" s="2456"/>
      <c r="AB162" s="2456"/>
      <c r="AC162" s="2444"/>
    </row>
    <row r="163" spans="1:29" ht="18.75" x14ac:dyDescent="0.25">
      <c r="A163" s="2459"/>
      <c r="B163" s="2462"/>
      <c r="C163" s="417"/>
      <c r="D163" s="399"/>
      <c r="E163" s="399"/>
      <c r="F163" s="399"/>
      <c r="G163" s="399"/>
      <c r="H163" s="399"/>
      <c r="I163" s="399"/>
      <c r="J163" s="399"/>
      <c r="K163" s="399"/>
      <c r="L163" s="399"/>
      <c r="M163" s="399"/>
      <c r="N163" s="399"/>
      <c r="O163" s="399"/>
      <c r="P163" s="399"/>
      <c r="Q163" s="401"/>
      <c r="R163" s="401"/>
      <c r="S163" s="401"/>
      <c r="T163" s="402"/>
      <c r="U163" s="403">
        <f t="shared" si="8"/>
        <v>0</v>
      </c>
      <c r="V163" s="404">
        <f t="shared" si="9"/>
        <v>0</v>
      </c>
      <c r="W163" s="404">
        <f t="shared" si="10"/>
        <v>0</v>
      </c>
      <c r="X163" s="405">
        <f t="shared" si="11"/>
        <v>0</v>
      </c>
      <c r="Y163" s="2453"/>
      <c r="Z163" s="2456"/>
      <c r="AA163" s="2456"/>
      <c r="AB163" s="2456"/>
      <c r="AC163" s="2444"/>
    </row>
    <row r="164" spans="1:29" ht="18.75" x14ac:dyDescent="0.25">
      <c r="A164" s="2459"/>
      <c r="B164" s="2462"/>
      <c r="C164" s="417"/>
      <c r="D164" s="406"/>
      <c r="E164" s="406"/>
      <c r="F164" s="406"/>
      <c r="G164" s="406"/>
      <c r="H164" s="406"/>
      <c r="I164" s="406"/>
      <c r="J164" s="406"/>
      <c r="K164" s="406"/>
      <c r="L164" s="406"/>
      <c r="M164" s="406"/>
      <c r="N164" s="406"/>
      <c r="O164" s="406"/>
      <c r="P164" s="406"/>
      <c r="Q164" s="407"/>
      <c r="R164" s="407"/>
      <c r="S164" s="407"/>
      <c r="T164" s="408"/>
      <c r="U164" s="403">
        <f t="shared" si="8"/>
        <v>0</v>
      </c>
      <c r="V164" s="404">
        <f t="shared" si="9"/>
        <v>0</v>
      </c>
      <c r="W164" s="404">
        <f t="shared" si="10"/>
        <v>0</v>
      </c>
      <c r="X164" s="405">
        <f t="shared" si="11"/>
        <v>0</v>
      </c>
      <c r="Y164" s="2453"/>
      <c r="Z164" s="2456"/>
      <c r="AA164" s="2456"/>
      <c r="AB164" s="2456"/>
      <c r="AC164" s="2444"/>
    </row>
    <row r="165" spans="1:29" ht="18.75" x14ac:dyDescent="0.25">
      <c r="A165" s="2459"/>
      <c r="B165" s="2462"/>
      <c r="C165" s="417"/>
      <c r="D165" s="399"/>
      <c r="E165" s="399"/>
      <c r="F165" s="399"/>
      <c r="G165" s="399"/>
      <c r="H165" s="399"/>
      <c r="I165" s="399"/>
      <c r="J165" s="399"/>
      <c r="K165" s="399"/>
      <c r="L165" s="399"/>
      <c r="M165" s="399"/>
      <c r="N165" s="399"/>
      <c r="O165" s="399"/>
      <c r="P165" s="399"/>
      <c r="Q165" s="401"/>
      <c r="R165" s="401"/>
      <c r="S165" s="401"/>
      <c r="T165" s="402"/>
      <c r="U165" s="403">
        <f t="shared" si="8"/>
        <v>0</v>
      </c>
      <c r="V165" s="404">
        <f t="shared" si="9"/>
        <v>0</v>
      </c>
      <c r="W165" s="404">
        <f t="shared" si="10"/>
        <v>0</v>
      </c>
      <c r="X165" s="405">
        <f t="shared" si="11"/>
        <v>0</v>
      </c>
      <c r="Y165" s="2453"/>
      <c r="Z165" s="2456"/>
      <c r="AA165" s="2456"/>
      <c r="AB165" s="2456"/>
      <c r="AC165" s="2444"/>
    </row>
    <row r="166" spans="1:29" ht="18.75" x14ac:dyDescent="0.25">
      <c r="A166" s="2459"/>
      <c r="B166" s="2462"/>
      <c r="C166" s="417"/>
      <c r="D166" s="406"/>
      <c r="E166" s="406"/>
      <c r="F166" s="406"/>
      <c r="G166" s="406"/>
      <c r="H166" s="406"/>
      <c r="I166" s="406"/>
      <c r="J166" s="406"/>
      <c r="K166" s="406"/>
      <c r="L166" s="406"/>
      <c r="M166" s="406"/>
      <c r="N166" s="406"/>
      <c r="O166" s="406"/>
      <c r="P166" s="406"/>
      <c r="Q166" s="407"/>
      <c r="R166" s="407"/>
      <c r="S166" s="407"/>
      <c r="T166" s="408"/>
      <c r="U166" s="403">
        <f t="shared" si="8"/>
        <v>0</v>
      </c>
      <c r="V166" s="404">
        <f t="shared" si="9"/>
        <v>0</v>
      </c>
      <c r="W166" s="404">
        <f t="shared" si="10"/>
        <v>0</v>
      </c>
      <c r="X166" s="405">
        <f t="shared" si="11"/>
        <v>0</v>
      </c>
      <c r="Y166" s="2453"/>
      <c r="Z166" s="2456"/>
      <c r="AA166" s="2456"/>
      <c r="AB166" s="2456"/>
      <c r="AC166" s="2444"/>
    </row>
    <row r="167" spans="1:29" ht="18.75" x14ac:dyDescent="0.25">
      <c r="A167" s="2459"/>
      <c r="B167" s="2462"/>
      <c r="C167" s="417"/>
      <c r="D167" s="399"/>
      <c r="E167" s="399"/>
      <c r="F167" s="399"/>
      <c r="G167" s="399"/>
      <c r="H167" s="399"/>
      <c r="I167" s="399"/>
      <c r="J167" s="399"/>
      <c r="K167" s="399"/>
      <c r="L167" s="399"/>
      <c r="M167" s="399"/>
      <c r="N167" s="399"/>
      <c r="O167" s="399"/>
      <c r="P167" s="399"/>
      <c r="Q167" s="401"/>
      <c r="R167" s="401"/>
      <c r="S167" s="401"/>
      <c r="T167" s="402"/>
      <c r="U167" s="403">
        <f t="shared" si="8"/>
        <v>0</v>
      </c>
      <c r="V167" s="404">
        <f t="shared" si="9"/>
        <v>0</v>
      </c>
      <c r="W167" s="404">
        <f t="shared" si="10"/>
        <v>0</v>
      </c>
      <c r="X167" s="405">
        <f t="shared" si="11"/>
        <v>0</v>
      </c>
      <c r="Y167" s="2453"/>
      <c r="Z167" s="2456"/>
      <c r="AA167" s="2456"/>
      <c r="AB167" s="2456"/>
      <c r="AC167" s="2444"/>
    </row>
    <row r="168" spans="1:29" ht="18.75" x14ac:dyDescent="0.25">
      <c r="A168" s="2459"/>
      <c r="B168" s="2462"/>
      <c r="C168" s="417"/>
      <c r="D168" s="406"/>
      <c r="E168" s="406"/>
      <c r="F168" s="406"/>
      <c r="G168" s="406"/>
      <c r="H168" s="406"/>
      <c r="I168" s="406"/>
      <c r="J168" s="406"/>
      <c r="K168" s="406"/>
      <c r="L168" s="406"/>
      <c r="M168" s="406"/>
      <c r="N168" s="406"/>
      <c r="O168" s="406"/>
      <c r="P168" s="406"/>
      <c r="Q168" s="407"/>
      <c r="R168" s="407"/>
      <c r="S168" s="407"/>
      <c r="T168" s="408"/>
      <c r="U168" s="403">
        <f t="shared" si="8"/>
        <v>0</v>
      </c>
      <c r="V168" s="404">
        <f t="shared" si="9"/>
        <v>0</v>
      </c>
      <c r="W168" s="404">
        <f t="shared" si="10"/>
        <v>0</v>
      </c>
      <c r="X168" s="405">
        <f t="shared" si="11"/>
        <v>0</v>
      </c>
      <c r="Y168" s="2453"/>
      <c r="Z168" s="2456"/>
      <c r="AA168" s="2456"/>
      <c r="AB168" s="2456"/>
      <c r="AC168" s="2444"/>
    </row>
    <row r="169" spans="1:29" ht="18.75" x14ac:dyDescent="0.25">
      <c r="A169" s="2459"/>
      <c r="B169" s="2462"/>
      <c r="C169" s="417"/>
      <c r="D169" s="399"/>
      <c r="E169" s="399"/>
      <c r="F169" s="399"/>
      <c r="G169" s="399"/>
      <c r="H169" s="399"/>
      <c r="I169" s="399"/>
      <c r="J169" s="399"/>
      <c r="K169" s="399"/>
      <c r="L169" s="399"/>
      <c r="M169" s="399"/>
      <c r="N169" s="399"/>
      <c r="O169" s="399"/>
      <c r="P169" s="399"/>
      <c r="Q169" s="401"/>
      <c r="R169" s="401"/>
      <c r="S169" s="401"/>
      <c r="T169" s="402"/>
      <c r="U169" s="403">
        <f t="shared" si="8"/>
        <v>0</v>
      </c>
      <c r="V169" s="404">
        <f t="shared" si="9"/>
        <v>0</v>
      </c>
      <c r="W169" s="404">
        <f t="shared" si="10"/>
        <v>0</v>
      </c>
      <c r="X169" s="405">
        <f t="shared" si="11"/>
        <v>0</v>
      </c>
      <c r="Y169" s="2453"/>
      <c r="Z169" s="2456"/>
      <c r="AA169" s="2456"/>
      <c r="AB169" s="2456"/>
      <c r="AC169" s="2444"/>
    </row>
    <row r="170" spans="1:29" ht="18.75" x14ac:dyDescent="0.25">
      <c r="A170" s="2459"/>
      <c r="B170" s="2462"/>
      <c r="C170" s="417"/>
      <c r="D170" s="406"/>
      <c r="E170" s="406"/>
      <c r="F170" s="406"/>
      <c r="G170" s="406"/>
      <c r="H170" s="406"/>
      <c r="I170" s="406"/>
      <c r="J170" s="406"/>
      <c r="K170" s="406"/>
      <c r="L170" s="406"/>
      <c r="M170" s="406"/>
      <c r="N170" s="406"/>
      <c r="O170" s="406"/>
      <c r="P170" s="406"/>
      <c r="Q170" s="407"/>
      <c r="R170" s="407"/>
      <c r="S170" s="407"/>
      <c r="T170" s="408"/>
      <c r="U170" s="403">
        <f t="shared" si="8"/>
        <v>0</v>
      </c>
      <c r="V170" s="404">
        <f t="shared" si="9"/>
        <v>0</v>
      </c>
      <c r="W170" s="404">
        <f t="shared" si="10"/>
        <v>0</v>
      </c>
      <c r="X170" s="405">
        <f t="shared" si="11"/>
        <v>0</v>
      </c>
      <c r="Y170" s="2453"/>
      <c r="Z170" s="2456"/>
      <c r="AA170" s="2456"/>
      <c r="AB170" s="2456"/>
      <c r="AC170" s="2444"/>
    </row>
    <row r="171" spans="1:29" ht="19.5" thickBot="1" x14ac:dyDescent="0.3">
      <c r="A171" s="2460"/>
      <c r="B171" s="2463"/>
      <c r="C171" s="418"/>
      <c r="D171" s="410"/>
      <c r="E171" s="410"/>
      <c r="F171" s="410"/>
      <c r="G171" s="410"/>
      <c r="H171" s="410"/>
      <c r="I171" s="410"/>
      <c r="J171" s="410"/>
      <c r="K171" s="410"/>
      <c r="L171" s="410"/>
      <c r="M171" s="410"/>
      <c r="N171" s="410"/>
      <c r="O171" s="410"/>
      <c r="P171" s="410"/>
      <c r="Q171" s="411"/>
      <c r="R171" s="411"/>
      <c r="S171" s="411"/>
      <c r="T171" s="412"/>
      <c r="U171" s="413">
        <f t="shared" si="8"/>
        <v>0</v>
      </c>
      <c r="V171" s="414">
        <f t="shared" si="9"/>
        <v>0</v>
      </c>
      <c r="W171" s="414">
        <f t="shared" si="10"/>
        <v>0</v>
      </c>
      <c r="X171" s="415">
        <f t="shared" si="11"/>
        <v>0</v>
      </c>
      <c r="Y171" s="2454"/>
      <c r="Z171" s="2457"/>
      <c r="AA171" s="2457"/>
      <c r="AB171" s="2457"/>
      <c r="AC171" s="2445"/>
    </row>
    <row r="172" spans="1:29" ht="18.75" x14ac:dyDescent="0.25">
      <c r="A172" s="2458">
        <v>9</v>
      </c>
      <c r="B172" s="2461"/>
      <c r="C172" s="416"/>
      <c r="D172" s="391"/>
      <c r="E172" s="392"/>
      <c r="F172" s="392"/>
      <c r="G172" s="392"/>
      <c r="H172" s="392"/>
      <c r="I172" s="392"/>
      <c r="J172" s="392"/>
      <c r="K172" s="392"/>
      <c r="L172" s="392"/>
      <c r="M172" s="392"/>
      <c r="N172" s="392"/>
      <c r="O172" s="392"/>
      <c r="P172" s="392"/>
      <c r="Q172" s="393"/>
      <c r="R172" s="393"/>
      <c r="S172" s="393"/>
      <c r="T172" s="394"/>
      <c r="U172" s="395">
        <f t="shared" si="8"/>
        <v>0</v>
      </c>
      <c r="V172" s="396">
        <f t="shared" si="9"/>
        <v>0</v>
      </c>
      <c r="W172" s="396">
        <f t="shared" si="10"/>
        <v>0</v>
      </c>
      <c r="X172" s="397">
        <f t="shared" si="11"/>
        <v>0</v>
      </c>
      <c r="Y172" s="2452">
        <f>SUM(U172:U191)</f>
        <v>0</v>
      </c>
      <c r="Z172" s="2455">
        <f>SUM(V172:V191)</f>
        <v>0</v>
      </c>
      <c r="AA172" s="2455">
        <f>SUM(W172:W191)</f>
        <v>0</v>
      </c>
      <c r="AB172" s="2455">
        <f>SUM(X172:X191)</f>
        <v>0</v>
      </c>
      <c r="AC172" s="2443">
        <f>MAX(Y172:AB191)</f>
        <v>0</v>
      </c>
    </row>
    <row r="173" spans="1:29" ht="18.75" x14ac:dyDescent="0.25">
      <c r="A173" s="2459"/>
      <c r="B173" s="2462"/>
      <c r="C173" s="417"/>
      <c r="D173" s="399"/>
      <c r="E173" s="400"/>
      <c r="F173" s="400"/>
      <c r="G173" s="400"/>
      <c r="H173" s="400"/>
      <c r="I173" s="400"/>
      <c r="J173" s="400"/>
      <c r="K173" s="400"/>
      <c r="L173" s="400"/>
      <c r="M173" s="400"/>
      <c r="N173" s="400"/>
      <c r="O173" s="400"/>
      <c r="P173" s="400"/>
      <c r="Q173" s="401"/>
      <c r="R173" s="401"/>
      <c r="S173" s="401"/>
      <c r="T173" s="402"/>
      <c r="U173" s="403">
        <f t="shared" si="8"/>
        <v>0</v>
      </c>
      <c r="V173" s="404">
        <f t="shared" si="9"/>
        <v>0</v>
      </c>
      <c r="W173" s="404">
        <f t="shared" si="10"/>
        <v>0</v>
      </c>
      <c r="X173" s="405">
        <f t="shared" si="11"/>
        <v>0</v>
      </c>
      <c r="Y173" s="2453"/>
      <c r="Z173" s="2456"/>
      <c r="AA173" s="2456"/>
      <c r="AB173" s="2456"/>
      <c r="AC173" s="2444"/>
    </row>
    <row r="174" spans="1:29" ht="18.75" x14ac:dyDescent="0.25">
      <c r="A174" s="2459"/>
      <c r="B174" s="2462"/>
      <c r="C174" s="417"/>
      <c r="D174" s="406"/>
      <c r="E174" s="406"/>
      <c r="F174" s="406"/>
      <c r="G174" s="406"/>
      <c r="H174" s="406"/>
      <c r="I174" s="406"/>
      <c r="J174" s="406"/>
      <c r="K174" s="406"/>
      <c r="L174" s="406"/>
      <c r="M174" s="406"/>
      <c r="N174" s="406"/>
      <c r="O174" s="406"/>
      <c r="P174" s="406"/>
      <c r="Q174" s="407"/>
      <c r="R174" s="407"/>
      <c r="S174" s="407"/>
      <c r="T174" s="408"/>
      <c r="U174" s="403">
        <f t="shared" si="8"/>
        <v>0</v>
      </c>
      <c r="V174" s="404">
        <f t="shared" si="9"/>
        <v>0</v>
      </c>
      <c r="W174" s="404">
        <f t="shared" si="10"/>
        <v>0</v>
      </c>
      <c r="X174" s="405">
        <f t="shared" si="11"/>
        <v>0</v>
      </c>
      <c r="Y174" s="2453"/>
      <c r="Z174" s="2456"/>
      <c r="AA174" s="2456"/>
      <c r="AB174" s="2456"/>
      <c r="AC174" s="2444"/>
    </row>
    <row r="175" spans="1:29" ht="18.75" x14ac:dyDescent="0.25">
      <c r="A175" s="2459"/>
      <c r="B175" s="2462"/>
      <c r="C175" s="417"/>
      <c r="D175" s="399"/>
      <c r="E175" s="399"/>
      <c r="F175" s="399"/>
      <c r="G175" s="399"/>
      <c r="H175" s="399"/>
      <c r="I175" s="399"/>
      <c r="J175" s="399"/>
      <c r="K175" s="399"/>
      <c r="L175" s="399"/>
      <c r="M175" s="399"/>
      <c r="N175" s="399"/>
      <c r="O175" s="399"/>
      <c r="P175" s="399"/>
      <c r="Q175" s="401"/>
      <c r="R175" s="401"/>
      <c r="S175" s="401"/>
      <c r="T175" s="402"/>
      <c r="U175" s="403">
        <f t="shared" si="8"/>
        <v>0</v>
      </c>
      <c r="V175" s="404">
        <f t="shared" si="9"/>
        <v>0</v>
      </c>
      <c r="W175" s="404">
        <f t="shared" si="10"/>
        <v>0</v>
      </c>
      <c r="X175" s="405">
        <f t="shared" si="11"/>
        <v>0</v>
      </c>
      <c r="Y175" s="2453"/>
      <c r="Z175" s="2456"/>
      <c r="AA175" s="2456"/>
      <c r="AB175" s="2456"/>
      <c r="AC175" s="2444"/>
    </row>
    <row r="176" spans="1:29" ht="18.75" x14ac:dyDescent="0.25">
      <c r="A176" s="2459"/>
      <c r="B176" s="2462"/>
      <c r="C176" s="417"/>
      <c r="D176" s="406"/>
      <c r="E176" s="406"/>
      <c r="F176" s="406"/>
      <c r="G176" s="406"/>
      <c r="H176" s="406"/>
      <c r="I176" s="406"/>
      <c r="J176" s="406"/>
      <c r="K176" s="406"/>
      <c r="L176" s="406"/>
      <c r="M176" s="406"/>
      <c r="N176" s="406"/>
      <c r="O176" s="406"/>
      <c r="P176" s="406"/>
      <c r="Q176" s="407"/>
      <c r="R176" s="407"/>
      <c r="S176" s="407"/>
      <c r="T176" s="408"/>
      <c r="U176" s="403">
        <f t="shared" si="8"/>
        <v>0</v>
      </c>
      <c r="V176" s="404">
        <f t="shared" si="9"/>
        <v>0</v>
      </c>
      <c r="W176" s="404">
        <f t="shared" si="10"/>
        <v>0</v>
      </c>
      <c r="X176" s="405">
        <f t="shared" si="11"/>
        <v>0</v>
      </c>
      <c r="Y176" s="2453"/>
      <c r="Z176" s="2456"/>
      <c r="AA176" s="2456"/>
      <c r="AB176" s="2456"/>
      <c r="AC176" s="2444"/>
    </row>
    <row r="177" spans="1:29" ht="18.75" x14ac:dyDescent="0.25">
      <c r="A177" s="2459"/>
      <c r="B177" s="2462"/>
      <c r="C177" s="417"/>
      <c r="D177" s="399"/>
      <c r="E177" s="399"/>
      <c r="F177" s="399"/>
      <c r="G177" s="399"/>
      <c r="H177" s="399"/>
      <c r="I177" s="399"/>
      <c r="J177" s="399"/>
      <c r="K177" s="399"/>
      <c r="L177" s="399"/>
      <c r="M177" s="399"/>
      <c r="N177" s="399"/>
      <c r="O177" s="399"/>
      <c r="P177" s="399"/>
      <c r="Q177" s="401"/>
      <c r="R177" s="401"/>
      <c r="S177" s="401"/>
      <c r="T177" s="402"/>
      <c r="U177" s="403">
        <f t="shared" si="8"/>
        <v>0</v>
      </c>
      <c r="V177" s="404">
        <f t="shared" si="9"/>
        <v>0</v>
      </c>
      <c r="W177" s="404">
        <f t="shared" si="10"/>
        <v>0</v>
      </c>
      <c r="X177" s="405">
        <f t="shared" si="11"/>
        <v>0</v>
      </c>
      <c r="Y177" s="2453"/>
      <c r="Z177" s="2456"/>
      <c r="AA177" s="2456"/>
      <c r="AB177" s="2456"/>
      <c r="AC177" s="2444"/>
    </row>
    <row r="178" spans="1:29" ht="18.75" x14ac:dyDescent="0.25">
      <c r="A178" s="2459"/>
      <c r="B178" s="2462"/>
      <c r="C178" s="417"/>
      <c r="D178" s="406"/>
      <c r="E178" s="406"/>
      <c r="F178" s="406"/>
      <c r="G178" s="406"/>
      <c r="H178" s="406"/>
      <c r="I178" s="406"/>
      <c r="J178" s="406"/>
      <c r="K178" s="406"/>
      <c r="L178" s="406"/>
      <c r="M178" s="406"/>
      <c r="N178" s="406"/>
      <c r="O178" s="406"/>
      <c r="P178" s="406"/>
      <c r="Q178" s="407"/>
      <c r="R178" s="407"/>
      <c r="S178" s="407"/>
      <c r="T178" s="408"/>
      <c r="U178" s="403">
        <f t="shared" si="8"/>
        <v>0</v>
      </c>
      <c r="V178" s="404">
        <f t="shared" si="9"/>
        <v>0</v>
      </c>
      <c r="W178" s="404">
        <f t="shared" si="10"/>
        <v>0</v>
      </c>
      <c r="X178" s="405">
        <f t="shared" si="11"/>
        <v>0</v>
      </c>
      <c r="Y178" s="2453"/>
      <c r="Z178" s="2456"/>
      <c r="AA178" s="2456"/>
      <c r="AB178" s="2456"/>
      <c r="AC178" s="2444"/>
    </row>
    <row r="179" spans="1:29" ht="18.75" x14ac:dyDescent="0.25">
      <c r="A179" s="2459"/>
      <c r="B179" s="2462"/>
      <c r="C179" s="417"/>
      <c r="D179" s="399"/>
      <c r="E179" s="399"/>
      <c r="F179" s="399"/>
      <c r="G179" s="399"/>
      <c r="H179" s="399"/>
      <c r="I179" s="399"/>
      <c r="J179" s="399"/>
      <c r="K179" s="399"/>
      <c r="L179" s="399"/>
      <c r="M179" s="399"/>
      <c r="N179" s="399"/>
      <c r="O179" s="399"/>
      <c r="P179" s="399"/>
      <c r="Q179" s="401"/>
      <c r="R179" s="401"/>
      <c r="S179" s="401"/>
      <c r="T179" s="402"/>
      <c r="U179" s="403">
        <f t="shared" si="8"/>
        <v>0</v>
      </c>
      <c r="V179" s="404">
        <f t="shared" si="9"/>
        <v>0</v>
      </c>
      <c r="W179" s="404">
        <f t="shared" si="10"/>
        <v>0</v>
      </c>
      <c r="X179" s="405">
        <f t="shared" si="11"/>
        <v>0</v>
      </c>
      <c r="Y179" s="2453"/>
      <c r="Z179" s="2456"/>
      <c r="AA179" s="2456"/>
      <c r="AB179" s="2456"/>
      <c r="AC179" s="2444"/>
    </row>
    <row r="180" spans="1:29" ht="18.75" x14ac:dyDescent="0.25">
      <c r="A180" s="2459"/>
      <c r="B180" s="2462"/>
      <c r="C180" s="417"/>
      <c r="D180" s="406"/>
      <c r="E180" s="406"/>
      <c r="F180" s="406"/>
      <c r="G180" s="406"/>
      <c r="H180" s="406"/>
      <c r="I180" s="406"/>
      <c r="J180" s="406"/>
      <c r="K180" s="406"/>
      <c r="L180" s="406"/>
      <c r="M180" s="406"/>
      <c r="N180" s="406"/>
      <c r="O180" s="406"/>
      <c r="P180" s="406"/>
      <c r="Q180" s="407"/>
      <c r="R180" s="407"/>
      <c r="S180" s="407"/>
      <c r="T180" s="408"/>
      <c r="U180" s="403">
        <f t="shared" si="8"/>
        <v>0</v>
      </c>
      <c r="V180" s="404">
        <f t="shared" si="9"/>
        <v>0</v>
      </c>
      <c r="W180" s="404">
        <f t="shared" si="10"/>
        <v>0</v>
      </c>
      <c r="X180" s="405">
        <f t="shared" si="11"/>
        <v>0</v>
      </c>
      <c r="Y180" s="2453"/>
      <c r="Z180" s="2456"/>
      <c r="AA180" s="2456"/>
      <c r="AB180" s="2456"/>
      <c r="AC180" s="2444"/>
    </row>
    <row r="181" spans="1:29" ht="18.75" x14ac:dyDescent="0.25">
      <c r="A181" s="2459"/>
      <c r="B181" s="2462"/>
      <c r="C181" s="417"/>
      <c r="D181" s="399"/>
      <c r="E181" s="399"/>
      <c r="F181" s="399"/>
      <c r="G181" s="399"/>
      <c r="H181" s="399"/>
      <c r="I181" s="399"/>
      <c r="J181" s="399"/>
      <c r="K181" s="399"/>
      <c r="L181" s="399"/>
      <c r="M181" s="399"/>
      <c r="N181" s="399"/>
      <c r="O181" s="399"/>
      <c r="P181" s="399"/>
      <c r="Q181" s="401"/>
      <c r="R181" s="401"/>
      <c r="S181" s="401"/>
      <c r="T181" s="402"/>
      <c r="U181" s="403">
        <f t="shared" si="8"/>
        <v>0</v>
      </c>
      <c r="V181" s="404">
        <f t="shared" si="9"/>
        <v>0</v>
      </c>
      <c r="W181" s="404">
        <f t="shared" si="10"/>
        <v>0</v>
      </c>
      <c r="X181" s="405">
        <f t="shared" si="11"/>
        <v>0</v>
      </c>
      <c r="Y181" s="2453"/>
      <c r="Z181" s="2456"/>
      <c r="AA181" s="2456"/>
      <c r="AB181" s="2456"/>
      <c r="AC181" s="2444"/>
    </row>
    <row r="182" spans="1:29" ht="18.75" x14ac:dyDescent="0.25">
      <c r="A182" s="2459"/>
      <c r="B182" s="2462"/>
      <c r="C182" s="417"/>
      <c r="D182" s="406"/>
      <c r="E182" s="406"/>
      <c r="F182" s="406"/>
      <c r="G182" s="406"/>
      <c r="H182" s="406"/>
      <c r="I182" s="406"/>
      <c r="J182" s="406"/>
      <c r="K182" s="406"/>
      <c r="L182" s="406"/>
      <c r="M182" s="406"/>
      <c r="N182" s="406"/>
      <c r="O182" s="406"/>
      <c r="P182" s="406"/>
      <c r="Q182" s="407"/>
      <c r="R182" s="407"/>
      <c r="S182" s="407"/>
      <c r="T182" s="408"/>
      <c r="U182" s="403">
        <f t="shared" si="8"/>
        <v>0</v>
      </c>
      <c r="V182" s="404">
        <f t="shared" si="9"/>
        <v>0</v>
      </c>
      <c r="W182" s="404">
        <f t="shared" si="10"/>
        <v>0</v>
      </c>
      <c r="X182" s="405">
        <f t="shared" si="11"/>
        <v>0</v>
      </c>
      <c r="Y182" s="2453"/>
      <c r="Z182" s="2456"/>
      <c r="AA182" s="2456"/>
      <c r="AB182" s="2456"/>
      <c r="AC182" s="2444"/>
    </row>
    <row r="183" spans="1:29" ht="18.75" x14ac:dyDescent="0.25">
      <c r="A183" s="2459"/>
      <c r="B183" s="2462"/>
      <c r="C183" s="417"/>
      <c r="D183" s="399"/>
      <c r="E183" s="399"/>
      <c r="F183" s="399"/>
      <c r="G183" s="399"/>
      <c r="H183" s="399"/>
      <c r="I183" s="399"/>
      <c r="J183" s="399"/>
      <c r="K183" s="399"/>
      <c r="L183" s="399"/>
      <c r="M183" s="399"/>
      <c r="N183" s="399"/>
      <c r="O183" s="399"/>
      <c r="P183" s="399"/>
      <c r="Q183" s="401"/>
      <c r="R183" s="401"/>
      <c r="S183" s="401"/>
      <c r="T183" s="402"/>
      <c r="U183" s="403">
        <f t="shared" si="8"/>
        <v>0</v>
      </c>
      <c r="V183" s="404">
        <f t="shared" si="9"/>
        <v>0</v>
      </c>
      <c r="W183" s="404">
        <f t="shared" si="10"/>
        <v>0</v>
      </c>
      <c r="X183" s="405">
        <f t="shared" si="11"/>
        <v>0</v>
      </c>
      <c r="Y183" s="2453"/>
      <c r="Z183" s="2456"/>
      <c r="AA183" s="2456"/>
      <c r="AB183" s="2456"/>
      <c r="AC183" s="2444"/>
    </row>
    <row r="184" spans="1:29" ht="18.75" x14ac:dyDescent="0.25">
      <c r="A184" s="2459"/>
      <c r="B184" s="2462"/>
      <c r="C184" s="417"/>
      <c r="D184" s="406"/>
      <c r="E184" s="406"/>
      <c r="F184" s="406"/>
      <c r="G184" s="406"/>
      <c r="H184" s="406"/>
      <c r="I184" s="406"/>
      <c r="J184" s="406"/>
      <c r="K184" s="406"/>
      <c r="L184" s="406"/>
      <c r="M184" s="406"/>
      <c r="N184" s="406"/>
      <c r="O184" s="406"/>
      <c r="P184" s="406"/>
      <c r="Q184" s="407"/>
      <c r="R184" s="407"/>
      <c r="S184" s="407"/>
      <c r="T184" s="408"/>
      <c r="U184" s="403">
        <f t="shared" si="8"/>
        <v>0</v>
      </c>
      <c r="V184" s="404">
        <f t="shared" si="9"/>
        <v>0</v>
      </c>
      <c r="W184" s="404">
        <f t="shared" si="10"/>
        <v>0</v>
      </c>
      <c r="X184" s="405">
        <f t="shared" si="11"/>
        <v>0</v>
      </c>
      <c r="Y184" s="2453"/>
      <c r="Z184" s="2456"/>
      <c r="AA184" s="2456"/>
      <c r="AB184" s="2456"/>
      <c r="AC184" s="2444"/>
    </row>
    <row r="185" spans="1:29" ht="18.75" x14ac:dyDescent="0.25">
      <c r="A185" s="2459"/>
      <c r="B185" s="2462"/>
      <c r="C185" s="417"/>
      <c r="D185" s="399"/>
      <c r="E185" s="399"/>
      <c r="F185" s="399"/>
      <c r="G185" s="399"/>
      <c r="H185" s="399"/>
      <c r="I185" s="399"/>
      <c r="J185" s="399"/>
      <c r="K185" s="399"/>
      <c r="L185" s="399"/>
      <c r="M185" s="399"/>
      <c r="N185" s="399"/>
      <c r="O185" s="399"/>
      <c r="P185" s="399"/>
      <c r="Q185" s="401"/>
      <c r="R185" s="401"/>
      <c r="S185" s="401"/>
      <c r="T185" s="402"/>
      <c r="U185" s="403">
        <f t="shared" si="8"/>
        <v>0</v>
      </c>
      <c r="V185" s="404">
        <f t="shared" si="9"/>
        <v>0</v>
      </c>
      <c r="W185" s="404">
        <f t="shared" si="10"/>
        <v>0</v>
      </c>
      <c r="X185" s="405">
        <f t="shared" si="11"/>
        <v>0</v>
      </c>
      <c r="Y185" s="2453"/>
      <c r="Z185" s="2456"/>
      <c r="AA185" s="2456"/>
      <c r="AB185" s="2456"/>
      <c r="AC185" s="2444"/>
    </row>
    <row r="186" spans="1:29" ht="18.75" x14ac:dyDescent="0.25">
      <c r="A186" s="2459"/>
      <c r="B186" s="2462"/>
      <c r="C186" s="417"/>
      <c r="D186" s="406"/>
      <c r="E186" s="406"/>
      <c r="F186" s="406"/>
      <c r="G186" s="406"/>
      <c r="H186" s="406"/>
      <c r="I186" s="406"/>
      <c r="J186" s="406"/>
      <c r="K186" s="406"/>
      <c r="L186" s="406"/>
      <c r="M186" s="406"/>
      <c r="N186" s="406"/>
      <c r="O186" s="406"/>
      <c r="P186" s="406"/>
      <c r="Q186" s="407"/>
      <c r="R186" s="407"/>
      <c r="S186" s="407"/>
      <c r="T186" s="408"/>
      <c r="U186" s="403">
        <f t="shared" si="8"/>
        <v>0</v>
      </c>
      <c r="V186" s="404">
        <f t="shared" si="9"/>
        <v>0</v>
      </c>
      <c r="W186" s="404">
        <f t="shared" si="10"/>
        <v>0</v>
      </c>
      <c r="X186" s="405">
        <f t="shared" si="11"/>
        <v>0</v>
      </c>
      <c r="Y186" s="2453"/>
      <c r="Z186" s="2456"/>
      <c r="AA186" s="2456"/>
      <c r="AB186" s="2456"/>
      <c r="AC186" s="2444"/>
    </row>
    <row r="187" spans="1:29" ht="18.75" x14ac:dyDescent="0.25">
      <c r="A187" s="2459"/>
      <c r="B187" s="2462"/>
      <c r="C187" s="417"/>
      <c r="D187" s="399"/>
      <c r="E187" s="399"/>
      <c r="F187" s="399"/>
      <c r="G187" s="399"/>
      <c r="H187" s="399"/>
      <c r="I187" s="399"/>
      <c r="J187" s="399"/>
      <c r="K187" s="399"/>
      <c r="L187" s="399"/>
      <c r="M187" s="399"/>
      <c r="N187" s="399"/>
      <c r="O187" s="399"/>
      <c r="P187" s="399"/>
      <c r="Q187" s="401"/>
      <c r="R187" s="401"/>
      <c r="S187" s="401"/>
      <c r="T187" s="402"/>
      <c r="U187" s="403">
        <f t="shared" si="8"/>
        <v>0</v>
      </c>
      <c r="V187" s="404">
        <f t="shared" si="9"/>
        <v>0</v>
      </c>
      <c r="W187" s="404">
        <f t="shared" si="10"/>
        <v>0</v>
      </c>
      <c r="X187" s="405">
        <f t="shared" si="11"/>
        <v>0</v>
      </c>
      <c r="Y187" s="2453"/>
      <c r="Z187" s="2456"/>
      <c r="AA187" s="2456"/>
      <c r="AB187" s="2456"/>
      <c r="AC187" s="2444"/>
    </row>
    <row r="188" spans="1:29" ht="18.75" x14ac:dyDescent="0.25">
      <c r="A188" s="2459"/>
      <c r="B188" s="2462"/>
      <c r="C188" s="417"/>
      <c r="D188" s="406"/>
      <c r="E188" s="406"/>
      <c r="F188" s="406"/>
      <c r="G188" s="406"/>
      <c r="H188" s="406"/>
      <c r="I188" s="406"/>
      <c r="J188" s="406"/>
      <c r="K188" s="406"/>
      <c r="L188" s="406"/>
      <c r="M188" s="406"/>
      <c r="N188" s="406"/>
      <c r="O188" s="406"/>
      <c r="P188" s="406"/>
      <c r="Q188" s="407"/>
      <c r="R188" s="407"/>
      <c r="S188" s="407"/>
      <c r="T188" s="408"/>
      <c r="U188" s="403">
        <f t="shared" si="8"/>
        <v>0</v>
      </c>
      <c r="V188" s="404">
        <f t="shared" si="9"/>
        <v>0</v>
      </c>
      <c r="W188" s="404">
        <f t="shared" si="10"/>
        <v>0</v>
      </c>
      <c r="X188" s="405">
        <f t="shared" si="11"/>
        <v>0</v>
      </c>
      <c r="Y188" s="2453"/>
      <c r="Z188" s="2456"/>
      <c r="AA188" s="2456"/>
      <c r="AB188" s="2456"/>
      <c r="AC188" s="2444"/>
    </row>
    <row r="189" spans="1:29" ht="18.75" x14ac:dyDescent="0.25">
      <c r="A189" s="2459"/>
      <c r="B189" s="2462"/>
      <c r="C189" s="417"/>
      <c r="D189" s="399"/>
      <c r="E189" s="399"/>
      <c r="F189" s="399"/>
      <c r="G189" s="399"/>
      <c r="H189" s="399"/>
      <c r="I189" s="399"/>
      <c r="J189" s="399"/>
      <c r="K189" s="399"/>
      <c r="L189" s="399"/>
      <c r="M189" s="399"/>
      <c r="N189" s="399"/>
      <c r="O189" s="399"/>
      <c r="P189" s="399"/>
      <c r="Q189" s="401"/>
      <c r="R189" s="401"/>
      <c r="S189" s="401"/>
      <c r="T189" s="402"/>
      <c r="U189" s="403">
        <f t="shared" si="8"/>
        <v>0</v>
      </c>
      <c r="V189" s="404">
        <f t="shared" si="9"/>
        <v>0</v>
      </c>
      <c r="W189" s="404">
        <f t="shared" si="10"/>
        <v>0</v>
      </c>
      <c r="X189" s="405">
        <f t="shared" si="11"/>
        <v>0</v>
      </c>
      <c r="Y189" s="2453"/>
      <c r="Z189" s="2456"/>
      <c r="AA189" s="2456"/>
      <c r="AB189" s="2456"/>
      <c r="AC189" s="2444"/>
    </row>
    <row r="190" spans="1:29" ht="18.75" x14ac:dyDescent="0.25">
      <c r="A190" s="2459"/>
      <c r="B190" s="2462"/>
      <c r="C190" s="417"/>
      <c r="D190" s="406"/>
      <c r="E190" s="406"/>
      <c r="F190" s="406"/>
      <c r="G190" s="406"/>
      <c r="H190" s="406"/>
      <c r="I190" s="406"/>
      <c r="J190" s="406"/>
      <c r="K190" s="406"/>
      <c r="L190" s="406"/>
      <c r="M190" s="406"/>
      <c r="N190" s="406"/>
      <c r="O190" s="406"/>
      <c r="P190" s="406"/>
      <c r="Q190" s="407"/>
      <c r="R190" s="407"/>
      <c r="S190" s="407"/>
      <c r="T190" s="408"/>
      <c r="U190" s="403">
        <f t="shared" si="8"/>
        <v>0</v>
      </c>
      <c r="V190" s="404">
        <f t="shared" si="9"/>
        <v>0</v>
      </c>
      <c r="W190" s="404">
        <f t="shared" si="10"/>
        <v>0</v>
      </c>
      <c r="X190" s="405">
        <f t="shared" si="11"/>
        <v>0</v>
      </c>
      <c r="Y190" s="2453"/>
      <c r="Z190" s="2456"/>
      <c r="AA190" s="2456"/>
      <c r="AB190" s="2456"/>
      <c r="AC190" s="2444"/>
    </row>
    <row r="191" spans="1:29" ht="19.5" thickBot="1" x14ac:dyDescent="0.3">
      <c r="A191" s="2460"/>
      <c r="B191" s="2463"/>
      <c r="C191" s="418"/>
      <c r="D191" s="410"/>
      <c r="E191" s="410"/>
      <c r="F191" s="410"/>
      <c r="G191" s="410"/>
      <c r="H191" s="410"/>
      <c r="I191" s="410"/>
      <c r="J191" s="410"/>
      <c r="K191" s="410"/>
      <c r="L191" s="410"/>
      <c r="M191" s="410"/>
      <c r="N191" s="410"/>
      <c r="O191" s="410"/>
      <c r="P191" s="410"/>
      <c r="Q191" s="411"/>
      <c r="R191" s="411"/>
      <c r="S191" s="411"/>
      <c r="T191" s="412"/>
      <c r="U191" s="413">
        <f t="shared" si="8"/>
        <v>0</v>
      </c>
      <c r="V191" s="414">
        <f t="shared" si="9"/>
        <v>0</v>
      </c>
      <c r="W191" s="414">
        <f t="shared" si="10"/>
        <v>0</v>
      </c>
      <c r="X191" s="415">
        <f t="shared" si="11"/>
        <v>0</v>
      </c>
      <c r="Y191" s="2454"/>
      <c r="Z191" s="2457"/>
      <c r="AA191" s="2457"/>
      <c r="AB191" s="2457"/>
      <c r="AC191" s="2445"/>
    </row>
    <row r="192" spans="1:29" ht="18.75" x14ac:dyDescent="0.25">
      <c r="A192" s="2458">
        <v>10</v>
      </c>
      <c r="B192" s="2461"/>
      <c r="C192" s="416"/>
      <c r="D192" s="391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3"/>
      <c r="R192" s="393"/>
      <c r="S192" s="393"/>
      <c r="T192" s="394"/>
      <c r="U192" s="395">
        <f t="shared" si="8"/>
        <v>0</v>
      </c>
      <c r="V192" s="396">
        <f t="shared" si="9"/>
        <v>0</v>
      </c>
      <c r="W192" s="396">
        <f t="shared" si="10"/>
        <v>0</v>
      </c>
      <c r="X192" s="397">
        <f t="shared" si="11"/>
        <v>0</v>
      </c>
      <c r="Y192" s="2452">
        <f>SUM(U192:U211)</f>
        <v>0</v>
      </c>
      <c r="Z192" s="2455">
        <f>SUM(V192:V211)</f>
        <v>0</v>
      </c>
      <c r="AA192" s="2455">
        <f>SUM(W192:W211)</f>
        <v>0</v>
      </c>
      <c r="AB192" s="2455">
        <f>SUM(X192:X211)</f>
        <v>0</v>
      </c>
      <c r="AC192" s="2443">
        <f>MAX(Y192:AB211)</f>
        <v>0</v>
      </c>
    </row>
    <row r="193" spans="1:29" ht="18.75" x14ac:dyDescent="0.25">
      <c r="A193" s="2459"/>
      <c r="B193" s="2462"/>
      <c r="C193" s="417"/>
      <c r="D193" s="399"/>
      <c r="E193" s="400"/>
      <c r="F193" s="400"/>
      <c r="G193" s="400"/>
      <c r="H193" s="400"/>
      <c r="I193" s="400"/>
      <c r="J193" s="400"/>
      <c r="K193" s="400"/>
      <c r="L193" s="400"/>
      <c r="M193" s="400"/>
      <c r="N193" s="400"/>
      <c r="O193" s="400"/>
      <c r="P193" s="400"/>
      <c r="Q193" s="401"/>
      <c r="R193" s="401"/>
      <c r="S193" s="401"/>
      <c r="T193" s="402"/>
      <c r="U193" s="403">
        <f t="shared" si="8"/>
        <v>0</v>
      </c>
      <c r="V193" s="404">
        <f t="shared" si="9"/>
        <v>0</v>
      </c>
      <c r="W193" s="404">
        <f t="shared" si="10"/>
        <v>0</v>
      </c>
      <c r="X193" s="405">
        <f t="shared" si="11"/>
        <v>0</v>
      </c>
      <c r="Y193" s="2453"/>
      <c r="Z193" s="2456"/>
      <c r="AA193" s="2456"/>
      <c r="AB193" s="2456"/>
      <c r="AC193" s="2444"/>
    </row>
    <row r="194" spans="1:29" ht="18.75" x14ac:dyDescent="0.25">
      <c r="A194" s="2459"/>
      <c r="B194" s="2462"/>
      <c r="C194" s="417"/>
      <c r="D194" s="406"/>
      <c r="E194" s="406"/>
      <c r="F194" s="406"/>
      <c r="G194" s="406"/>
      <c r="H194" s="406"/>
      <c r="I194" s="406"/>
      <c r="J194" s="406"/>
      <c r="K194" s="406"/>
      <c r="L194" s="406"/>
      <c r="M194" s="406"/>
      <c r="N194" s="406"/>
      <c r="O194" s="406"/>
      <c r="P194" s="406"/>
      <c r="Q194" s="407"/>
      <c r="R194" s="407"/>
      <c r="S194" s="407"/>
      <c r="T194" s="408"/>
      <c r="U194" s="403">
        <f t="shared" si="8"/>
        <v>0</v>
      </c>
      <c r="V194" s="404">
        <f t="shared" si="9"/>
        <v>0</v>
      </c>
      <c r="W194" s="404">
        <f t="shared" si="10"/>
        <v>0</v>
      </c>
      <c r="X194" s="405">
        <f t="shared" si="11"/>
        <v>0</v>
      </c>
      <c r="Y194" s="2453"/>
      <c r="Z194" s="2456"/>
      <c r="AA194" s="2456"/>
      <c r="AB194" s="2456"/>
      <c r="AC194" s="2444"/>
    </row>
    <row r="195" spans="1:29" ht="18.75" x14ac:dyDescent="0.25">
      <c r="A195" s="2459"/>
      <c r="B195" s="2462"/>
      <c r="C195" s="417"/>
      <c r="D195" s="399"/>
      <c r="E195" s="399"/>
      <c r="F195" s="399"/>
      <c r="G195" s="399"/>
      <c r="H195" s="399"/>
      <c r="I195" s="399"/>
      <c r="J195" s="399"/>
      <c r="K195" s="399"/>
      <c r="L195" s="399"/>
      <c r="M195" s="399"/>
      <c r="N195" s="399"/>
      <c r="O195" s="399"/>
      <c r="P195" s="399"/>
      <c r="Q195" s="401"/>
      <c r="R195" s="401"/>
      <c r="S195" s="401"/>
      <c r="T195" s="402"/>
      <c r="U195" s="403">
        <f t="shared" si="8"/>
        <v>0</v>
      </c>
      <c r="V195" s="404">
        <f t="shared" si="9"/>
        <v>0</v>
      </c>
      <c r="W195" s="404">
        <f t="shared" si="10"/>
        <v>0</v>
      </c>
      <c r="X195" s="405">
        <f t="shared" si="11"/>
        <v>0</v>
      </c>
      <c r="Y195" s="2453"/>
      <c r="Z195" s="2456"/>
      <c r="AA195" s="2456"/>
      <c r="AB195" s="2456"/>
      <c r="AC195" s="2444"/>
    </row>
    <row r="196" spans="1:29" ht="18.75" x14ac:dyDescent="0.25">
      <c r="A196" s="2459"/>
      <c r="B196" s="2462"/>
      <c r="C196" s="417"/>
      <c r="D196" s="406"/>
      <c r="E196" s="406"/>
      <c r="F196" s="406"/>
      <c r="G196" s="406"/>
      <c r="H196" s="406"/>
      <c r="I196" s="406"/>
      <c r="J196" s="406"/>
      <c r="K196" s="406"/>
      <c r="L196" s="406"/>
      <c r="M196" s="406"/>
      <c r="N196" s="406"/>
      <c r="O196" s="406"/>
      <c r="P196" s="406"/>
      <c r="Q196" s="407"/>
      <c r="R196" s="407"/>
      <c r="S196" s="407"/>
      <c r="T196" s="408"/>
      <c r="U196" s="403">
        <f t="shared" si="8"/>
        <v>0</v>
      </c>
      <c r="V196" s="404">
        <f t="shared" si="9"/>
        <v>0</v>
      </c>
      <c r="W196" s="404">
        <f t="shared" si="10"/>
        <v>0</v>
      </c>
      <c r="X196" s="405">
        <f t="shared" si="11"/>
        <v>0</v>
      </c>
      <c r="Y196" s="2453"/>
      <c r="Z196" s="2456"/>
      <c r="AA196" s="2456"/>
      <c r="AB196" s="2456"/>
      <c r="AC196" s="2444"/>
    </row>
    <row r="197" spans="1:29" ht="18.75" x14ac:dyDescent="0.25">
      <c r="A197" s="2459"/>
      <c r="B197" s="2462"/>
      <c r="C197" s="417"/>
      <c r="D197" s="399"/>
      <c r="E197" s="399"/>
      <c r="F197" s="399"/>
      <c r="G197" s="399"/>
      <c r="H197" s="399"/>
      <c r="I197" s="399"/>
      <c r="J197" s="399"/>
      <c r="K197" s="399"/>
      <c r="L197" s="399"/>
      <c r="M197" s="399"/>
      <c r="N197" s="399"/>
      <c r="O197" s="399"/>
      <c r="P197" s="399"/>
      <c r="Q197" s="401"/>
      <c r="R197" s="401"/>
      <c r="S197" s="401"/>
      <c r="T197" s="402"/>
      <c r="U197" s="403">
        <f t="shared" si="8"/>
        <v>0</v>
      </c>
      <c r="V197" s="404">
        <f t="shared" si="9"/>
        <v>0</v>
      </c>
      <c r="W197" s="404">
        <f t="shared" si="10"/>
        <v>0</v>
      </c>
      <c r="X197" s="405">
        <f t="shared" si="11"/>
        <v>0</v>
      </c>
      <c r="Y197" s="2453"/>
      <c r="Z197" s="2456"/>
      <c r="AA197" s="2456"/>
      <c r="AB197" s="2456"/>
      <c r="AC197" s="2444"/>
    </row>
    <row r="198" spans="1:29" ht="18.75" x14ac:dyDescent="0.25">
      <c r="A198" s="2459"/>
      <c r="B198" s="2462"/>
      <c r="C198" s="417"/>
      <c r="D198" s="406"/>
      <c r="E198" s="406"/>
      <c r="F198" s="406"/>
      <c r="G198" s="406"/>
      <c r="H198" s="406"/>
      <c r="I198" s="406"/>
      <c r="J198" s="406"/>
      <c r="K198" s="406"/>
      <c r="L198" s="406"/>
      <c r="M198" s="406"/>
      <c r="N198" s="406"/>
      <c r="O198" s="406"/>
      <c r="P198" s="406"/>
      <c r="Q198" s="407"/>
      <c r="R198" s="407"/>
      <c r="S198" s="407"/>
      <c r="T198" s="408"/>
      <c r="U198" s="403">
        <f t="shared" si="8"/>
        <v>0</v>
      </c>
      <c r="V198" s="404">
        <f t="shared" si="9"/>
        <v>0</v>
      </c>
      <c r="W198" s="404">
        <f t="shared" si="10"/>
        <v>0</v>
      </c>
      <c r="X198" s="405">
        <f t="shared" si="11"/>
        <v>0</v>
      </c>
      <c r="Y198" s="2453"/>
      <c r="Z198" s="2456"/>
      <c r="AA198" s="2456"/>
      <c r="AB198" s="2456"/>
      <c r="AC198" s="2444"/>
    </row>
    <row r="199" spans="1:29" ht="18.75" x14ac:dyDescent="0.25">
      <c r="A199" s="2459"/>
      <c r="B199" s="2462"/>
      <c r="C199" s="417"/>
      <c r="D199" s="399"/>
      <c r="E199" s="399"/>
      <c r="F199" s="399"/>
      <c r="G199" s="399"/>
      <c r="H199" s="399"/>
      <c r="I199" s="399"/>
      <c r="J199" s="399"/>
      <c r="K199" s="399"/>
      <c r="L199" s="399"/>
      <c r="M199" s="399"/>
      <c r="N199" s="399"/>
      <c r="O199" s="399"/>
      <c r="P199" s="399"/>
      <c r="Q199" s="401"/>
      <c r="R199" s="401"/>
      <c r="S199" s="401"/>
      <c r="T199" s="402"/>
      <c r="U199" s="403">
        <f t="shared" si="8"/>
        <v>0</v>
      </c>
      <c r="V199" s="404">
        <f t="shared" si="9"/>
        <v>0</v>
      </c>
      <c r="W199" s="404">
        <f t="shared" si="10"/>
        <v>0</v>
      </c>
      <c r="X199" s="405">
        <f t="shared" si="11"/>
        <v>0</v>
      </c>
      <c r="Y199" s="2453"/>
      <c r="Z199" s="2456"/>
      <c r="AA199" s="2456"/>
      <c r="AB199" s="2456"/>
      <c r="AC199" s="2444"/>
    </row>
    <row r="200" spans="1:29" ht="18.75" x14ac:dyDescent="0.25">
      <c r="A200" s="2459"/>
      <c r="B200" s="2462"/>
      <c r="C200" s="417"/>
      <c r="D200" s="406"/>
      <c r="E200" s="406"/>
      <c r="F200" s="406"/>
      <c r="G200" s="406"/>
      <c r="H200" s="406"/>
      <c r="I200" s="406"/>
      <c r="J200" s="406"/>
      <c r="K200" s="406"/>
      <c r="L200" s="406"/>
      <c r="M200" s="406"/>
      <c r="N200" s="406"/>
      <c r="O200" s="406"/>
      <c r="P200" s="406"/>
      <c r="Q200" s="407"/>
      <c r="R200" s="407"/>
      <c r="S200" s="407"/>
      <c r="T200" s="408"/>
      <c r="U200" s="403">
        <f t="shared" si="8"/>
        <v>0</v>
      </c>
      <c r="V200" s="404">
        <f t="shared" si="9"/>
        <v>0</v>
      </c>
      <c r="W200" s="404">
        <f t="shared" si="10"/>
        <v>0</v>
      </c>
      <c r="X200" s="405">
        <f t="shared" si="11"/>
        <v>0</v>
      </c>
      <c r="Y200" s="2453"/>
      <c r="Z200" s="2456"/>
      <c r="AA200" s="2456"/>
      <c r="AB200" s="2456"/>
      <c r="AC200" s="2444"/>
    </row>
    <row r="201" spans="1:29" ht="18.75" x14ac:dyDescent="0.25">
      <c r="A201" s="2459"/>
      <c r="B201" s="2462"/>
      <c r="C201" s="417"/>
      <c r="D201" s="399"/>
      <c r="E201" s="399"/>
      <c r="F201" s="399"/>
      <c r="G201" s="399"/>
      <c r="H201" s="399"/>
      <c r="I201" s="399"/>
      <c r="J201" s="399"/>
      <c r="K201" s="399"/>
      <c r="L201" s="399"/>
      <c r="M201" s="399"/>
      <c r="N201" s="399"/>
      <c r="O201" s="399"/>
      <c r="P201" s="399"/>
      <c r="Q201" s="401"/>
      <c r="R201" s="401"/>
      <c r="S201" s="401"/>
      <c r="T201" s="402"/>
      <c r="U201" s="403">
        <f t="shared" si="8"/>
        <v>0</v>
      </c>
      <c r="V201" s="404">
        <f t="shared" si="9"/>
        <v>0</v>
      </c>
      <c r="W201" s="404">
        <f t="shared" si="10"/>
        <v>0</v>
      </c>
      <c r="X201" s="405">
        <f t="shared" si="11"/>
        <v>0</v>
      </c>
      <c r="Y201" s="2453"/>
      <c r="Z201" s="2456"/>
      <c r="AA201" s="2456"/>
      <c r="AB201" s="2456"/>
      <c r="AC201" s="2444"/>
    </row>
    <row r="202" spans="1:29" ht="18.75" x14ac:dyDescent="0.25">
      <c r="A202" s="2459"/>
      <c r="B202" s="2462"/>
      <c r="C202" s="417"/>
      <c r="D202" s="406"/>
      <c r="E202" s="406"/>
      <c r="F202" s="406"/>
      <c r="G202" s="406"/>
      <c r="H202" s="406"/>
      <c r="I202" s="406"/>
      <c r="J202" s="406"/>
      <c r="K202" s="406"/>
      <c r="L202" s="406"/>
      <c r="M202" s="406"/>
      <c r="N202" s="406"/>
      <c r="O202" s="406"/>
      <c r="P202" s="406"/>
      <c r="Q202" s="407"/>
      <c r="R202" s="407"/>
      <c r="S202" s="407"/>
      <c r="T202" s="408"/>
      <c r="U202" s="403">
        <f t="shared" si="8"/>
        <v>0</v>
      </c>
      <c r="V202" s="404">
        <f t="shared" si="9"/>
        <v>0</v>
      </c>
      <c r="W202" s="404">
        <f t="shared" si="10"/>
        <v>0</v>
      </c>
      <c r="X202" s="405">
        <f t="shared" si="11"/>
        <v>0</v>
      </c>
      <c r="Y202" s="2453"/>
      <c r="Z202" s="2456"/>
      <c r="AA202" s="2456"/>
      <c r="AB202" s="2456"/>
      <c r="AC202" s="2444"/>
    </row>
    <row r="203" spans="1:29" ht="18.75" x14ac:dyDescent="0.25">
      <c r="A203" s="2459"/>
      <c r="B203" s="2462"/>
      <c r="C203" s="417"/>
      <c r="D203" s="399"/>
      <c r="E203" s="399"/>
      <c r="F203" s="399"/>
      <c r="G203" s="399"/>
      <c r="H203" s="399"/>
      <c r="I203" s="399"/>
      <c r="J203" s="399"/>
      <c r="K203" s="399"/>
      <c r="L203" s="399"/>
      <c r="M203" s="399"/>
      <c r="N203" s="399"/>
      <c r="O203" s="399"/>
      <c r="P203" s="399"/>
      <c r="Q203" s="401"/>
      <c r="R203" s="401"/>
      <c r="S203" s="401"/>
      <c r="T203" s="402"/>
      <c r="U203" s="403">
        <f t="shared" si="8"/>
        <v>0</v>
      </c>
      <c r="V203" s="404">
        <f t="shared" si="9"/>
        <v>0</v>
      </c>
      <c r="W203" s="404">
        <f t="shared" si="10"/>
        <v>0</v>
      </c>
      <c r="X203" s="405">
        <f t="shared" si="11"/>
        <v>0</v>
      </c>
      <c r="Y203" s="2453"/>
      <c r="Z203" s="2456"/>
      <c r="AA203" s="2456"/>
      <c r="AB203" s="2456"/>
      <c r="AC203" s="2444"/>
    </row>
    <row r="204" spans="1:29" ht="18.75" x14ac:dyDescent="0.25">
      <c r="A204" s="2459"/>
      <c r="B204" s="2462"/>
      <c r="C204" s="417"/>
      <c r="D204" s="406"/>
      <c r="E204" s="406"/>
      <c r="F204" s="406"/>
      <c r="G204" s="406"/>
      <c r="H204" s="406"/>
      <c r="I204" s="406"/>
      <c r="J204" s="406"/>
      <c r="K204" s="406"/>
      <c r="L204" s="406"/>
      <c r="M204" s="406"/>
      <c r="N204" s="406"/>
      <c r="O204" s="406"/>
      <c r="P204" s="406"/>
      <c r="Q204" s="407"/>
      <c r="R204" s="407"/>
      <c r="S204" s="407"/>
      <c r="T204" s="408"/>
      <c r="U204" s="403">
        <f t="shared" ref="U204:U267" si="12">IF(AND(E204=0,F204=0,G204=0),0,IF(AND(E204=0,F204=0),G204,IF(AND(E204=0,G204=0),F204,IF(AND(F204=0,G204=0),E204,IF(E204=0,(F204+G204)/2,IF(F204=0,(E204+G204)/2,IF(G204=0,(E204+F204)/2,(E204+F204+G204)/3)))))))</f>
        <v>0</v>
      </c>
      <c r="V204" s="404">
        <f t="shared" ref="V204:V267" si="13">IF(AND(H204=0,I204=0,J204=0),0,IF(AND(H204=0,I204=0),J204,IF(AND(H204=0,J204=0),I204,IF(AND(I204=0,J204=0),H204,IF(H204=0,(I204+J204)/2,IF(I204=0,(H204+J204)/2,IF(J204=0,(H204+I204)/2,(H204+I204+J204)/3)))))))</f>
        <v>0</v>
      </c>
      <c r="W204" s="404">
        <f t="shared" ref="W204:W267" si="14">IF(AND(K204=0,L204=0,M204=0),0,IF(AND(K204=0,L204=0),M204,IF(AND(K204=0,M204=0),L204,IF(AND(L204=0,M204=0),K204,IF(K204=0,(L204+M204)/2,IF(L204=0,(K204+M204)/2,IF(M204=0,(K204+L204)/2,(K204+L204+M204)/3)))))))</f>
        <v>0</v>
      </c>
      <c r="X204" s="405">
        <f t="shared" ref="X204:X267" si="15">IF(AND(N204=0,O204=0,P204=0),0,IF(AND(N204=0,O204=0),P204,IF(AND(N204=0,P204=0),O204,IF(AND(O204=0,P204=0),N204,IF(N204=0,(O204+P204)/2,IF(O204=0,(N204+P204)/2,IF(P204=0,(N204+O204)/2,(N204+O204+P204)/3)))))))</f>
        <v>0</v>
      </c>
      <c r="Y204" s="2453"/>
      <c r="Z204" s="2456"/>
      <c r="AA204" s="2456"/>
      <c r="AB204" s="2456"/>
      <c r="AC204" s="2444"/>
    </row>
    <row r="205" spans="1:29" ht="18.75" x14ac:dyDescent="0.25">
      <c r="A205" s="2459"/>
      <c r="B205" s="2462"/>
      <c r="C205" s="417"/>
      <c r="D205" s="399"/>
      <c r="E205" s="399"/>
      <c r="F205" s="399"/>
      <c r="G205" s="399"/>
      <c r="H205" s="399"/>
      <c r="I205" s="399"/>
      <c r="J205" s="399"/>
      <c r="K205" s="399"/>
      <c r="L205" s="399"/>
      <c r="M205" s="399"/>
      <c r="N205" s="399"/>
      <c r="O205" s="399"/>
      <c r="P205" s="399"/>
      <c r="Q205" s="401"/>
      <c r="R205" s="401"/>
      <c r="S205" s="401"/>
      <c r="T205" s="402"/>
      <c r="U205" s="403">
        <f t="shared" si="12"/>
        <v>0</v>
      </c>
      <c r="V205" s="404">
        <f t="shared" si="13"/>
        <v>0</v>
      </c>
      <c r="W205" s="404">
        <f t="shared" si="14"/>
        <v>0</v>
      </c>
      <c r="X205" s="405">
        <f t="shared" si="15"/>
        <v>0</v>
      </c>
      <c r="Y205" s="2453"/>
      <c r="Z205" s="2456"/>
      <c r="AA205" s="2456"/>
      <c r="AB205" s="2456"/>
      <c r="AC205" s="2444"/>
    </row>
    <row r="206" spans="1:29" ht="18.75" x14ac:dyDescent="0.25">
      <c r="A206" s="2459"/>
      <c r="B206" s="2462"/>
      <c r="C206" s="417"/>
      <c r="D206" s="406"/>
      <c r="E206" s="406"/>
      <c r="F206" s="406"/>
      <c r="G206" s="406"/>
      <c r="H206" s="406"/>
      <c r="I206" s="406"/>
      <c r="J206" s="406"/>
      <c r="K206" s="406"/>
      <c r="L206" s="406"/>
      <c r="M206" s="406"/>
      <c r="N206" s="406"/>
      <c r="O206" s="406"/>
      <c r="P206" s="406"/>
      <c r="Q206" s="407"/>
      <c r="R206" s="407"/>
      <c r="S206" s="407"/>
      <c r="T206" s="408"/>
      <c r="U206" s="403">
        <f t="shared" si="12"/>
        <v>0</v>
      </c>
      <c r="V206" s="404">
        <f t="shared" si="13"/>
        <v>0</v>
      </c>
      <c r="W206" s="404">
        <f t="shared" si="14"/>
        <v>0</v>
      </c>
      <c r="X206" s="405">
        <f t="shared" si="15"/>
        <v>0</v>
      </c>
      <c r="Y206" s="2453"/>
      <c r="Z206" s="2456"/>
      <c r="AA206" s="2456"/>
      <c r="AB206" s="2456"/>
      <c r="AC206" s="2444"/>
    </row>
    <row r="207" spans="1:29" ht="18.75" x14ac:dyDescent="0.25">
      <c r="A207" s="2459"/>
      <c r="B207" s="2462"/>
      <c r="C207" s="417"/>
      <c r="D207" s="399"/>
      <c r="E207" s="399"/>
      <c r="F207" s="399"/>
      <c r="G207" s="399"/>
      <c r="H207" s="399"/>
      <c r="I207" s="399"/>
      <c r="J207" s="399"/>
      <c r="K207" s="399"/>
      <c r="L207" s="399"/>
      <c r="M207" s="399"/>
      <c r="N207" s="399"/>
      <c r="O207" s="399"/>
      <c r="P207" s="399"/>
      <c r="Q207" s="401"/>
      <c r="R207" s="401"/>
      <c r="S207" s="401"/>
      <c r="T207" s="402"/>
      <c r="U207" s="403">
        <f t="shared" si="12"/>
        <v>0</v>
      </c>
      <c r="V207" s="404">
        <f t="shared" si="13"/>
        <v>0</v>
      </c>
      <c r="W207" s="404">
        <f t="shared" si="14"/>
        <v>0</v>
      </c>
      <c r="X207" s="405">
        <f t="shared" si="15"/>
        <v>0</v>
      </c>
      <c r="Y207" s="2453"/>
      <c r="Z207" s="2456"/>
      <c r="AA207" s="2456"/>
      <c r="AB207" s="2456"/>
      <c r="AC207" s="2444"/>
    </row>
    <row r="208" spans="1:29" ht="18.75" x14ac:dyDescent="0.25">
      <c r="A208" s="2459"/>
      <c r="B208" s="2462"/>
      <c r="C208" s="417"/>
      <c r="D208" s="406"/>
      <c r="E208" s="406"/>
      <c r="F208" s="406"/>
      <c r="G208" s="406"/>
      <c r="H208" s="406"/>
      <c r="I208" s="406"/>
      <c r="J208" s="406"/>
      <c r="K208" s="406"/>
      <c r="L208" s="406"/>
      <c r="M208" s="406"/>
      <c r="N208" s="406"/>
      <c r="O208" s="406"/>
      <c r="P208" s="406"/>
      <c r="Q208" s="407"/>
      <c r="R208" s="407"/>
      <c r="S208" s="407"/>
      <c r="T208" s="408"/>
      <c r="U208" s="403">
        <f t="shared" si="12"/>
        <v>0</v>
      </c>
      <c r="V208" s="404">
        <f t="shared" si="13"/>
        <v>0</v>
      </c>
      <c r="W208" s="404">
        <f t="shared" si="14"/>
        <v>0</v>
      </c>
      <c r="X208" s="405">
        <f t="shared" si="15"/>
        <v>0</v>
      </c>
      <c r="Y208" s="2453"/>
      <c r="Z208" s="2456"/>
      <c r="AA208" s="2456"/>
      <c r="AB208" s="2456"/>
      <c r="AC208" s="2444"/>
    </row>
    <row r="209" spans="1:29" ht="18.75" x14ac:dyDescent="0.25">
      <c r="A209" s="2459"/>
      <c r="B209" s="2462"/>
      <c r="C209" s="417"/>
      <c r="D209" s="399"/>
      <c r="E209" s="399"/>
      <c r="F209" s="399"/>
      <c r="G209" s="399"/>
      <c r="H209" s="399"/>
      <c r="I209" s="399"/>
      <c r="J209" s="399"/>
      <c r="K209" s="399"/>
      <c r="L209" s="399"/>
      <c r="M209" s="399"/>
      <c r="N209" s="399"/>
      <c r="O209" s="399"/>
      <c r="P209" s="399"/>
      <c r="Q209" s="401"/>
      <c r="R209" s="401"/>
      <c r="S209" s="401"/>
      <c r="T209" s="402"/>
      <c r="U209" s="403">
        <f t="shared" si="12"/>
        <v>0</v>
      </c>
      <c r="V209" s="404">
        <f t="shared" si="13"/>
        <v>0</v>
      </c>
      <c r="W209" s="404">
        <f t="shared" si="14"/>
        <v>0</v>
      </c>
      <c r="X209" s="405">
        <f t="shared" si="15"/>
        <v>0</v>
      </c>
      <c r="Y209" s="2453"/>
      <c r="Z209" s="2456"/>
      <c r="AA209" s="2456"/>
      <c r="AB209" s="2456"/>
      <c r="AC209" s="2444"/>
    </row>
    <row r="210" spans="1:29" ht="18.75" x14ac:dyDescent="0.25">
      <c r="A210" s="2459"/>
      <c r="B210" s="2462"/>
      <c r="C210" s="417"/>
      <c r="D210" s="406"/>
      <c r="E210" s="406"/>
      <c r="F210" s="406"/>
      <c r="G210" s="406"/>
      <c r="H210" s="406"/>
      <c r="I210" s="406"/>
      <c r="J210" s="406"/>
      <c r="K210" s="406"/>
      <c r="L210" s="406"/>
      <c r="M210" s="406"/>
      <c r="N210" s="406"/>
      <c r="O210" s="406"/>
      <c r="P210" s="406"/>
      <c r="Q210" s="407"/>
      <c r="R210" s="407"/>
      <c r="S210" s="407"/>
      <c r="T210" s="408"/>
      <c r="U210" s="403">
        <f t="shared" si="12"/>
        <v>0</v>
      </c>
      <c r="V210" s="404">
        <f t="shared" si="13"/>
        <v>0</v>
      </c>
      <c r="W210" s="404">
        <f t="shared" si="14"/>
        <v>0</v>
      </c>
      <c r="X210" s="405">
        <f t="shared" si="15"/>
        <v>0</v>
      </c>
      <c r="Y210" s="2453"/>
      <c r="Z210" s="2456"/>
      <c r="AA210" s="2456"/>
      <c r="AB210" s="2456"/>
      <c r="AC210" s="2444"/>
    </row>
    <row r="211" spans="1:29" ht="19.5" thickBot="1" x14ac:dyDescent="0.3">
      <c r="A211" s="2460"/>
      <c r="B211" s="2463"/>
      <c r="C211" s="418"/>
      <c r="D211" s="410"/>
      <c r="E211" s="410"/>
      <c r="F211" s="410"/>
      <c r="G211" s="410"/>
      <c r="H211" s="410"/>
      <c r="I211" s="410"/>
      <c r="J211" s="410"/>
      <c r="K211" s="410"/>
      <c r="L211" s="410"/>
      <c r="M211" s="410"/>
      <c r="N211" s="410"/>
      <c r="O211" s="410"/>
      <c r="P211" s="410"/>
      <c r="Q211" s="411"/>
      <c r="R211" s="411"/>
      <c r="S211" s="411"/>
      <c r="T211" s="412"/>
      <c r="U211" s="413">
        <f t="shared" si="12"/>
        <v>0</v>
      </c>
      <c r="V211" s="414">
        <f t="shared" si="13"/>
        <v>0</v>
      </c>
      <c r="W211" s="414">
        <f t="shared" si="14"/>
        <v>0</v>
      </c>
      <c r="X211" s="415">
        <f t="shared" si="15"/>
        <v>0</v>
      </c>
      <c r="Y211" s="2454"/>
      <c r="Z211" s="2457"/>
      <c r="AA211" s="2457"/>
      <c r="AB211" s="2457"/>
      <c r="AC211" s="2445"/>
    </row>
    <row r="212" spans="1:29" ht="18.75" x14ac:dyDescent="0.25">
      <c r="A212" s="2458">
        <v>11</v>
      </c>
      <c r="B212" s="2461"/>
      <c r="C212" s="416"/>
      <c r="D212" s="391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3"/>
      <c r="R212" s="393"/>
      <c r="S212" s="393"/>
      <c r="T212" s="394"/>
      <c r="U212" s="395">
        <f t="shared" si="12"/>
        <v>0</v>
      </c>
      <c r="V212" s="396">
        <f t="shared" si="13"/>
        <v>0</v>
      </c>
      <c r="W212" s="396">
        <f t="shared" si="14"/>
        <v>0</v>
      </c>
      <c r="X212" s="397">
        <f t="shared" si="15"/>
        <v>0</v>
      </c>
      <c r="Y212" s="2452">
        <f>SUM(U212:U231)</f>
        <v>0</v>
      </c>
      <c r="Z212" s="2455">
        <f>SUM(V212:V231)</f>
        <v>0</v>
      </c>
      <c r="AA212" s="2455">
        <f>SUM(W212:W231)</f>
        <v>0</v>
      </c>
      <c r="AB212" s="2455">
        <f>SUM(X212:X231)</f>
        <v>0</v>
      </c>
      <c r="AC212" s="2443">
        <f>MAX(Y212:AB231)</f>
        <v>0</v>
      </c>
    </row>
    <row r="213" spans="1:29" ht="18.75" x14ac:dyDescent="0.25">
      <c r="A213" s="2459"/>
      <c r="B213" s="2462"/>
      <c r="C213" s="417"/>
      <c r="D213" s="399"/>
      <c r="E213" s="400"/>
      <c r="F213" s="400"/>
      <c r="G213" s="400"/>
      <c r="H213" s="400"/>
      <c r="I213" s="400"/>
      <c r="J213" s="400"/>
      <c r="K213" s="400"/>
      <c r="L213" s="400"/>
      <c r="M213" s="400"/>
      <c r="N213" s="400"/>
      <c r="O213" s="400"/>
      <c r="P213" s="400"/>
      <c r="Q213" s="401"/>
      <c r="R213" s="401"/>
      <c r="S213" s="401"/>
      <c r="T213" s="402"/>
      <c r="U213" s="403">
        <f t="shared" si="12"/>
        <v>0</v>
      </c>
      <c r="V213" s="404">
        <f t="shared" si="13"/>
        <v>0</v>
      </c>
      <c r="W213" s="404">
        <f t="shared" si="14"/>
        <v>0</v>
      </c>
      <c r="X213" s="405">
        <f t="shared" si="15"/>
        <v>0</v>
      </c>
      <c r="Y213" s="2453"/>
      <c r="Z213" s="2456"/>
      <c r="AA213" s="2456"/>
      <c r="AB213" s="2456"/>
      <c r="AC213" s="2444"/>
    </row>
    <row r="214" spans="1:29" ht="18.75" x14ac:dyDescent="0.25">
      <c r="A214" s="2459"/>
      <c r="B214" s="2462"/>
      <c r="C214" s="417"/>
      <c r="D214" s="406"/>
      <c r="E214" s="406"/>
      <c r="F214" s="406"/>
      <c r="G214" s="406"/>
      <c r="H214" s="406"/>
      <c r="I214" s="406"/>
      <c r="J214" s="406"/>
      <c r="K214" s="406"/>
      <c r="L214" s="406"/>
      <c r="M214" s="406"/>
      <c r="N214" s="406"/>
      <c r="O214" s="406"/>
      <c r="P214" s="406"/>
      <c r="Q214" s="407"/>
      <c r="R214" s="407"/>
      <c r="S214" s="407"/>
      <c r="T214" s="408"/>
      <c r="U214" s="403">
        <f t="shared" si="12"/>
        <v>0</v>
      </c>
      <c r="V214" s="404">
        <f t="shared" si="13"/>
        <v>0</v>
      </c>
      <c r="W214" s="404">
        <f t="shared" si="14"/>
        <v>0</v>
      </c>
      <c r="X214" s="405">
        <f t="shared" si="15"/>
        <v>0</v>
      </c>
      <c r="Y214" s="2453"/>
      <c r="Z214" s="2456"/>
      <c r="AA214" s="2456"/>
      <c r="AB214" s="2456"/>
      <c r="AC214" s="2444"/>
    </row>
    <row r="215" spans="1:29" ht="18.75" x14ac:dyDescent="0.25">
      <c r="A215" s="2459"/>
      <c r="B215" s="2462"/>
      <c r="C215" s="417"/>
      <c r="D215" s="399"/>
      <c r="E215" s="399"/>
      <c r="F215" s="399"/>
      <c r="G215" s="399"/>
      <c r="H215" s="399"/>
      <c r="I215" s="399"/>
      <c r="J215" s="399"/>
      <c r="K215" s="399"/>
      <c r="L215" s="399"/>
      <c r="M215" s="399"/>
      <c r="N215" s="399"/>
      <c r="O215" s="399"/>
      <c r="P215" s="399"/>
      <c r="Q215" s="401"/>
      <c r="R215" s="401"/>
      <c r="S215" s="401"/>
      <c r="T215" s="402"/>
      <c r="U215" s="403">
        <f t="shared" si="12"/>
        <v>0</v>
      </c>
      <c r="V215" s="404">
        <f t="shared" si="13"/>
        <v>0</v>
      </c>
      <c r="W215" s="404">
        <f t="shared" si="14"/>
        <v>0</v>
      </c>
      <c r="X215" s="405">
        <f t="shared" si="15"/>
        <v>0</v>
      </c>
      <c r="Y215" s="2453"/>
      <c r="Z215" s="2456"/>
      <c r="AA215" s="2456"/>
      <c r="AB215" s="2456"/>
      <c r="AC215" s="2444"/>
    </row>
    <row r="216" spans="1:29" ht="18.75" x14ac:dyDescent="0.25">
      <c r="A216" s="2459"/>
      <c r="B216" s="2462"/>
      <c r="C216" s="417"/>
      <c r="D216" s="406"/>
      <c r="E216" s="406"/>
      <c r="F216" s="406"/>
      <c r="G216" s="406"/>
      <c r="H216" s="406"/>
      <c r="I216" s="406"/>
      <c r="J216" s="406"/>
      <c r="K216" s="406"/>
      <c r="L216" s="406"/>
      <c r="M216" s="406"/>
      <c r="N216" s="406"/>
      <c r="O216" s="406"/>
      <c r="P216" s="406"/>
      <c r="Q216" s="407"/>
      <c r="R216" s="407"/>
      <c r="S216" s="407"/>
      <c r="T216" s="408"/>
      <c r="U216" s="403">
        <f t="shared" si="12"/>
        <v>0</v>
      </c>
      <c r="V216" s="404">
        <f t="shared" si="13"/>
        <v>0</v>
      </c>
      <c r="W216" s="404">
        <f t="shared" si="14"/>
        <v>0</v>
      </c>
      <c r="X216" s="405">
        <f t="shared" si="15"/>
        <v>0</v>
      </c>
      <c r="Y216" s="2453"/>
      <c r="Z216" s="2456"/>
      <c r="AA216" s="2456"/>
      <c r="AB216" s="2456"/>
      <c r="AC216" s="2444"/>
    </row>
    <row r="217" spans="1:29" ht="18.75" x14ac:dyDescent="0.25">
      <c r="A217" s="2459"/>
      <c r="B217" s="2462"/>
      <c r="C217" s="417"/>
      <c r="D217" s="399"/>
      <c r="E217" s="399"/>
      <c r="F217" s="399"/>
      <c r="G217" s="399"/>
      <c r="H217" s="399"/>
      <c r="I217" s="399"/>
      <c r="J217" s="399"/>
      <c r="K217" s="399"/>
      <c r="L217" s="399"/>
      <c r="M217" s="399"/>
      <c r="N217" s="399"/>
      <c r="O217" s="399"/>
      <c r="P217" s="399"/>
      <c r="Q217" s="401"/>
      <c r="R217" s="401"/>
      <c r="S217" s="401"/>
      <c r="T217" s="402"/>
      <c r="U217" s="403">
        <f t="shared" si="12"/>
        <v>0</v>
      </c>
      <c r="V217" s="404">
        <f t="shared" si="13"/>
        <v>0</v>
      </c>
      <c r="W217" s="404">
        <f t="shared" si="14"/>
        <v>0</v>
      </c>
      <c r="X217" s="405">
        <f t="shared" si="15"/>
        <v>0</v>
      </c>
      <c r="Y217" s="2453"/>
      <c r="Z217" s="2456"/>
      <c r="AA217" s="2456"/>
      <c r="AB217" s="2456"/>
      <c r="AC217" s="2444"/>
    </row>
    <row r="218" spans="1:29" ht="18.75" x14ac:dyDescent="0.25">
      <c r="A218" s="2459"/>
      <c r="B218" s="2462"/>
      <c r="C218" s="417"/>
      <c r="D218" s="406"/>
      <c r="E218" s="406"/>
      <c r="F218" s="406"/>
      <c r="G218" s="406"/>
      <c r="H218" s="406"/>
      <c r="I218" s="406"/>
      <c r="J218" s="406"/>
      <c r="K218" s="406"/>
      <c r="L218" s="406"/>
      <c r="M218" s="406"/>
      <c r="N218" s="406"/>
      <c r="O218" s="406"/>
      <c r="P218" s="406"/>
      <c r="Q218" s="407"/>
      <c r="R218" s="407"/>
      <c r="S218" s="407"/>
      <c r="T218" s="408"/>
      <c r="U218" s="403">
        <f t="shared" si="12"/>
        <v>0</v>
      </c>
      <c r="V218" s="404">
        <f t="shared" si="13"/>
        <v>0</v>
      </c>
      <c r="W218" s="404">
        <f t="shared" si="14"/>
        <v>0</v>
      </c>
      <c r="X218" s="405">
        <f t="shared" si="15"/>
        <v>0</v>
      </c>
      <c r="Y218" s="2453"/>
      <c r="Z218" s="2456"/>
      <c r="AA218" s="2456"/>
      <c r="AB218" s="2456"/>
      <c r="AC218" s="2444"/>
    </row>
    <row r="219" spans="1:29" ht="18.75" x14ac:dyDescent="0.25">
      <c r="A219" s="2459"/>
      <c r="B219" s="2462"/>
      <c r="C219" s="417"/>
      <c r="D219" s="399"/>
      <c r="E219" s="399"/>
      <c r="F219" s="399"/>
      <c r="G219" s="399"/>
      <c r="H219" s="399"/>
      <c r="I219" s="399"/>
      <c r="J219" s="399"/>
      <c r="K219" s="399"/>
      <c r="L219" s="399"/>
      <c r="M219" s="399"/>
      <c r="N219" s="399"/>
      <c r="O219" s="399"/>
      <c r="P219" s="399"/>
      <c r="Q219" s="401"/>
      <c r="R219" s="401"/>
      <c r="S219" s="401"/>
      <c r="T219" s="402"/>
      <c r="U219" s="403">
        <f t="shared" si="12"/>
        <v>0</v>
      </c>
      <c r="V219" s="404">
        <f t="shared" si="13"/>
        <v>0</v>
      </c>
      <c r="W219" s="404">
        <f t="shared" si="14"/>
        <v>0</v>
      </c>
      <c r="X219" s="405">
        <f t="shared" si="15"/>
        <v>0</v>
      </c>
      <c r="Y219" s="2453"/>
      <c r="Z219" s="2456"/>
      <c r="AA219" s="2456"/>
      <c r="AB219" s="2456"/>
      <c r="AC219" s="2444"/>
    </row>
    <row r="220" spans="1:29" ht="18.75" x14ac:dyDescent="0.25">
      <c r="A220" s="2459"/>
      <c r="B220" s="2462"/>
      <c r="C220" s="417"/>
      <c r="D220" s="406"/>
      <c r="E220" s="406"/>
      <c r="F220" s="406"/>
      <c r="G220" s="406"/>
      <c r="H220" s="406"/>
      <c r="I220" s="406"/>
      <c r="J220" s="406"/>
      <c r="K220" s="406"/>
      <c r="L220" s="406"/>
      <c r="M220" s="406"/>
      <c r="N220" s="406"/>
      <c r="O220" s="406"/>
      <c r="P220" s="406"/>
      <c r="Q220" s="407"/>
      <c r="R220" s="407"/>
      <c r="S220" s="407"/>
      <c r="T220" s="408"/>
      <c r="U220" s="403">
        <f t="shared" si="12"/>
        <v>0</v>
      </c>
      <c r="V220" s="404">
        <f t="shared" si="13"/>
        <v>0</v>
      </c>
      <c r="W220" s="404">
        <f t="shared" si="14"/>
        <v>0</v>
      </c>
      <c r="X220" s="405">
        <f t="shared" si="15"/>
        <v>0</v>
      </c>
      <c r="Y220" s="2453"/>
      <c r="Z220" s="2456"/>
      <c r="AA220" s="2456"/>
      <c r="AB220" s="2456"/>
      <c r="AC220" s="2444"/>
    </row>
    <row r="221" spans="1:29" ht="18.75" x14ac:dyDescent="0.25">
      <c r="A221" s="2459"/>
      <c r="B221" s="2462"/>
      <c r="C221" s="417"/>
      <c r="D221" s="399"/>
      <c r="E221" s="399"/>
      <c r="F221" s="399"/>
      <c r="G221" s="399"/>
      <c r="H221" s="399"/>
      <c r="I221" s="399"/>
      <c r="J221" s="399"/>
      <c r="K221" s="399"/>
      <c r="L221" s="399"/>
      <c r="M221" s="399"/>
      <c r="N221" s="399"/>
      <c r="O221" s="399"/>
      <c r="P221" s="399"/>
      <c r="Q221" s="401"/>
      <c r="R221" s="401"/>
      <c r="S221" s="401"/>
      <c r="T221" s="402"/>
      <c r="U221" s="403">
        <f t="shared" si="12"/>
        <v>0</v>
      </c>
      <c r="V221" s="404">
        <f t="shared" si="13"/>
        <v>0</v>
      </c>
      <c r="W221" s="404">
        <f t="shared" si="14"/>
        <v>0</v>
      </c>
      <c r="X221" s="405">
        <f t="shared" si="15"/>
        <v>0</v>
      </c>
      <c r="Y221" s="2453"/>
      <c r="Z221" s="2456"/>
      <c r="AA221" s="2456"/>
      <c r="AB221" s="2456"/>
      <c r="AC221" s="2444"/>
    </row>
    <row r="222" spans="1:29" ht="18.75" x14ac:dyDescent="0.25">
      <c r="A222" s="2459"/>
      <c r="B222" s="2462"/>
      <c r="C222" s="417"/>
      <c r="D222" s="406"/>
      <c r="E222" s="406"/>
      <c r="F222" s="406"/>
      <c r="G222" s="406"/>
      <c r="H222" s="406"/>
      <c r="I222" s="406"/>
      <c r="J222" s="406"/>
      <c r="K222" s="406"/>
      <c r="L222" s="406"/>
      <c r="M222" s="406"/>
      <c r="N222" s="406"/>
      <c r="O222" s="406"/>
      <c r="P222" s="406"/>
      <c r="Q222" s="407"/>
      <c r="R222" s="407"/>
      <c r="S222" s="407"/>
      <c r="T222" s="408"/>
      <c r="U222" s="403">
        <f t="shared" si="12"/>
        <v>0</v>
      </c>
      <c r="V222" s="404">
        <f t="shared" si="13"/>
        <v>0</v>
      </c>
      <c r="W222" s="404">
        <f t="shared" si="14"/>
        <v>0</v>
      </c>
      <c r="X222" s="405">
        <f t="shared" si="15"/>
        <v>0</v>
      </c>
      <c r="Y222" s="2453"/>
      <c r="Z222" s="2456"/>
      <c r="AA222" s="2456"/>
      <c r="AB222" s="2456"/>
      <c r="AC222" s="2444"/>
    </row>
    <row r="223" spans="1:29" ht="18.75" x14ac:dyDescent="0.25">
      <c r="A223" s="2459"/>
      <c r="B223" s="2462"/>
      <c r="C223" s="417"/>
      <c r="D223" s="399"/>
      <c r="E223" s="399"/>
      <c r="F223" s="399"/>
      <c r="G223" s="399"/>
      <c r="H223" s="399"/>
      <c r="I223" s="399"/>
      <c r="J223" s="399"/>
      <c r="K223" s="399"/>
      <c r="L223" s="399"/>
      <c r="M223" s="399"/>
      <c r="N223" s="399"/>
      <c r="O223" s="399"/>
      <c r="P223" s="399"/>
      <c r="Q223" s="401"/>
      <c r="R223" s="401"/>
      <c r="S223" s="401"/>
      <c r="T223" s="402"/>
      <c r="U223" s="403">
        <f t="shared" si="12"/>
        <v>0</v>
      </c>
      <c r="V223" s="404">
        <f t="shared" si="13"/>
        <v>0</v>
      </c>
      <c r="W223" s="404">
        <f t="shared" si="14"/>
        <v>0</v>
      </c>
      <c r="X223" s="405">
        <f t="shared" si="15"/>
        <v>0</v>
      </c>
      <c r="Y223" s="2453"/>
      <c r="Z223" s="2456"/>
      <c r="AA223" s="2456"/>
      <c r="AB223" s="2456"/>
      <c r="AC223" s="2444"/>
    </row>
    <row r="224" spans="1:29" ht="18.75" x14ac:dyDescent="0.25">
      <c r="A224" s="2459"/>
      <c r="B224" s="2462"/>
      <c r="C224" s="417"/>
      <c r="D224" s="406"/>
      <c r="E224" s="406"/>
      <c r="F224" s="406"/>
      <c r="G224" s="406"/>
      <c r="H224" s="406"/>
      <c r="I224" s="406"/>
      <c r="J224" s="406"/>
      <c r="K224" s="406"/>
      <c r="L224" s="406"/>
      <c r="M224" s="406"/>
      <c r="N224" s="406"/>
      <c r="O224" s="406"/>
      <c r="P224" s="406"/>
      <c r="Q224" s="407"/>
      <c r="R224" s="407"/>
      <c r="S224" s="407"/>
      <c r="T224" s="408"/>
      <c r="U224" s="403">
        <f t="shared" si="12"/>
        <v>0</v>
      </c>
      <c r="V224" s="404">
        <f t="shared" si="13"/>
        <v>0</v>
      </c>
      <c r="W224" s="404">
        <f t="shared" si="14"/>
        <v>0</v>
      </c>
      <c r="X224" s="405">
        <f t="shared" si="15"/>
        <v>0</v>
      </c>
      <c r="Y224" s="2453"/>
      <c r="Z224" s="2456"/>
      <c r="AA224" s="2456"/>
      <c r="AB224" s="2456"/>
      <c r="AC224" s="2444"/>
    </row>
    <row r="225" spans="1:29" ht="18.75" x14ac:dyDescent="0.25">
      <c r="A225" s="2459"/>
      <c r="B225" s="2462"/>
      <c r="C225" s="417"/>
      <c r="D225" s="399"/>
      <c r="E225" s="399"/>
      <c r="F225" s="399"/>
      <c r="G225" s="399"/>
      <c r="H225" s="399"/>
      <c r="I225" s="399"/>
      <c r="J225" s="399"/>
      <c r="K225" s="399"/>
      <c r="L225" s="399"/>
      <c r="M225" s="399"/>
      <c r="N225" s="399"/>
      <c r="O225" s="399"/>
      <c r="P225" s="399"/>
      <c r="Q225" s="401"/>
      <c r="R225" s="401"/>
      <c r="S225" s="401"/>
      <c r="T225" s="402"/>
      <c r="U225" s="403">
        <f t="shared" si="12"/>
        <v>0</v>
      </c>
      <c r="V225" s="404">
        <f t="shared" si="13"/>
        <v>0</v>
      </c>
      <c r="W225" s="404">
        <f t="shared" si="14"/>
        <v>0</v>
      </c>
      <c r="X225" s="405">
        <f t="shared" si="15"/>
        <v>0</v>
      </c>
      <c r="Y225" s="2453"/>
      <c r="Z225" s="2456"/>
      <c r="AA225" s="2456"/>
      <c r="AB225" s="2456"/>
      <c r="AC225" s="2444"/>
    </row>
    <row r="226" spans="1:29" ht="18.75" x14ac:dyDescent="0.25">
      <c r="A226" s="2459"/>
      <c r="B226" s="2462"/>
      <c r="C226" s="417"/>
      <c r="D226" s="406"/>
      <c r="E226" s="406"/>
      <c r="F226" s="406"/>
      <c r="G226" s="406"/>
      <c r="H226" s="406"/>
      <c r="I226" s="406"/>
      <c r="J226" s="406"/>
      <c r="K226" s="406"/>
      <c r="L226" s="406"/>
      <c r="M226" s="406"/>
      <c r="N226" s="406"/>
      <c r="O226" s="406"/>
      <c r="P226" s="406"/>
      <c r="Q226" s="407"/>
      <c r="R226" s="407"/>
      <c r="S226" s="407"/>
      <c r="T226" s="408"/>
      <c r="U226" s="403">
        <f t="shared" si="12"/>
        <v>0</v>
      </c>
      <c r="V226" s="404">
        <f t="shared" si="13"/>
        <v>0</v>
      </c>
      <c r="W226" s="404">
        <f t="shared" si="14"/>
        <v>0</v>
      </c>
      <c r="X226" s="405">
        <f t="shared" si="15"/>
        <v>0</v>
      </c>
      <c r="Y226" s="2453"/>
      <c r="Z226" s="2456"/>
      <c r="AA226" s="2456"/>
      <c r="AB226" s="2456"/>
      <c r="AC226" s="2444"/>
    </row>
    <row r="227" spans="1:29" ht="18.75" x14ac:dyDescent="0.25">
      <c r="A227" s="2459"/>
      <c r="B227" s="2462"/>
      <c r="C227" s="417"/>
      <c r="D227" s="399"/>
      <c r="E227" s="399"/>
      <c r="F227" s="399"/>
      <c r="G227" s="399"/>
      <c r="H227" s="399"/>
      <c r="I227" s="399"/>
      <c r="J227" s="399"/>
      <c r="K227" s="399"/>
      <c r="L227" s="399"/>
      <c r="M227" s="399"/>
      <c r="N227" s="399"/>
      <c r="O227" s="399"/>
      <c r="P227" s="399"/>
      <c r="Q227" s="401"/>
      <c r="R227" s="401"/>
      <c r="S227" s="401"/>
      <c r="T227" s="402"/>
      <c r="U227" s="403">
        <f t="shared" si="12"/>
        <v>0</v>
      </c>
      <c r="V227" s="404">
        <f t="shared" si="13"/>
        <v>0</v>
      </c>
      <c r="W227" s="404">
        <f t="shared" si="14"/>
        <v>0</v>
      </c>
      <c r="X227" s="405">
        <f t="shared" si="15"/>
        <v>0</v>
      </c>
      <c r="Y227" s="2453"/>
      <c r="Z227" s="2456"/>
      <c r="AA227" s="2456"/>
      <c r="AB227" s="2456"/>
      <c r="AC227" s="2444"/>
    </row>
    <row r="228" spans="1:29" ht="18.75" x14ac:dyDescent="0.25">
      <c r="A228" s="2459"/>
      <c r="B228" s="2462"/>
      <c r="C228" s="417"/>
      <c r="D228" s="406"/>
      <c r="E228" s="406"/>
      <c r="F228" s="406"/>
      <c r="G228" s="406"/>
      <c r="H228" s="406"/>
      <c r="I228" s="406"/>
      <c r="J228" s="406"/>
      <c r="K228" s="406"/>
      <c r="L228" s="406"/>
      <c r="M228" s="406"/>
      <c r="N228" s="406"/>
      <c r="O228" s="406"/>
      <c r="P228" s="406"/>
      <c r="Q228" s="407"/>
      <c r="R228" s="407"/>
      <c r="S228" s="407"/>
      <c r="T228" s="408"/>
      <c r="U228" s="403">
        <f t="shared" si="12"/>
        <v>0</v>
      </c>
      <c r="V228" s="404">
        <f t="shared" si="13"/>
        <v>0</v>
      </c>
      <c r="W228" s="404">
        <f t="shared" si="14"/>
        <v>0</v>
      </c>
      <c r="X228" s="405">
        <f t="shared" si="15"/>
        <v>0</v>
      </c>
      <c r="Y228" s="2453"/>
      <c r="Z228" s="2456"/>
      <c r="AA228" s="2456"/>
      <c r="AB228" s="2456"/>
      <c r="AC228" s="2444"/>
    </row>
    <row r="229" spans="1:29" ht="18.75" x14ac:dyDescent="0.25">
      <c r="A229" s="2459"/>
      <c r="B229" s="2462"/>
      <c r="C229" s="417"/>
      <c r="D229" s="399"/>
      <c r="E229" s="399"/>
      <c r="F229" s="399"/>
      <c r="G229" s="399"/>
      <c r="H229" s="399"/>
      <c r="I229" s="399"/>
      <c r="J229" s="399"/>
      <c r="K229" s="399"/>
      <c r="L229" s="399"/>
      <c r="M229" s="399"/>
      <c r="N229" s="399"/>
      <c r="O229" s="399"/>
      <c r="P229" s="399"/>
      <c r="Q229" s="401"/>
      <c r="R229" s="401"/>
      <c r="S229" s="401"/>
      <c r="T229" s="402"/>
      <c r="U229" s="403">
        <f t="shared" si="12"/>
        <v>0</v>
      </c>
      <c r="V229" s="404">
        <f t="shared" si="13"/>
        <v>0</v>
      </c>
      <c r="W229" s="404">
        <f t="shared" si="14"/>
        <v>0</v>
      </c>
      <c r="X229" s="405">
        <f t="shared" si="15"/>
        <v>0</v>
      </c>
      <c r="Y229" s="2453"/>
      <c r="Z229" s="2456"/>
      <c r="AA229" s="2456"/>
      <c r="AB229" s="2456"/>
      <c r="AC229" s="2444"/>
    </row>
    <row r="230" spans="1:29" ht="18.75" x14ac:dyDescent="0.25">
      <c r="A230" s="2459"/>
      <c r="B230" s="2462"/>
      <c r="C230" s="417"/>
      <c r="D230" s="406"/>
      <c r="E230" s="406"/>
      <c r="F230" s="406"/>
      <c r="G230" s="406"/>
      <c r="H230" s="406"/>
      <c r="I230" s="406"/>
      <c r="J230" s="406"/>
      <c r="K230" s="406"/>
      <c r="L230" s="406"/>
      <c r="M230" s="406"/>
      <c r="N230" s="406"/>
      <c r="O230" s="406"/>
      <c r="P230" s="406"/>
      <c r="Q230" s="407"/>
      <c r="R230" s="407"/>
      <c r="S230" s="407"/>
      <c r="T230" s="408"/>
      <c r="U230" s="403">
        <f t="shared" si="12"/>
        <v>0</v>
      </c>
      <c r="V230" s="404">
        <f t="shared" si="13"/>
        <v>0</v>
      </c>
      <c r="W230" s="404">
        <f t="shared" si="14"/>
        <v>0</v>
      </c>
      <c r="X230" s="405">
        <f t="shared" si="15"/>
        <v>0</v>
      </c>
      <c r="Y230" s="2453"/>
      <c r="Z230" s="2456"/>
      <c r="AA230" s="2456"/>
      <c r="AB230" s="2456"/>
      <c r="AC230" s="2444"/>
    </row>
    <row r="231" spans="1:29" ht="19.5" thickBot="1" x14ac:dyDescent="0.3">
      <c r="A231" s="2460"/>
      <c r="B231" s="2463"/>
      <c r="C231" s="418"/>
      <c r="D231" s="410"/>
      <c r="E231" s="410"/>
      <c r="F231" s="410"/>
      <c r="G231" s="410"/>
      <c r="H231" s="410"/>
      <c r="I231" s="410"/>
      <c r="J231" s="410"/>
      <c r="K231" s="410"/>
      <c r="L231" s="410"/>
      <c r="M231" s="410"/>
      <c r="N231" s="410"/>
      <c r="O231" s="410"/>
      <c r="P231" s="410"/>
      <c r="Q231" s="411"/>
      <c r="R231" s="411"/>
      <c r="S231" s="411"/>
      <c r="T231" s="412"/>
      <c r="U231" s="413">
        <f t="shared" si="12"/>
        <v>0</v>
      </c>
      <c r="V231" s="414">
        <f t="shared" si="13"/>
        <v>0</v>
      </c>
      <c r="W231" s="414">
        <f t="shared" si="14"/>
        <v>0</v>
      </c>
      <c r="X231" s="415">
        <f t="shared" si="15"/>
        <v>0</v>
      </c>
      <c r="Y231" s="2454"/>
      <c r="Z231" s="2457"/>
      <c r="AA231" s="2457"/>
      <c r="AB231" s="2457"/>
      <c r="AC231" s="2445"/>
    </row>
    <row r="232" spans="1:29" ht="18.75" x14ac:dyDescent="0.25">
      <c r="A232" s="2458">
        <v>12</v>
      </c>
      <c r="B232" s="2461"/>
      <c r="C232" s="416"/>
      <c r="D232" s="391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3"/>
      <c r="R232" s="393"/>
      <c r="S232" s="393"/>
      <c r="T232" s="394"/>
      <c r="U232" s="395">
        <f t="shared" si="12"/>
        <v>0</v>
      </c>
      <c r="V232" s="396">
        <f t="shared" si="13"/>
        <v>0</v>
      </c>
      <c r="W232" s="396">
        <f t="shared" si="14"/>
        <v>0</v>
      </c>
      <c r="X232" s="397">
        <f t="shared" si="15"/>
        <v>0</v>
      </c>
      <c r="Y232" s="2452">
        <f>SUM(U232:U251)</f>
        <v>0</v>
      </c>
      <c r="Z232" s="2455">
        <f>SUM(V232:V251)</f>
        <v>0</v>
      </c>
      <c r="AA232" s="2455">
        <f>SUM(W232:W251)</f>
        <v>0</v>
      </c>
      <c r="AB232" s="2455">
        <f>SUM(X232:X251)</f>
        <v>0</v>
      </c>
      <c r="AC232" s="2443">
        <f>MAX(Y232:AB251)</f>
        <v>0</v>
      </c>
    </row>
    <row r="233" spans="1:29" ht="18.75" x14ac:dyDescent="0.25">
      <c r="A233" s="2459"/>
      <c r="B233" s="2462"/>
      <c r="C233" s="417"/>
      <c r="D233" s="399"/>
      <c r="E233" s="400"/>
      <c r="F233" s="400"/>
      <c r="G233" s="400"/>
      <c r="H233" s="400"/>
      <c r="I233" s="400"/>
      <c r="J233" s="400"/>
      <c r="K233" s="400"/>
      <c r="L233" s="400"/>
      <c r="M233" s="400"/>
      <c r="N233" s="400"/>
      <c r="O233" s="400"/>
      <c r="P233" s="400"/>
      <c r="Q233" s="401"/>
      <c r="R233" s="401"/>
      <c r="S233" s="401"/>
      <c r="T233" s="402"/>
      <c r="U233" s="403">
        <f t="shared" si="12"/>
        <v>0</v>
      </c>
      <c r="V233" s="404">
        <f t="shared" si="13"/>
        <v>0</v>
      </c>
      <c r="W233" s="404">
        <f t="shared" si="14"/>
        <v>0</v>
      </c>
      <c r="X233" s="405">
        <f t="shared" si="15"/>
        <v>0</v>
      </c>
      <c r="Y233" s="2453"/>
      <c r="Z233" s="2456"/>
      <c r="AA233" s="2456"/>
      <c r="AB233" s="2456"/>
      <c r="AC233" s="2444"/>
    </row>
    <row r="234" spans="1:29" ht="18.75" x14ac:dyDescent="0.25">
      <c r="A234" s="2459"/>
      <c r="B234" s="2462"/>
      <c r="C234" s="417"/>
      <c r="D234" s="406"/>
      <c r="E234" s="406"/>
      <c r="F234" s="406"/>
      <c r="G234" s="406"/>
      <c r="H234" s="406"/>
      <c r="I234" s="406"/>
      <c r="J234" s="406"/>
      <c r="K234" s="406"/>
      <c r="L234" s="406"/>
      <c r="M234" s="406"/>
      <c r="N234" s="406"/>
      <c r="O234" s="406"/>
      <c r="P234" s="406"/>
      <c r="Q234" s="407"/>
      <c r="R234" s="407"/>
      <c r="S234" s="407"/>
      <c r="T234" s="408"/>
      <c r="U234" s="403">
        <f t="shared" si="12"/>
        <v>0</v>
      </c>
      <c r="V234" s="404">
        <f t="shared" si="13"/>
        <v>0</v>
      </c>
      <c r="W234" s="404">
        <f t="shared" si="14"/>
        <v>0</v>
      </c>
      <c r="X234" s="405">
        <f t="shared" si="15"/>
        <v>0</v>
      </c>
      <c r="Y234" s="2453"/>
      <c r="Z234" s="2456"/>
      <c r="AA234" s="2456"/>
      <c r="AB234" s="2456"/>
      <c r="AC234" s="2444"/>
    </row>
    <row r="235" spans="1:29" ht="18.75" x14ac:dyDescent="0.25">
      <c r="A235" s="2459"/>
      <c r="B235" s="2462"/>
      <c r="C235" s="417"/>
      <c r="D235" s="399"/>
      <c r="E235" s="399"/>
      <c r="F235" s="399"/>
      <c r="G235" s="399"/>
      <c r="H235" s="399"/>
      <c r="I235" s="399"/>
      <c r="J235" s="399"/>
      <c r="K235" s="399"/>
      <c r="L235" s="399"/>
      <c r="M235" s="399"/>
      <c r="N235" s="399"/>
      <c r="O235" s="399"/>
      <c r="P235" s="399"/>
      <c r="Q235" s="401"/>
      <c r="R235" s="401"/>
      <c r="S235" s="401"/>
      <c r="T235" s="402"/>
      <c r="U235" s="403">
        <f t="shared" si="12"/>
        <v>0</v>
      </c>
      <c r="V235" s="404">
        <f t="shared" si="13"/>
        <v>0</v>
      </c>
      <c r="W235" s="404">
        <f t="shared" si="14"/>
        <v>0</v>
      </c>
      <c r="X235" s="405">
        <f t="shared" si="15"/>
        <v>0</v>
      </c>
      <c r="Y235" s="2453"/>
      <c r="Z235" s="2456"/>
      <c r="AA235" s="2456"/>
      <c r="AB235" s="2456"/>
      <c r="AC235" s="2444"/>
    </row>
    <row r="236" spans="1:29" ht="18.75" x14ac:dyDescent="0.25">
      <c r="A236" s="2459"/>
      <c r="B236" s="2462"/>
      <c r="C236" s="417"/>
      <c r="D236" s="406"/>
      <c r="E236" s="406"/>
      <c r="F236" s="406"/>
      <c r="G236" s="406"/>
      <c r="H236" s="406"/>
      <c r="I236" s="406"/>
      <c r="J236" s="406"/>
      <c r="K236" s="406"/>
      <c r="L236" s="406"/>
      <c r="M236" s="406"/>
      <c r="N236" s="406"/>
      <c r="O236" s="406"/>
      <c r="P236" s="406"/>
      <c r="Q236" s="407"/>
      <c r="R236" s="407"/>
      <c r="S236" s="407"/>
      <c r="T236" s="408"/>
      <c r="U236" s="403">
        <f t="shared" si="12"/>
        <v>0</v>
      </c>
      <c r="V236" s="404">
        <f t="shared" si="13"/>
        <v>0</v>
      </c>
      <c r="W236" s="404">
        <f t="shared" si="14"/>
        <v>0</v>
      </c>
      <c r="X236" s="405">
        <f t="shared" si="15"/>
        <v>0</v>
      </c>
      <c r="Y236" s="2453"/>
      <c r="Z236" s="2456"/>
      <c r="AA236" s="2456"/>
      <c r="AB236" s="2456"/>
      <c r="AC236" s="2444"/>
    </row>
    <row r="237" spans="1:29" ht="18.75" x14ac:dyDescent="0.25">
      <c r="A237" s="2459"/>
      <c r="B237" s="2462"/>
      <c r="C237" s="417"/>
      <c r="D237" s="399"/>
      <c r="E237" s="399"/>
      <c r="F237" s="399"/>
      <c r="G237" s="399"/>
      <c r="H237" s="399"/>
      <c r="I237" s="399"/>
      <c r="J237" s="399"/>
      <c r="K237" s="399"/>
      <c r="L237" s="399"/>
      <c r="M237" s="399"/>
      <c r="N237" s="399"/>
      <c r="O237" s="399"/>
      <c r="P237" s="399"/>
      <c r="Q237" s="401"/>
      <c r="R237" s="401"/>
      <c r="S237" s="401"/>
      <c r="T237" s="402"/>
      <c r="U237" s="403">
        <f t="shared" si="12"/>
        <v>0</v>
      </c>
      <c r="V237" s="404">
        <f t="shared" si="13"/>
        <v>0</v>
      </c>
      <c r="W237" s="404">
        <f t="shared" si="14"/>
        <v>0</v>
      </c>
      <c r="X237" s="405">
        <f t="shared" si="15"/>
        <v>0</v>
      </c>
      <c r="Y237" s="2453"/>
      <c r="Z237" s="2456"/>
      <c r="AA237" s="2456"/>
      <c r="AB237" s="2456"/>
      <c r="AC237" s="2444"/>
    </row>
    <row r="238" spans="1:29" ht="18.75" x14ac:dyDescent="0.25">
      <c r="A238" s="2459"/>
      <c r="B238" s="2462"/>
      <c r="C238" s="417"/>
      <c r="D238" s="406"/>
      <c r="E238" s="406"/>
      <c r="F238" s="406"/>
      <c r="G238" s="406"/>
      <c r="H238" s="406"/>
      <c r="I238" s="406"/>
      <c r="J238" s="406"/>
      <c r="K238" s="406"/>
      <c r="L238" s="406"/>
      <c r="M238" s="406"/>
      <c r="N238" s="406"/>
      <c r="O238" s="406"/>
      <c r="P238" s="406"/>
      <c r="Q238" s="407"/>
      <c r="R238" s="407"/>
      <c r="S238" s="407"/>
      <c r="T238" s="408"/>
      <c r="U238" s="403">
        <f t="shared" si="12"/>
        <v>0</v>
      </c>
      <c r="V238" s="404">
        <f t="shared" si="13"/>
        <v>0</v>
      </c>
      <c r="W238" s="404">
        <f t="shared" si="14"/>
        <v>0</v>
      </c>
      <c r="X238" s="405">
        <f t="shared" si="15"/>
        <v>0</v>
      </c>
      <c r="Y238" s="2453"/>
      <c r="Z238" s="2456"/>
      <c r="AA238" s="2456"/>
      <c r="AB238" s="2456"/>
      <c r="AC238" s="2444"/>
    </row>
    <row r="239" spans="1:29" ht="18.75" x14ac:dyDescent="0.25">
      <c r="A239" s="2459"/>
      <c r="B239" s="2462"/>
      <c r="C239" s="417"/>
      <c r="D239" s="399"/>
      <c r="E239" s="399"/>
      <c r="F239" s="399"/>
      <c r="G239" s="399"/>
      <c r="H239" s="399"/>
      <c r="I239" s="399"/>
      <c r="J239" s="399"/>
      <c r="K239" s="399"/>
      <c r="L239" s="399"/>
      <c r="M239" s="399"/>
      <c r="N239" s="399"/>
      <c r="O239" s="399"/>
      <c r="P239" s="399"/>
      <c r="Q239" s="401"/>
      <c r="R239" s="401"/>
      <c r="S239" s="401"/>
      <c r="T239" s="402"/>
      <c r="U239" s="403">
        <f t="shared" si="12"/>
        <v>0</v>
      </c>
      <c r="V239" s="404">
        <f t="shared" si="13"/>
        <v>0</v>
      </c>
      <c r="W239" s="404">
        <f t="shared" si="14"/>
        <v>0</v>
      </c>
      <c r="X239" s="405">
        <f t="shared" si="15"/>
        <v>0</v>
      </c>
      <c r="Y239" s="2453"/>
      <c r="Z239" s="2456"/>
      <c r="AA239" s="2456"/>
      <c r="AB239" s="2456"/>
      <c r="AC239" s="2444"/>
    </row>
    <row r="240" spans="1:29" ht="18.75" x14ac:dyDescent="0.25">
      <c r="A240" s="2459"/>
      <c r="B240" s="2462"/>
      <c r="C240" s="417"/>
      <c r="D240" s="406"/>
      <c r="E240" s="406"/>
      <c r="F240" s="406"/>
      <c r="G240" s="406"/>
      <c r="H240" s="406"/>
      <c r="I240" s="406"/>
      <c r="J240" s="406"/>
      <c r="K240" s="406"/>
      <c r="L240" s="406"/>
      <c r="M240" s="406"/>
      <c r="N240" s="406"/>
      <c r="O240" s="406"/>
      <c r="P240" s="406"/>
      <c r="Q240" s="407"/>
      <c r="R240" s="407"/>
      <c r="S240" s="407"/>
      <c r="T240" s="408"/>
      <c r="U240" s="403">
        <f t="shared" si="12"/>
        <v>0</v>
      </c>
      <c r="V240" s="404">
        <f t="shared" si="13"/>
        <v>0</v>
      </c>
      <c r="W240" s="404">
        <f t="shared" si="14"/>
        <v>0</v>
      </c>
      <c r="X240" s="405">
        <f t="shared" si="15"/>
        <v>0</v>
      </c>
      <c r="Y240" s="2453"/>
      <c r="Z240" s="2456"/>
      <c r="AA240" s="2456"/>
      <c r="AB240" s="2456"/>
      <c r="AC240" s="2444"/>
    </row>
    <row r="241" spans="1:29" ht="18.75" x14ac:dyDescent="0.25">
      <c r="A241" s="2459"/>
      <c r="B241" s="2462"/>
      <c r="C241" s="417"/>
      <c r="D241" s="399"/>
      <c r="E241" s="399"/>
      <c r="F241" s="399"/>
      <c r="G241" s="399"/>
      <c r="H241" s="399"/>
      <c r="I241" s="399"/>
      <c r="J241" s="399"/>
      <c r="K241" s="399"/>
      <c r="L241" s="399"/>
      <c r="M241" s="399"/>
      <c r="N241" s="399"/>
      <c r="O241" s="399"/>
      <c r="P241" s="399"/>
      <c r="Q241" s="401"/>
      <c r="R241" s="401"/>
      <c r="S241" s="401"/>
      <c r="T241" s="402"/>
      <c r="U241" s="403">
        <f t="shared" si="12"/>
        <v>0</v>
      </c>
      <c r="V241" s="404">
        <f t="shared" si="13"/>
        <v>0</v>
      </c>
      <c r="W241" s="404">
        <f t="shared" si="14"/>
        <v>0</v>
      </c>
      <c r="X241" s="405">
        <f t="shared" si="15"/>
        <v>0</v>
      </c>
      <c r="Y241" s="2453"/>
      <c r="Z241" s="2456"/>
      <c r="AA241" s="2456"/>
      <c r="AB241" s="2456"/>
      <c r="AC241" s="2444"/>
    </row>
    <row r="242" spans="1:29" ht="18.75" x14ac:dyDescent="0.25">
      <c r="A242" s="2459"/>
      <c r="B242" s="2462"/>
      <c r="C242" s="417"/>
      <c r="D242" s="406"/>
      <c r="E242" s="406"/>
      <c r="F242" s="406"/>
      <c r="G242" s="406"/>
      <c r="H242" s="406"/>
      <c r="I242" s="406"/>
      <c r="J242" s="406"/>
      <c r="K242" s="406"/>
      <c r="L242" s="406"/>
      <c r="M242" s="406"/>
      <c r="N242" s="406"/>
      <c r="O242" s="406"/>
      <c r="P242" s="406"/>
      <c r="Q242" s="407"/>
      <c r="R242" s="407"/>
      <c r="S242" s="407"/>
      <c r="T242" s="408"/>
      <c r="U242" s="403">
        <f t="shared" si="12"/>
        <v>0</v>
      </c>
      <c r="V242" s="404">
        <f t="shared" si="13"/>
        <v>0</v>
      </c>
      <c r="W242" s="404">
        <f t="shared" si="14"/>
        <v>0</v>
      </c>
      <c r="X242" s="405">
        <f t="shared" si="15"/>
        <v>0</v>
      </c>
      <c r="Y242" s="2453"/>
      <c r="Z242" s="2456"/>
      <c r="AA242" s="2456"/>
      <c r="AB242" s="2456"/>
      <c r="AC242" s="2444"/>
    </row>
    <row r="243" spans="1:29" ht="18.75" x14ac:dyDescent="0.25">
      <c r="A243" s="2459"/>
      <c r="B243" s="2462"/>
      <c r="C243" s="417"/>
      <c r="D243" s="399"/>
      <c r="E243" s="399"/>
      <c r="F243" s="399"/>
      <c r="G243" s="399"/>
      <c r="H243" s="399"/>
      <c r="I243" s="399"/>
      <c r="J243" s="399"/>
      <c r="K243" s="399"/>
      <c r="L243" s="399"/>
      <c r="M243" s="399"/>
      <c r="N243" s="399"/>
      <c r="O243" s="399"/>
      <c r="P243" s="399"/>
      <c r="Q243" s="401"/>
      <c r="R243" s="401"/>
      <c r="S243" s="401"/>
      <c r="T243" s="402"/>
      <c r="U243" s="403">
        <f t="shared" si="12"/>
        <v>0</v>
      </c>
      <c r="V243" s="404">
        <f t="shared" si="13"/>
        <v>0</v>
      </c>
      <c r="W243" s="404">
        <f t="shared" si="14"/>
        <v>0</v>
      </c>
      <c r="X243" s="405">
        <f t="shared" si="15"/>
        <v>0</v>
      </c>
      <c r="Y243" s="2453"/>
      <c r="Z243" s="2456"/>
      <c r="AA243" s="2456"/>
      <c r="AB243" s="2456"/>
      <c r="AC243" s="2444"/>
    </row>
    <row r="244" spans="1:29" ht="18.75" x14ac:dyDescent="0.25">
      <c r="A244" s="2459"/>
      <c r="B244" s="2462"/>
      <c r="C244" s="417"/>
      <c r="D244" s="406"/>
      <c r="E244" s="406"/>
      <c r="F244" s="406"/>
      <c r="G244" s="406"/>
      <c r="H244" s="406"/>
      <c r="I244" s="406"/>
      <c r="J244" s="406"/>
      <c r="K244" s="406"/>
      <c r="L244" s="406"/>
      <c r="M244" s="406"/>
      <c r="N244" s="406"/>
      <c r="O244" s="406"/>
      <c r="P244" s="406"/>
      <c r="Q244" s="407"/>
      <c r="R244" s="407"/>
      <c r="S244" s="407"/>
      <c r="T244" s="408"/>
      <c r="U244" s="403">
        <f t="shared" si="12"/>
        <v>0</v>
      </c>
      <c r="V244" s="404">
        <f t="shared" si="13"/>
        <v>0</v>
      </c>
      <c r="W244" s="404">
        <f t="shared" si="14"/>
        <v>0</v>
      </c>
      <c r="X244" s="405">
        <f t="shared" si="15"/>
        <v>0</v>
      </c>
      <c r="Y244" s="2453"/>
      <c r="Z244" s="2456"/>
      <c r="AA244" s="2456"/>
      <c r="AB244" s="2456"/>
      <c r="AC244" s="2444"/>
    </row>
    <row r="245" spans="1:29" ht="18.75" x14ac:dyDescent="0.25">
      <c r="A245" s="2459"/>
      <c r="B245" s="2462"/>
      <c r="C245" s="417"/>
      <c r="D245" s="399"/>
      <c r="E245" s="399"/>
      <c r="F245" s="399"/>
      <c r="G245" s="399"/>
      <c r="H245" s="399"/>
      <c r="I245" s="399"/>
      <c r="J245" s="399"/>
      <c r="K245" s="399"/>
      <c r="L245" s="399"/>
      <c r="M245" s="399"/>
      <c r="N245" s="399"/>
      <c r="O245" s="399"/>
      <c r="P245" s="399"/>
      <c r="Q245" s="401"/>
      <c r="R245" s="401"/>
      <c r="S245" s="401"/>
      <c r="T245" s="402"/>
      <c r="U245" s="403">
        <f t="shared" si="12"/>
        <v>0</v>
      </c>
      <c r="V245" s="404">
        <f t="shared" si="13"/>
        <v>0</v>
      </c>
      <c r="W245" s="404">
        <f t="shared" si="14"/>
        <v>0</v>
      </c>
      <c r="X245" s="405">
        <f t="shared" si="15"/>
        <v>0</v>
      </c>
      <c r="Y245" s="2453"/>
      <c r="Z245" s="2456"/>
      <c r="AA245" s="2456"/>
      <c r="AB245" s="2456"/>
      <c r="AC245" s="2444"/>
    </row>
    <row r="246" spans="1:29" ht="18.75" x14ac:dyDescent="0.25">
      <c r="A246" s="2459"/>
      <c r="B246" s="2462"/>
      <c r="C246" s="417"/>
      <c r="D246" s="406"/>
      <c r="E246" s="406"/>
      <c r="F246" s="406"/>
      <c r="G246" s="406"/>
      <c r="H246" s="406"/>
      <c r="I246" s="406"/>
      <c r="J246" s="406"/>
      <c r="K246" s="406"/>
      <c r="L246" s="406"/>
      <c r="M246" s="406"/>
      <c r="N246" s="406"/>
      <c r="O246" s="406"/>
      <c r="P246" s="406"/>
      <c r="Q246" s="407"/>
      <c r="R246" s="407"/>
      <c r="S246" s="407"/>
      <c r="T246" s="408"/>
      <c r="U246" s="403">
        <f t="shared" si="12"/>
        <v>0</v>
      </c>
      <c r="V246" s="404">
        <f t="shared" si="13"/>
        <v>0</v>
      </c>
      <c r="W246" s="404">
        <f t="shared" si="14"/>
        <v>0</v>
      </c>
      <c r="X246" s="405">
        <f t="shared" si="15"/>
        <v>0</v>
      </c>
      <c r="Y246" s="2453"/>
      <c r="Z246" s="2456"/>
      <c r="AA246" s="2456"/>
      <c r="AB246" s="2456"/>
      <c r="AC246" s="2444"/>
    </row>
    <row r="247" spans="1:29" ht="18.75" x14ac:dyDescent="0.25">
      <c r="A247" s="2459"/>
      <c r="B247" s="2462"/>
      <c r="C247" s="417"/>
      <c r="D247" s="399"/>
      <c r="E247" s="399"/>
      <c r="F247" s="399"/>
      <c r="G247" s="399"/>
      <c r="H247" s="399"/>
      <c r="I247" s="399"/>
      <c r="J247" s="399"/>
      <c r="K247" s="399"/>
      <c r="L247" s="399"/>
      <c r="M247" s="399"/>
      <c r="N247" s="399"/>
      <c r="O247" s="399"/>
      <c r="P247" s="399"/>
      <c r="Q247" s="401"/>
      <c r="R247" s="401"/>
      <c r="S247" s="401"/>
      <c r="T247" s="402"/>
      <c r="U247" s="403">
        <f t="shared" si="12"/>
        <v>0</v>
      </c>
      <c r="V247" s="404">
        <f t="shared" si="13"/>
        <v>0</v>
      </c>
      <c r="W247" s="404">
        <f t="shared" si="14"/>
        <v>0</v>
      </c>
      <c r="X247" s="405">
        <f t="shared" si="15"/>
        <v>0</v>
      </c>
      <c r="Y247" s="2453"/>
      <c r="Z247" s="2456"/>
      <c r="AA247" s="2456"/>
      <c r="AB247" s="2456"/>
      <c r="AC247" s="2444"/>
    </row>
    <row r="248" spans="1:29" ht="18.75" x14ac:dyDescent="0.25">
      <c r="A248" s="2459"/>
      <c r="B248" s="2462"/>
      <c r="C248" s="417"/>
      <c r="D248" s="406"/>
      <c r="E248" s="406"/>
      <c r="F248" s="406"/>
      <c r="G248" s="406"/>
      <c r="H248" s="406"/>
      <c r="I248" s="406"/>
      <c r="J248" s="406"/>
      <c r="K248" s="406"/>
      <c r="L248" s="406"/>
      <c r="M248" s="406"/>
      <c r="N248" s="406"/>
      <c r="O248" s="406"/>
      <c r="P248" s="406"/>
      <c r="Q248" s="407"/>
      <c r="R248" s="407"/>
      <c r="S248" s="407"/>
      <c r="T248" s="408"/>
      <c r="U248" s="403">
        <f t="shared" si="12"/>
        <v>0</v>
      </c>
      <c r="V248" s="404">
        <f t="shared" si="13"/>
        <v>0</v>
      </c>
      <c r="W248" s="404">
        <f t="shared" si="14"/>
        <v>0</v>
      </c>
      <c r="X248" s="405">
        <f t="shared" si="15"/>
        <v>0</v>
      </c>
      <c r="Y248" s="2453"/>
      <c r="Z248" s="2456"/>
      <c r="AA248" s="2456"/>
      <c r="AB248" s="2456"/>
      <c r="AC248" s="2444"/>
    </row>
    <row r="249" spans="1:29" ht="18.75" x14ac:dyDescent="0.25">
      <c r="A249" s="2459"/>
      <c r="B249" s="2462"/>
      <c r="C249" s="417"/>
      <c r="D249" s="399"/>
      <c r="E249" s="399"/>
      <c r="F249" s="399"/>
      <c r="G249" s="399"/>
      <c r="H249" s="399"/>
      <c r="I249" s="399"/>
      <c r="J249" s="399"/>
      <c r="K249" s="399"/>
      <c r="L249" s="399"/>
      <c r="M249" s="399"/>
      <c r="N249" s="399"/>
      <c r="O249" s="399"/>
      <c r="P249" s="399"/>
      <c r="Q249" s="401"/>
      <c r="R249" s="401"/>
      <c r="S249" s="401"/>
      <c r="T249" s="402"/>
      <c r="U249" s="403">
        <f t="shared" si="12"/>
        <v>0</v>
      </c>
      <c r="V249" s="404">
        <f t="shared" si="13"/>
        <v>0</v>
      </c>
      <c r="W249" s="404">
        <f t="shared" si="14"/>
        <v>0</v>
      </c>
      <c r="X249" s="405">
        <f t="shared" si="15"/>
        <v>0</v>
      </c>
      <c r="Y249" s="2453"/>
      <c r="Z249" s="2456"/>
      <c r="AA249" s="2456"/>
      <c r="AB249" s="2456"/>
      <c r="AC249" s="2444"/>
    </row>
    <row r="250" spans="1:29" ht="18.75" x14ac:dyDescent="0.25">
      <c r="A250" s="2459"/>
      <c r="B250" s="2462"/>
      <c r="C250" s="417"/>
      <c r="D250" s="406"/>
      <c r="E250" s="406"/>
      <c r="F250" s="406"/>
      <c r="G250" s="406"/>
      <c r="H250" s="406"/>
      <c r="I250" s="406"/>
      <c r="J250" s="406"/>
      <c r="K250" s="406"/>
      <c r="L250" s="406"/>
      <c r="M250" s="406"/>
      <c r="N250" s="406"/>
      <c r="O250" s="406"/>
      <c r="P250" s="406"/>
      <c r="Q250" s="407"/>
      <c r="R250" s="407"/>
      <c r="S250" s="407"/>
      <c r="T250" s="408"/>
      <c r="U250" s="403">
        <f t="shared" si="12"/>
        <v>0</v>
      </c>
      <c r="V250" s="404">
        <f t="shared" si="13"/>
        <v>0</v>
      </c>
      <c r="W250" s="404">
        <f t="shared" si="14"/>
        <v>0</v>
      </c>
      <c r="X250" s="405">
        <f t="shared" si="15"/>
        <v>0</v>
      </c>
      <c r="Y250" s="2453"/>
      <c r="Z250" s="2456"/>
      <c r="AA250" s="2456"/>
      <c r="AB250" s="2456"/>
      <c r="AC250" s="2444"/>
    </row>
    <row r="251" spans="1:29" ht="19.5" thickBot="1" x14ac:dyDescent="0.3">
      <c r="A251" s="2460"/>
      <c r="B251" s="2463"/>
      <c r="C251" s="418"/>
      <c r="D251" s="410"/>
      <c r="E251" s="410"/>
      <c r="F251" s="410"/>
      <c r="G251" s="410"/>
      <c r="H251" s="410"/>
      <c r="I251" s="410"/>
      <c r="J251" s="410"/>
      <c r="K251" s="410"/>
      <c r="L251" s="410"/>
      <c r="M251" s="410"/>
      <c r="N251" s="410"/>
      <c r="O251" s="410"/>
      <c r="P251" s="410"/>
      <c r="Q251" s="411"/>
      <c r="R251" s="411"/>
      <c r="S251" s="411"/>
      <c r="T251" s="412"/>
      <c r="U251" s="413">
        <f t="shared" si="12"/>
        <v>0</v>
      </c>
      <c r="V251" s="414">
        <f t="shared" si="13"/>
        <v>0</v>
      </c>
      <c r="W251" s="414">
        <f t="shared" si="14"/>
        <v>0</v>
      </c>
      <c r="X251" s="415">
        <f t="shared" si="15"/>
        <v>0</v>
      </c>
      <c r="Y251" s="2454"/>
      <c r="Z251" s="2457"/>
      <c r="AA251" s="2457"/>
      <c r="AB251" s="2457"/>
      <c r="AC251" s="2445"/>
    </row>
    <row r="252" spans="1:29" ht="18.75" x14ac:dyDescent="0.25">
      <c r="A252" s="2458">
        <v>13</v>
      </c>
      <c r="B252" s="2461"/>
      <c r="C252" s="416"/>
      <c r="D252" s="391"/>
      <c r="E252" s="392"/>
      <c r="F252" s="392"/>
      <c r="G252" s="392"/>
      <c r="H252" s="392"/>
      <c r="I252" s="392"/>
      <c r="J252" s="392"/>
      <c r="K252" s="392"/>
      <c r="L252" s="392"/>
      <c r="M252" s="392"/>
      <c r="N252" s="392"/>
      <c r="O252" s="392"/>
      <c r="P252" s="392"/>
      <c r="Q252" s="393"/>
      <c r="R252" s="393"/>
      <c r="S252" s="393"/>
      <c r="T252" s="394"/>
      <c r="U252" s="395">
        <f t="shared" si="12"/>
        <v>0</v>
      </c>
      <c r="V252" s="396">
        <f t="shared" si="13"/>
        <v>0</v>
      </c>
      <c r="W252" s="396">
        <f t="shared" si="14"/>
        <v>0</v>
      </c>
      <c r="X252" s="397">
        <f t="shared" si="15"/>
        <v>0</v>
      </c>
      <c r="Y252" s="2452">
        <f>SUM(U252:U271)</f>
        <v>0</v>
      </c>
      <c r="Z252" s="2455">
        <f>SUM(V252:V271)</f>
        <v>0</v>
      </c>
      <c r="AA252" s="2455">
        <f>SUM(W252:W271)</f>
        <v>0</v>
      </c>
      <c r="AB252" s="2455">
        <f>SUM(X252:X271)</f>
        <v>0</v>
      </c>
      <c r="AC252" s="2443">
        <f>MAX(Y252:AB271)</f>
        <v>0</v>
      </c>
    </row>
    <row r="253" spans="1:29" ht="18.75" x14ac:dyDescent="0.25">
      <c r="A253" s="2459"/>
      <c r="B253" s="2462"/>
      <c r="C253" s="417"/>
      <c r="D253" s="399"/>
      <c r="E253" s="400"/>
      <c r="F253" s="400"/>
      <c r="G253" s="400"/>
      <c r="H253" s="400"/>
      <c r="I253" s="400"/>
      <c r="J253" s="400"/>
      <c r="K253" s="400"/>
      <c r="L253" s="400"/>
      <c r="M253" s="400"/>
      <c r="N253" s="400"/>
      <c r="O253" s="400"/>
      <c r="P253" s="400"/>
      <c r="Q253" s="401"/>
      <c r="R253" s="401"/>
      <c r="S253" s="401"/>
      <c r="T253" s="402"/>
      <c r="U253" s="403">
        <f t="shared" si="12"/>
        <v>0</v>
      </c>
      <c r="V253" s="404">
        <f t="shared" si="13"/>
        <v>0</v>
      </c>
      <c r="W253" s="404">
        <f t="shared" si="14"/>
        <v>0</v>
      </c>
      <c r="X253" s="405">
        <f t="shared" si="15"/>
        <v>0</v>
      </c>
      <c r="Y253" s="2453"/>
      <c r="Z253" s="2456"/>
      <c r="AA253" s="2456"/>
      <c r="AB253" s="2456"/>
      <c r="AC253" s="2444"/>
    </row>
    <row r="254" spans="1:29" ht="18.75" x14ac:dyDescent="0.25">
      <c r="A254" s="2459"/>
      <c r="B254" s="2462"/>
      <c r="C254" s="417"/>
      <c r="D254" s="406"/>
      <c r="E254" s="406"/>
      <c r="F254" s="406"/>
      <c r="G254" s="406"/>
      <c r="H254" s="406"/>
      <c r="I254" s="406"/>
      <c r="J254" s="406"/>
      <c r="K254" s="406"/>
      <c r="L254" s="406"/>
      <c r="M254" s="406"/>
      <c r="N254" s="406"/>
      <c r="O254" s="406"/>
      <c r="P254" s="406"/>
      <c r="Q254" s="407"/>
      <c r="R254" s="407"/>
      <c r="S254" s="407"/>
      <c r="T254" s="408"/>
      <c r="U254" s="403">
        <f t="shared" si="12"/>
        <v>0</v>
      </c>
      <c r="V254" s="404">
        <f t="shared" si="13"/>
        <v>0</v>
      </c>
      <c r="W254" s="404">
        <f t="shared" si="14"/>
        <v>0</v>
      </c>
      <c r="X254" s="405">
        <f t="shared" si="15"/>
        <v>0</v>
      </c>
      <c r="Y254" s="2453"/>
      <c r="Z254" s="2456"/>
      <c r="AA254" s="2456"/>
      <c r="AB254" s="2456"/>
      <c r="AC254" s="2444"/>
    </row>
    <row r="255" spans="1:29" ht="18.75" x14ac:dyDescent="0.25">
      <c r="A255" s="2459"/>
      <c r="B255" s="2462"/>
      <c r="C255" s="417"/>
      <c r="D255" s="399"/>
      <c r="E255" s="399"/>
      <c r="F255" s="399"/>
      <c r="G255" s="399"/>
      <c r="H255" s="399"/>
      <c r="I255" s="399"/>
      <c r="J255" s="399"/>
      <c r="K255" s="399"/>
      <c r="L255" s="399"/>
      <c r="M255" s="399"/>
      <c r="N255" s="399"/>
      <c r="O255" s="399"/>
      <c r="P255" s="399"/>
      <c r="Q255" s="401"/>
      <c r="R255" s="401"/>
      <c r="S255" s="401"/>
      <c r="T255" s="402"/>
      <c r="U255" s="403">
        <f t="shared" si="12"/>
        <v>0</v>
      </c>
      <c r="V255" s="404">
        <f t="shared" si="13"/>
        <v>0</v>
      </c>
      <c r="W255" s="404">
        <f t="shared" si="14"/>
        <v>0</v>
      </c>
      <c r="X255" s="405">
        <f t="shared" si="15"/>
        <v>0</v>
      </c>
      <c r="Y255" s="2453"/>
      <c r="Z255" s="2456"/>
      <c r="AA255" s="2456"/>
      <c r="AB255" s="2456"/>
      <c r="AC255" s="2444"/>
    </row>
    <row r="256" spans="1:29" ht="18.75" x14ac:dyDescent="0.25">
      <c r="A256" s="2459"/>
      <c r="B256" s="2462"/>
      <c r="C256" s="417"/>
      <c r="D256" s="406"/>
      <c r="E256" s="406"/>
      <c r="F256" s="406"/>
      <c r="G256" s="406"/>
      <c r="H256" s="406"/>
      <c r="I256" s="406"/>
      <c r="J256" s="406"/>
      <c r="K256" s="406"/>
      <c r="L256" s="406"/>
      <c r="M256" s="406"/>
      <c r="N256" s="406"/>
      <c r="O256" s="406"/>
      <c r="P256" s="406"/>
      <c r="Q256" s="407"/>
      <c r="R256" s="407"/>
      <c r="S256" s="407"/>
      <c r="T256" s="408"/>
      <c r="U256" s="403">
        <f t="shared" si="12"/>
        <v>0</v>
      </c>
      <c r="V256" s="404">
        <f t="shared" si="13"/>
        <v>0</v>
      </c>
      <c r="W256" s="404">
        <f t="shared" si="14"/>
        <v>0</v>
      </c>
      <c r="X256" s="405">
        <f t="shared" si="15"/>
        <v>0</v>
      </c>
      <c r="Y256" s="2453"/>
      <c r="Z256" s="2456"/>
      <c r="AA256" s="2456"/>
      <c r="AB256" s="2456"/>
      <c r="AC256" s="2444"/>
    </row>
    <row r="257" spans="1:29" ht="18.75" x14ac:dyDescent="0.25">
      <c r="A257" s="2459"/>
      <c r="B257" s="2462"/>
      <c r="C257" s="417"/>
      <c r="D257" s="399"/>
      <c r="E257" s="399"/>
      <c r="F257" s="399"/>
      <c r="G257" s="399"/>
      <c r="H257" s="399"/>
      <c r="I257" s="399"/>
      <c r="J257" s="399"/>
      <c r="K257" s="399"/>
      <c r="L257" s="399"/>
      <c r="M257" s="399"/>
      <c r="N257" s="399"/>
      <c r="O257" s="399"/>
      <c r="P257" s="399"/>
      <c r="Q257" s="401"/>
      <c r="R257" s="401"/>
      <c r="S257" s="401"/>
      <c r="T257" s="402"/>
      <c r="U257" s="403">
        <f t="shared" si="12"/>
        <v>0</v>
      </c>
      <c r="V257" s="404">
        <f t="shared" si="13"/>
        <v>0</v>
      </c>
      <c r="W257" s="404">
        <f t="shared" si="14"/>
        <v>0</v>
      </c>
      <c r="X257" s="405">
        <f t="shared" si="15"/>
        <v>0</v>
      </c>
      <c r="Y257" s="2453"/>
      <c r="Z257" s="2456"/>
      <c r="AA257" s="2456"/>
      <c r="AB257" s="2456"/>
      <c r="AC257" s="2444"/>
    </row>
    <row r="258" spans="1:29" ht="18.75" x14ac:dyDescent="0.25">
      <c r="A258" s="2459"/>
      <c r="B258" s="2462"/>
      <c r="C258" s="417"/>
      <c r="D258" s="406"/>
      <c r="E258" s="406"/>
      <c r="F258" s="406"/>
      <c r="G258" s="406"/>
      <c r="H258" s="406"/>
      <c r="I258" s="406"/>
      <c r="J258" s="406"/>
      <c r="K258" s="406"/>
      <c r="L258" s="406"/>
      <c r="M258" s="406"/>
      <c r="N258" s="406"/>
      <c r="O258" s="406"/>
      <c r="P258" s="406"/>
      <c r="Q258" s="407"/>
      <c r="R258" s="407"/>
      <c r="S258" s="407"/>
      <c r="T258" s="408"/>
      <c r="U258" s="403">
        <f t="shared" si="12"/>
        <v>0</v>
      </c>
      <c r="V258" s="404">
        <f t="shared" si="13"/>
        <v>0</v>
      </c>
      <c r="W258" s="404">
        <f t="shared" si="14"/>
        <v>0</v>
      </c>
      <c r="X258" s="405">
        <f t="shared" si="15"/>
        <v>0</v>
      </c>
      <c r="Y258" s="2453"/>
      <c r="Z258" s="2456"/>
      <c r="AA258" s="2456"/>
      <c r="AB258" s="2456"/>
      <c r="AC258" s="2444"/>
    </row>
    <row r="259" spans="1:29" ht="18.75" x14ac:dyDescent="0.25">
      <c r="A259" s="2459"/>
      <c r="B259" s="2462"/>
      <c r="C259" s="417"/>
      <c r="D259" s="399"/>
      <c r="E259" s="399"/>
      <c r="F259" s="399"/>
      <c r="G259" s="399"/>
      <c r="H259" s="399"/>
      <c r="I259" s="399"/>
      <c r="J259" s="399"/>
      <c r="K259" s="399"/>
      <c r="L259" s="399"/>
      <c r="M259" s="399"/>
      <c r="N259" s="399"/>
      <c r="O259" s="399"/>
      <c r="P259" s="399"/>
      <c r="Q259" s="401"/>
      <c r="R259" s="401"/>
      <c r="S259" s="401"/>
      <c r="T259" s="402"/>
      <c r="U259" s="403">
        <f t="shared" si="12"/>
        <v>0</v>
      </c>
      <c r="V259" s="404">
        <f t="shared" si="13"/>
        <v>0</v>
      </c>
      <c r="W259" s="404">
        <f t="shared" si="14"/>
        <v>0</v>
      </c>
      <c r="X259" s="405">
        <f t="shared" si="15"/>
        <v>0</v>
      </c>
      <c r="Y259" s="2453"/>
      <c r="Z259" s="2456"/>
      <c r="AA259" s="2456"/>
      <c r="AB259" s="2456"/>
      <c r="AC259" s="2444"/>
    </row>
    <row r="260" spans="1:29" ht="18.75" x14ac:dyDescent="0.25">
      <c r="A260" s="2459"/>
      <c r="B260" s="2462"/>
      <c r="C260" s="417"/>
      <c r="D260" s="406"/>
      <c r="E260" s="406"/>
      <c r="F260" s="406"/>
      <c r="G260" s="406"/>
      <c r="H260" s="406"/>
      <c r="I260" s="406"/>
      <c r="J260" s="406"/>
      <c r="K260" s="406"/>
      <c r="L260" s="406"/>
      <c r="M260" s="406"/>
      <c r="N260" s="406"/>
      <c r="O260" s="406"/>
      <c r="P260" s="406"/>
      <c r="Q260" s="407"/>
      <c r="R260" s="407"/>
      <c r="S260" s="407"/>
      <c r="T260" s="408"/>
      <c r="U260" s="403">
        <f t="shared" si="12"/>
        <v>0</v>
      </c>
      <c r="V260" s="404">
        <f t="shared" si="13"/>
        <v>0</v>
      </c>
      <c r="W260" s="404">
        <f t="shared" si="14"/>
        <v>0</v>
      </c>
      <c r="X260" s="405">
        <f t="shared" si="15"/>
        <v>0</v>
      </c>
      <c r="Y260" s="2453"/>
      <c r="Z260" s="2456"/>
      <c r="AA260" s="2456"/>
      <c r="AB260" s="2456"/>
      <c r="AC260" s="2444"/>
    </row>
    <row r="261" spans="1:29" ht="18.75" x14ac:dyDescent="0.25">
      <c r="A261" s="2459"/>
      <c r="B261" s="2462"/>
      <c r="C261" s="417"/>
      <c r="D261" s="399"/>
      <c r="E261" s="399"/>
      <c r="F261" s="399"/>
      <c r="G261" s="399"/>
      <c r="H261" s="399"/>
      <c r="I261" s="399"/>
      <c r="J261" s="399"/>
      <c r="K261" s="399"/>
      <c r="L261" s="399"/>
      <c r="M261" s="399"/>
      <c r="N261" s="399"/>
      <c r="O261" s="399"/>
      <c r="P261" s="399"/>
      <c r="Q261" s="401"/>
      <c r="R261" s="401"/>
      <c r="S261" s="401"/>
      <c r="T261" s="402"/>
      <c r="U261" s="403">
        <f t="shared" si="12"/>
        <v>0</v>
      </c>
      <c r="V261" s="404">
        <f t="shared" si="13"/>
        <v>0</v>
      </c>
      <c r="W261" s="404">
        <f t="shared" si="14"/>
        <v>0</v>
      </c>
      <c r="X261" s="405">
        <f t="shared" si="15"/>
        <v>0</v>
      </c>
      <c r="Y261" s="2453"/>
      <c r="Z261" s="2456"/>
      <c r="AA261" s="2456"/>
      <c r="AB261" s="2456"/>
      <c r="AC261" s="2444"/>
    </row>
    <row r="262" spans="1:29" ht="18.75" x14ac:dyDescent="0.25">
      <c r="A262" s="2459"/>
      <c r="B262" s="2462"/>
      <c r="C262" s="417"/>
      <c r="D262" s="406"/>
      <c r="E262" s="406"/>
      <c r="F262" s="406"/>
      <c r="G262" s="406"/>
      <c r="H262" s="406"/>
      <c r="I262" s="406"/>
      <c r="J262" s="406"/>
      <c r="K262" s="406"/>
      <c r="L262" s="406"/>
      <c r="M262" s="406"/>
      <c r="N262" s="406"/>
      <c r="O262" s="406"/>
      <c r="P262" s="406"/>
      <c r="Q262" s="407"/>
      <c r="R262" s="407"/>
      <c r="S262" s="407"/>
      <c r="T262" s="408"/>
      <c r="U262" s="403">
        <f t="shared" si="12"/>
        <v>0</v>
      </c>
      <c r="V262" s="404">
        <f t="shared" si="13"/>
        <v>0</v>
      </c>
      <c r="W262" s="404">
        <f t="shared" si="14"/>
        <v>0</v>
      </c>
      <c r="X262" s="405">
        <f t="shared" si="15"/>
        <v>0</v>
      </c>
      <c r="Y262" s="2453"/>
      <c r="Z262" s="2456"/>
      <c r="AA262" s="2456"/>
      <c r="AB262" s="2456"/>
      <c r="AC262" s="2444"/>
    </row>
    <row r="263" spans="1:29" ht="18.75" x14ac:dyDescent="0.25">
      <c r="A263" s="2459"/>
      <c r="B263" s="2462"/>
      <c r="C263" s="417"/>
      <c r="D263" s="399"/>
      <c r="E263" s="399"/>
      <c r="F263" s="399"/>
      <c r="G263" s="399"/>
      <c r="H263" s="399"/>
      <c r="I263" s="399"/>
      <c r="J263" s="399"/>
      <c r="K263" s="399"/>
      <c r="L263" s="399"/>
      <c r="M263" s="399"/>
      <c r="N263" s="399"/>
      <c r="O263" s="399"/>
      <c r="P263" s="399"/>
      <c r="Q263" s="401"/>
      <c r="R263" s="401"/>
      <c r="S263" s="401"/>
      <c r="T263" s="402"/>
      <c r="U263" s="403">
        <f t="shared" si="12"/>
        <v>0</v>
      </c>
      <c r="V263" s="404">
        <f t="shared" si="13"/>
        <v>0</v>
      </c>
      <c r="W263" s="404">
        <f t="shared" si="14"/>
        <v>0</v>
      </c>
      <c r="X263" s="405">
        <f t="shared" si="15"/>
        <v>0</v>
      </c>
      <c r="Y263" s="2453"/>
      <c r="Z263" s="2456"/>
      <c r="AA263" s="2456"/>
      <c r="AB263" s="2456"/>
      <c r="AC263" s="2444"/>
    </row>
    <row r="264" spans="1:29" ht="18.75" x14ac:dyDescent="0.25">
      <c r="A264" s="2459"/>
      <c r="B264" s="2462"/>
      <c r="C264" s="417"/>
      <c r="D264" s="406"/>
      <c r="E264" s="406"/>
      <c r="F264" s="406"/>
      <c r="G264" s="406"/>
      <c r="H264" s="406"/>
      <c r="I264" s="406"/>
      <c r="J264" s="406"/>
      <c r="K264" s="406"/>
      <c r="L264" s="406"/>
      <c r="M264" s="406"/>
      <c r="N264" s="406"/>
      <c r="O264" s="406"/>
      <c r="P264" s="406"/>
      <c r="Q264" s="407"/>
      <c r="R264" s="407"/>
      <c r="S264" s="407"/>
      <c r="T264" s="408"/>
      <c r="U264" s="403">
        <f t="shared" si="12"/>
        <v>0</v>
      </c>
      <c r="V264" s="404">
        <f t="shared" si="13"/>
        <v>0</v>
      </c>
      <c r="W264" s="404">
        <f t="shared" si="14"/>
        <v>0</v>
      </c>
      <c r="X264" s="405">
        <f t="shared" si="15"/>
        <v>0</v>
      </c>
      <c r="Y264" s="2453"/>
      <c r="Z264" s="2456"/>
      <c r="AA264" s="2456"/>
      <c r="AB264" s="2456"/>
      <c r="AC264" s="2444"/>
    </row>
    <row r="265" spans="1:29" ht="18.75" x14ac:dyDescent="0.25">
      <c r="A265" s="2459"/>
      <c r="B265" s="2462"/>
      <c r="C265" s="417"/>
      <c r="D265" s="399"/>
      <c r="E265" s="399"/>
      <c r="F265" s="399"/>
      <c r="G265" s="399"/>
      <c r="H265" s="399"/>
      <c r="I265" s="399"/>
      <c r="J265" s="399"/>
      <c r="K265" s="399"/>
      <c r="L265" s="399"/>
      <c r="M265" s="399"/>
      <c r="N265" s="399"/>
      <c r="O265" s="399"/>
      <c r="P265" s="399"/>
      <c r="Q265" s="401"/>
      <c r="R265" s="401"/>
      <c r="S265" s="401"/>
      <c r="T265" s="402"/>
      <c r="U265" s="403">
        <f t="shared" si="12"/>
        <v>0</v>
      </c>
      <c r="V265" s="404">
        <f t="shared" si="13"/>
        <v>0</v>
      </c>
      <c r="W265" s="404">
        <f t="shared" si="14"/>
        <v>0</v>
      </c>
      <c r="X265" s="405">
        <f t="shared" si="15"/>
        <v>0</v>
      </c>
      <c r="Y265" s="2453"/>
      <c r="Z265" s="2456"/>
      <c r="AA265" s="2456"/>
      <c r="AB265" s="2456"/>
      <c r="AC265" s="2444"/>
    </row>
    <row r="266" spans="1:29" ht="18.75" x14ac:dyDescent="0.25">
      <c r="A266" s="2459"/>
      <c r="B266" s="2462"/>
      <c r="C266" s="417"/>
      <c r="D266" s="406"/>
      <c r="E266" s="406"/>
      <c r="F266" s="406"/>
      <c r="G266" s="406"/>
      <c r="H266" s="406"/>
      <c r="I266" s="406"/>
      <c r="J266" s="406"/>
      <c r="K266" s="406"/>
      <c r="L266" s="406"/>
      <c r="M266" s="406"/>
      <c r="N266" s="406"/>
      <c r="O266" s="406"/>
      <c r="P266" s="406"/>
      <c r="Q266" s="407"/>
      <c r="R266" s="407"/>
      <c r="S266" s="407"/>
      <c r="T266" s="408"/>
      <c r="U266" s="403">
        <f t="shared" si="12"/>
        <v>0</v>
      </c>
      <c r="V266" s="404">
        <f t="shared" si="13"/>
        <v>0</v>
      </c>
      <c r="W266" s="404">
        <f t="shared" si="14"/>
        <v>0</v>
      </c>
      <c r="X266" s="405">
        <f t="shared" si="15"/>
        <v>0</v>
      </c>
      <c r="Y266" s="2453"/>
      <c r="Z266" s="2456"/>
      <c r="AA266" s="2456"/>
      <c r="AB266" s="2456"/>
      <c r="AC266" s="2444"/>
    </row>
    <row r="267" spans="1:29" ht="18.75" x14ac:dyDescent="0.25">
      <c r="A267" s="2459"/>
      <c r="B267" s="2462"/>
      <c r="C267" s="417"/>
      <c r="D267" s="399"/>
      <c r="E267" s="399"/>
      <c r="F267" s="399"/>
      <c r="G267" s="399"/>
      <c r="H267" s="399"/>
      <c r="I267" s="399"/>
      <c r="J267" s="399"/>
      <c r="K267" s="399"/>
      <c r="L267" s="399"/>
      <c r="M267" s="399"/>
      <c r="N267" s="399"/>
      <c r="O267" s="399"/>
      <c r="P267" s="399"/>
      <c r="Q267" s="401"/>
      <c r="R267" s="401"/>
      <c r="S267" s="401"/>
      <c r="T267" s="402"/>
      <c r="U267" s="403">
        <f t="shared" si="12"/>
        <v>0</v>
      </c>
      <c r="V267" s="404">
        <f t="shared" si="13"/>
        <v>0</v>
      </c>
      <c r="W267" s="404">
        <f t="shared" si="14"/>
        <v>0</v>
      </c>
      <c r="X267" s="405">
        <f t="shared" si="15"/>
        <v>0</v>
      </c>
      <c r="Y267" s="2453"/>
      <c r="Z267" s="2456"/>
      <c r="AA267" s="2456"/>
      <c r="AB267" s="2456"/>
      <c r="AC267" s="2444"/>
    </row>
    <row r="268" spans="1:29" ht="18.75" x14ac:dyDescent="0.25">
      <c r="A268" s="2459"/>
      <c r="B268" s="2462"/>
      <c r="C268" s="417"/>
      <c r="D268" s="406"/>
      <c r="E268" s="406"/>
      <c r="F268" s="406"/>
      <c r="G268" s="406"/>
      <c r="H268" s="406"/>
      <c r="I268" s="406"/>
      <c r="J268" s="406"/>
      <c r="K268" s="406"/>
      <c r="L268" s="406"/>
      <c r="M268" s="406"/>
      <c r="N268" s="406"/>
      <c r="O268" s="406"/>
      <c r="P268" s="406"/>
      <c r="Q268" s="407"/>
      <c r="R268" s="407"/>
      <c r="S268" s="407"/>
      <c r="T268" s="408"/>
      <c r="U268" s="403">
        <f t="shared" ref="U268:U331" si="16">IF(AND(E268=0,F268=0,G268=0),0,IF(AND(E268=0,F268=0),G268,IF(AND(E268=0,G268=0),F268,IF(AND(F268=0,G268=0),E268,IF(E268=0,(F268+G268)/2,IF(F268=0,(E268+G268)/2,IF(G268=0,(E268+F268)/2,(E268+F268+G268)/3)))))))</f>
        <v>0</v>
      </c>
      <c r="V268" s="404">
        <f t="shared" ref="V268:V331" si="17">IF(AND(H268=0,I268=0,J268=0),0,IF(AND(H268=0,I268=0),J268,IF(AND(H268=0,J268=0),I268,IF(AND(I268=0,J268=0),H268,IF(H268=0,(I268+J268)/2,IF(I268=0,(H268+J268)/2,IF(J268=0,(H268+I268)/2,(H268+I268+J268)/3)))))))</f>
        <v>0</v>
      </c>
      <c r="W268" s="404">
        <f t="shared" ref="W268:W331" si="18">IF(AND(K268=0,L268=0,M268=0),0,IF(AND(K268=0,L268=0),M268,IF(AND(K268=0,M268=0),L268,IF(AND(L268=0,M268=0),K268,IF(K268=0,(L268+M268)/2,IF(L268=0,(K268+M268)/2,IF(M268=0,(K268+L268)/2,(K268+L268+M268)/3)))))))</f>
        <v>0</v>
      </c>
      <c r="X268" s="405">
        <f t="shared" ref="X268:X331" si="19">IF(AND(N268=0,O268=0,P268=0),0,IF(AND(N268=0,O268=0),P268,IF(AND(N268=0,P268=0),O268,IF(AND(O268=0,P268=0),N268,IF(N268=0,(O268+P268)/2,IF(O268=0,(N268+P268)/2,IF(P268=0,(N268+O268)/2,(N268+O268+P268)/3)))))))</f>
        <v>0</v>
      </c>
      <c r="Y268" s="2453"/>
      <c r="Z268" s="2456"/>
      <c r="AA268" s="2456"/>
      <c r="AB268" s="2456"/>
      <c r="AC268" s="2444"/>
    </row>
    <row r="269" spans="1:29" ht="18.75" x14ac:dyDescent="0.25">
      <c r="A269" s="2459"/>
      <c r="B269" s="2462"/>
      <c r="C269" s="417"/>
      <c r="D269" s="399"/>
      <c r="E269" s="399"/>
      <c r="F269" s="399"/>
      <c r="G269" s="399"/>
      <c r="H269" s="399"/>
      <c r="I269" s="399"/>
      <c r="J269" s="399"/>
      <c r="K269" s="399"/>
      <c r="L269" s="399"/>
      <c r="M269" s="399"/>
      <c r="N269" s="399"/>
      <c r="O269" s="399"/>
      <c r="P269" s="399"/>
      <c r="Q269" s="401"/>
      <c r="R269" s="401"/>
      <c r="S269" s="401"/>
      <c r="T269" s="402"/>
      <c r="U269" s="403">
        <f t="shared" si="16"/>
        <v>0</v>
      </c>
      <c r="V269" s="404">
        <f t="shared" si="17"/>
        <v>0</v>
      </c>
      <c r="W269" s="404">
        <f t="shared" si="18"/>
        <v>0</v>
      </c>
      <c r="X269" s="405">
        <f t="shared" si="19"/>
        <v>0</v>
      </c>
      <c r="Y269" s="2453"/>
      <c r="Z269" s="2456"/>
      <c r="AA269" s="2456"/>
      <c r="AB269" s="2456"/>
      <c r="AC269" s="2444"/>
    </row>
    <row r="270" spans="1:29" ht="18.75" x14ac:dyDescent="0.25">
      <c r="A270" s="2459"/>
      <c r="B270" s="2462"/>
      <c r="C270" s="417"/>
      <c r="D270" s="406"/>
      <c r="E270" s="406"/>
      <c r="F270" s="406"/>
      <c r="G270" s="406"/>
      <c r="H270" s="406"/>
      <c r="I270" s="406"/>
      <c r="J270" s="406"/>
      <c r="K270" s="406"/>
      <c r="L270" s="406"/>
      <c r="M270" s="406"/>
      <c r="N270" s="406"/>
      <c r="O270" s="406"/>
      <c r="P270" s="406"/>
      <c r="Q270" s="407"/>
      <c r="R270" s="407"/>
      <c r="S270" s="407"/>
      <c r="T270" s="408"/>
      <c r="U270" s="403">
        <f t="shared" si="16"/>
        <v>0</v>
      </c>
      <c r="V270" s="404">
        <f t="shared" si="17"/>
        <v>0</v>
      </c>
      <c r="W270" s="404">
        <f t="shared" si="18"/>
        <v>0</v>
      </c>
      <c r="X270" s="405">
        <f t="shared" si="19"/>
        <v>0</v>
      </c>
      <c r="Y270" s="2453"/>
      <c r="Z270" s="2456"/>
      <c r="AA270" s="2456"/>
      <c r="AB270" s="2456"/>
      <c r="AC270" s="2444"/>
    </row>
    <row r="271" spans="1:29" ht="19.5" thickBot="1" x14ac:dyDescent="0.3">
      <c r="A271" s="2460"/>
      <c r="B271" s="2463"/>
      <c r="C271" s="418"/>
      <c r="D271" s="410"/>
      <c r="E271" s="410"/>
      <c r="F271" s="410"/>
      <c r="G271" s="410"/>
      <c r="H271" s="410"/>
      <c r="I271" s="410"/>
      <c r="J271" s="410"/>
      <c r="K271" s="410"/>
      <c r="L271" s="410"/>
      <c r="M271" s="410"/>
      <c r="N271" s="410"/>
      <c r="O271" s="410"/>
      <c r="P271" s="410"/>
      <c r="Q271" s="411"/>
      <c r="R271" s="411"/>
      <c r="S271" s="411"/>
      <c r="T271" s="412"/>
      <c r="U271" s="413">
        <f t="shared" si="16"/>
        <v>0</v>
      </c>
      <c r="V271" s="414">
        <f t="shared" si="17"/>
        <v>0</v>
      </c>
      <c r="W271" s="414">
        <f t="shared" si="18"/>
        <v>0</v>
      </c>
      <c r="X271" s="415">
        <f t="shared" si="19"/>
        <v>0</v>
      </c>
      <c r="Y271" s="2454"/>
      <c r="Z271" s="2457"/>
      <c r="AA271" s="2457"/>
      <c r="AB271" s="2457"/>
      <c r="AC271" s="2445"/>
    </row>
    <row r="272" spans="1:29" ht="18.75" x14ac:dyDescent="0.25">
      <c r="A272" s="2458">
        <v>14</v>
      </c>
      <c r="B272" s="2461"/>
      <c r="C272" s="416"/>
      <c r="D272" s="391"/>
      <c r="E272" s="392"/>
      <c r="F272" s="392"/>
      <c r="G272" s="392"/>
      <c r="H272" s="392"/>
      <c r="I272" s="392"/>
      <c r="J272" s="392"/>
      <c r="K272" s="392"/>
      <c r="L272" s="392"/>
      <c r="M272" s="392"/>
      <c r="N272" s="392"/>
      <c r="O272" s="392"/>
      <c r="P272" s="392"/>
      <c r="Q272" s="393"/>
      <c r="R272" s="393"/>
      <c r="S272" s="393"/>
      <c r="T272" s="394"/>
      <c r="U272" s="395">
        <f t="shared" si="16"/>
        <v>0</v>
      </c>
      <c r="V272" s="396">
        <f t="shared" si="17"/>
        <v>0</v>
      </c>
      <c r="W272" s="396">
        <f t="shared" si="18"/>
        <v>0</v>
      </c>
      <c r="X272" s="397">
        <f t="shared" si="19"/>
        <v>0</v>
      </c>
      <c r="Y272" s="2452">
        <f>SUM(U272:U291)</f>
        <v>0</v>
      </c>
      <c r="Z272" s="2455">
        <f>SUM(V272:V291)</f>
        <v>0</v>
      </c>
      <c r="AA272" s="2455">
        <f>SUM(W272:W291)</f>
        <v>0</v>
      </c>
      <c r="AB272" s="2455">
        <f>SUM(X272:X291)</f>
        <v>0</v>
      </c>
      <c r="AC272" s="2443">
        <f>MAX(Y272:AB291)</f>
        <v>0</v>
      </c>
    </row>
    <row r="273" spans="1:29" ht="18.75" x14ac:dyDescent="0.25">
      <c r="A273" s="2459"/>
      <c r="B273" s="2462"/>
      <c r="C273" s="417"/>
      <c r="D273" s="399"/>
      <c r="E273" s="400"/>
      <c r="F273" s="400"/>
      <c r="G273" s="400"/>
      <c r="H273" s="400"/>
      <c r="I273" s="400"/>
      <c r="J273" s="400"/>
      <c r="K273" s="400"/>
      <c r="L273" s="400"/>
      <c r="M273" s="400"/>
      <c r="N273" s="400"/>
      <c r="O273" s="400"/>
      <c r="P273" s="400"/>
      <c r="Q273" s="401"/>
      <c r="R273" s="401"/>
      <c r="S273" s="401"/>
      <c r="T273" s="402"/>
      <c r="U273" s="403">
        <f t="shared" si="16"/>
        <v>0</v>
      </c>
      <c r="V273" s="404">
        <f t="shared" si="17"/>
        <v>0</v>
      </c>
      <c r="W273" s="404">
        <f t="shared" si="18"/>
        <v>0</v>
      </c>
      <c r="X273" s="405">
        <f t="shared" si="19"/>
        <v>0</v>
      </c>
      <c r="Y273" s="2453"/>
      <c r="Z273" s="2456"/>
      <c r="AA273" s="2456"/>
      <c r="AB273" s="2456"/>
      <c r="AC273" s="2444"/>
    </row>
    <row r="274" spans="1:29" ht="18.75" x14ac:dyDescent="0.25">
      <c r="A274" s="2459"/>
      <c r="B274" s="2462"/>
      <c r="C274" s="417"/>
      <c r="D274" s="406"/>
      <c r="E274" s="406"/>
      <c r="F274" s="406"/>
      <c r="G274" s="406"/>
      <c r="H274" s="406"/>
      <c r="I274" s="406"/>
      <c r="J274" s="406"/>
      <c r="K274" s="406"/>
      <c r="L274" s="406"/>
      <c r="M274" s="406"/>
      <c r="N274" s="406"/>
      <c r="O274" s="406"/>
      <c r="P274" s="406"/>
      <c r="Q274" s="407"/>
      <c r="R274" s="407"/>
      <c r="S274" s="407"/>
      <c r="T274" s="408"/>
      <c r="U274" s="403">
        <f t="shared" si="16"/>
        <v>0</v>
      </c>
      <c r="V274" s="404">
        <f t="shared" si="17"/>
        <v>0</v>
      </c>
      <c r="W274" s="404">
        <f t="shared" si="18"/>
        <v>0</v>
      </c>
      <c r="X274" s="405">
        <f t="shared" si="19"/>
        <v>0</v>
      </c>
      <c r="Y274" s="2453"/>
      <c r="Z274" s="2456"/>
      <c r="AA274" s="2456"/>
      <c r="AB274" s="2456"/>
      <c r="AC274" s="2444"/>
    </row>
    <row r="275" spans="1:29" ht="18.75" x14ac:dyDescent="0.25">
      <c r="A275" s="2459"/>
      <c r="B275" s="2462"/>
      <c r="C275" s="417"/>
      <c r="D275" s="399"/>
      <c r="E275" s="399"/>
      <c r="F275" s="399"/>
      <c r="G275" s="399"/>
      <c r="H275" s="399"/>
      <c r="I275" s="399"/>
      <c r="J275" s="399"/>
      <c r="K275" s="399"/>
      <c r="L275" s="399"/>
      <c r="M275" s="399"/>
      <c r="N275" s="399"/>
      <c r="O275" s="399"/>
      <c r="P275" s="399"/>
      <c r="Q275" s="401"/>
      <c r="R275" s="401"/>
      <c r="S275" s="401"/>
      <c r="T275" s="402"/>
      <c r="U275" s="403">
        <f t="shared" si="16"/>
        <v>0</v>
      </c>
      <c r="V275" s="404">
        <f t="shared" si="17"/>
        <v>0</v>
      </c>
      <c r="W275" s="404">
        <f t="shared" si="18"/>
        <v>0</v>
      </c>
      <c r="X275" s="405">
        <f t="shared" si="19"/>
        <v>0</v>
      </c>
      <c r="Y275" s="2453"/>
      <c r="Z275" s="2456"/>
      <c r="AA275" s="2456"/>
      <c r="AB275" s="2456"/>
      <c r="AC275" s="2444"/>
    </row>
    <row r="276" spans="1:29" ht="18.75" x14ac:dyDescent="0.25">
      <c r="A276" s="2459"/>
      <c r="B276" s="2462"/>
      <c r="C276" s="417"/>
      <c r="D276" s="406"/>
      <c r="E276" s="406"/>
      <c r="F276" s="406"/>
      <c r="G276" s="406"/>
      <c r="H276" s="406"/>
      <c r="I276" s="406"/>
      <c r="J276" s="406"/>
      <c r="K276" s="406"/>
      <c r="L276" s="406"/>
      <c r="M276" s="406"/>
      <c r="N276" s="406"/>
      <c r="O276" s="406"/>
      <c r="P276" s="406"/>
      <c r="Q276" s="407"/>
      <c r="R276" s="407"/>
      <c r="S276" s="407"/>
      <c r="T276" s="408"/>
      <c r="U276" s="403">
        <f t="shared" si="16"/>
        <v>0</v>
      </c>
      <c r="V276" s="404">
        <f t="shared" si="17"/>
        <v>0</v>
      </c>
      <c r="W276" s="404">
        <f t="shared" si="18"/>
        <v>0</v>
      </c>
      <c r="X276" s="405">
        <f t="shared" si="19"/>
        <v>0</v>
      </c>
      <c r="Y276" s="2453"/>
      <c r="Z276" s="2456"/>
      <c r="AA276" s="2456"/>
      <c r="AB276" s="2456"/>
      <c r="AC276" s="2444"/>
    </row>
    <row r="277" spans="1:29" ht="18.75" x14ac:dyDescent="0.25">
      <c r="A277" s="2459"/>
      <c r="B277" s="2462"/>
      <c r="C277" s="417"/>
      <c r="D277" s="399"/>
      <c r="E277" s="399"/>
      <c r="F277" s="399"/>
      <c r="G277" s="399"/>
      <c r="H277" s="399"/>
      <c r="I277" s="399"/>
      <c r="J277" s="399"/>
      <c r="K277" s="399"/>
      <c r="L277" s="399"/>
      <c r="M277" s="399"/>
      <c r="N277" s="399"/>
      <c r="O277" s="399"/>
      <c r="P277" s="399"/>
      <c r="Q277" s="401"/>
      <c r="R277" s="401"/>
      <c r="S277" s="401"/>
      <c r="T277" s="402"/>
      <c r="U277" s="403">
        <f t="shared" si="16"/>
        <v>0</v>
      </c>
      <c r="V277" s="404">
        <f t="shared" si="17"/>
        <v>0</v>
      </c>
      <c r="W277" s="404">
        <f t="shared" si="18"/>
        <v>0</v>
      </c>
      <c r="X277" s="405">
        <f t="shared" si="19"/>
        <v>0</v>
      </c>
      <c r="Y277" s="2453"/>
      <c r="Z277" s="2456"/>
      <c r="AA277" s="2456"/>
      <c r="AB277" s="2456"/>
      <c r="AC277" s="2444"/>
    </row>
    <row r="278" spans="1:29" ht="18.75" x14ac:dyDescent="0.25">
      <c r="A278" s="2459"/>
      <c r="B278" s="2462"/>
      <c r="C278" s="417"/>
      <c r="D278" s="406"/>
      <c r="E278" s="406"/>
      <c r="F278" s="406"/>
      <c r="G278" s="406"/>
      <c r="H278" s="406"/>
      <c r="I278" s="406"/>
      <c r="J278" s="406"/>
      <c r="K278" s="406"/>
      <c r="L278" s="406"/>
      <c r="M278" s="406"/>
      <c r="N278" s="406"/>
      <c r="O278" s="406"/>
      <c r="P278" s="406"/>
      <c r="Q278" s="407"/>
      <c r="R278" s="407"/>
      <c r="S278" s="407"/>
      <c r="T278" s="408"/>
      <c r="U278" s="403">
        <f t="shared" si="16"/>
        <v>0</v>
      </c>
      <c r="V278" s="404">
        <f t="shared" si="17"/>
        <v>0</v>
      </c>
      <c r="W278" s="404">
        <f t="shared" si="18"/>
        <v>0</v>
      </c>
      <c r="X278" s="405">
        <f t="shared" si="19"/>
        <v>0</v>
      </c>
      <c r="Y278" s="2453"/>
      <c r="Z278" s="2456"/>
      <c r="AA278" s="2456"/>
      <c r="AB278" s="2456"/>
      <c r="AC278" s="2444"/>
    </row>
    <row r="279" spans="1:29" ht="18.75" x14ac:dyDescent="0.25">
      <c r="A279" s="2459"/>
      <c r="B279" s="2462"/>
      <c r="C279" s="417"/>
      <c r="D279" s="399"/>
      <c r="E279" s="399"/>
      <c r="F279" s="399"/>
      <c r="G279" s="399"/>
      <c r="H279" s="399"/>
      <c r="I279" s="399"/>
      <c r="J279" s="399"/>
      <c r="K279" s="399"/>
      <c r="L279" s="399"/>
      <c r="M279" s="399"/>
      <c r="N279" s="399"/>
      <c r="O279" s="399"/>
      <c r="P279" s="399"/>
      <c r="Q279" s="401"/>
      <c r="R279" s="401"/>
      <c r="S279" s="401"/>
      <c r="T279" s="402"/>
      <c r="U279" s="403">
        <f t="shared" si="16"/>
        <v>0</v>
      </c>
      <c r="V279" s="404">
        <f t="shared" si="17"/>
        <v>0</v>
      </c>
      <c r="W279" s="404">
        <f t="shared" si="18"/>
        <v>0</v>
      </c>
      <c r="X279" s="405">
        <f t="shared" si="19"/>
        <v>0</v>
      </c>
      <c r="Y279" s="2453"/>
      <c r="Z279" s="2456"/>
      <c r="AA279" s="2456"/>
      <c r="AB279" s="2456"/>
      <c r="AC279" s="2444"/>
    </row>
    <row r="280" spans="1:29" ht="18.75" x14ac:dyDescent="0.25">
      <c r="A280" s="2459"/>
      <c r="B280" s="2462"/>
      <c r="C280" s="417"/>
      <c r="D280" s="406"/>
      <c r="E280" s="406"/>
      <c r="F280" s="406"/>
      <c r="G280" s="406"/>
      <c r="H280" s="406"/>
      <c r="I280" s="406"/>
      <c r="J280" s="406"/>
      <c r="K280" s="406"/>
      <c r="L280" s="406"/>
      <c r="M280" s="406"/>
      <c r="N280" s="406"/>
      <c r="O280" s="406"/>
      <c r="P280" s="406"/>
      <c r="Q280" s="407"/>
      <c r="R280" s="407"/>
      <c r="S280" s="407"/>
      <c r="T280" s="408"/>
      <c r="U280" s="403">
        <f t="shared" si="16"/>
        <v>0</v>
      </c>
      <c r="V280" s="404">
        <f t="shared" si="17"/>
        <v>0</v>
      </c>
      <c r="W280" s="404">
        <f t="shared" si="18"/>
        <v>0</v>
      </c>
      <c r="X280" s="405">
        <f t="shared" si="19"/>
        <v>0</v>
      </c>
      <c r="Y280" s="2453"/>
      <c r="Z280" s="2456"/>
      <c r="AA280" s="2456"/>
      <c r="AB280" s="2456"/>
      <c r="AC280" s="2444"/>
    </row>
    <row r="281" spans="1:29" ht="18.75" x14ac:dyDescent="0.25">
      <c r="A281" s="2459"/>
      <c r="B281" s="2462"/>
      <c r="C281" s="417"/>
      <c r="D281" s="399"/>
      <c r="E281" s="399"/>
      <c r="F281" s="399"/>
      <c r="G281" s="399"/>
      <c r="H281" s="399"/>
      <c r="I281" s="399"/>
      <c r="J281" s="399"/>
      <c r="K281" s="399"/>
      <c r="L281" s="399"/>
      <c r="M281" s="399"/>
      <c r="N281" s="399"/>
      <c r="O281" s="399"/>
      <c r="P281" s="399"/>
      <c r="Q281" s="401"/>
      <c r="R281" s="401"/>
      <c r="S281" s="401"/>
      <c r="T281" s="402"/>
      <c r="U281" s="403">
        <f t="shared" si="16"/>
        <v>0</v>
      </c>
      <c r="V281" s="404">
        <f t="shared" si="17"/>
        <v>0</v>
      </c>
      <c r="W281" s="404">
        <f t="shared" si="18"/>
        <v>0</v>
      </c>
      <c r="X281" s="405">
        <f t="shared" si="19"/>
        <v>0</v>
      </c>
      <c r="Y281" s="2453"/>
      <c r="Z281" s="2456"/>
      <c r="AA281" s="2456"/>
      <c r="AB281" s="2456"/>
      <c r="AC281" s="2444"/>
    </row>
    <row r="282" spans="1:29" ht="18.75" x14ac:dyDescent="0.25">
      <c r="A282" s="2459"/>
      <c r="B282" s="2462"/>
      <c r="C282" s="417"/>
      <c r="D282" s="406"/>
      <c r="E282" s="406"/>
      <c r="F282" s="406"/>
      <c r="G282" s="406"/>
      <c r="H282" s="406"/>
      <c r="I282" s="406"/>
      <c r="J282" s="406"/>
      <c r="K282" s="406"/>
      <c r="L282" s="406"/>
      <c r="M282" s="406"/>
      <c r="N282" s="406"/>
      <c r="O282" s="406"/>
      <c r="P282" s="406"/>
      <c r="Q282" s="407"/>
      <c r="R282" s="407"/>
      <c r="S282" s="407"/>
      <c r="T282" s="408"/>
      <c r="U282" s="403">
        <f t="shared" si="16"/>
        <v>0</v>
      </c>
      <c r="V282" s="404">
        <f t="shared" si="17"/>
        <v>0</v>
      </c>
      <c r="W282" s="404">
        <f t="shared" si="18"/>
        <v>0</v>
      </c>
      <c r="X282" s="405">
        <f t="shared" si="19"/>
        <v>0</v>
      </c>
      <c r="Y282" s="2453"/>
      <c r="Z282" s="2456"/>
      <c r="AA282" s="2456"/>
      <c r="AB282" s="2456"/>
      <c r="AC282" s="2444"/>
    </row>
    <row r="283" spans="1:29" ht="18.75" x14ac:dyDescent="0.25">
      <c r="A283" s="2459"/>
      <c r="B283" s="2462"/>
      <c r="C283" s="417"/>
      <c r="D283" s="399"/>
      <c r="E283" s="399"/>
      <c r="F283" s="399"/>
      <c r="G283" s="399"/>
      <c r="H283" s="399"/>
      <c r="I283" s="399"/>
      <c r="J283" s="399"/>
      <c r="K283" s="399"/>
      <c r="L283" s="399"/>
      <c r="M283" s="399"/>
      <c r="N283" s="399"/>
      <c r="O283" s="399"/>
      <c r="P283" s="399"/>
      <c r="Q283" s="401"/>
      <c r="R283" s="401"/>
      <c r="S283" s="401"/>
      <c r="T283" s="402"/>
      <c r="U283" s="403">
        <f t="shared" si="16"/>
        <v>0</v>
      </c>
      <c r="V283" s="404">
        <f t="shared" si="17"/>
        <v>0</v>
      </c>
      <c r="W283" s="404">
        <f t="shared" si="18"/>
        <v>0</v>
      </c>
      <c r="X283" s="405">
        <f t="shared" si="19"/>
        <v>0</v>
      </c>
      <c r="Y283" s="2453"/>
      <c r="Z283" s="2456"/>
      <c r="AA283" s="2456"/>
      <c r="AB283" s="2456"/>
      <c r="AC283" s="2444"/>
    </row>
    <row r="284" spans="1:29" ht="18.75" x14ac:dyDescent="0.25">
      <c r="A284" s="2459"/>
      <c r="B284" s="2462"/>
      <c r="C284" s="417"/>
      <c r="D284" s="406"/>
      <c r="E284" s="406"/>
      <c r="F284" s="406"/>
      <c r="G284" s="406"/>
      <c r="H284" s="406"/>
      <c r="I284" s="406"/>
      <c r="J284" s="406"/>
      <c r="K284" s="406"/>
      <c r="L284" s="406"/>
      <c r="M284" s="406"/>
      <c r="N284" s="406"/>
      <c r="O284" s="406"/>
      <c r="P284" s="406"/>
      <c r="Q284" s="407"/>
      <c r="R284" s="407"/>
      <c r="S284" s="407"/>
      <c r="T284" s="408"/>
      <c r="U284" s="403">
        <f t="shared" si="16"/>
        <v>0</v>
      </c>
      <c r="V284" s="404">
        <f t="shared" si="17"/>
        <v>0</v>
      </c>
      <c r="W284" s="404">
        <f t="shared" si="18"/>
        <v>0</v>
      </c>
      <c r="X284" s="405">
        <f t="shared" si="19"/>
        <v>0</v>
      </c>
      <c r="Y284" s="2453"/>
      <c r="Z284" s="2456"/>
      <c r="AA284" s="2456"/>
      <c r="AB284" s="2456"/>
      <c r="AC284" s="2444"/>
    </row>
    <row r="285" spans="1:29" ht="18.75" x14ac:dyDescent="0.25">
      <c r="A285" s="2459"/>
      <c r="B285" s="2462"/>
      <c r="C285" s="417"/>
      <c r="D285" s="399"/>
      <c r="E285" s="399"/>
      <c r="F285" s="399"/>
      <c r="G285" s="399"/>
      <c r="H285" s="399"/>
      <c r="I285" s="399"/>
      <c r="J285" s="399"/>
      <c r="K285" s="399"/>
      <c r="L285" s="399"/>
      <c r="M285" s="399"/>
      <c r="N285" s="399"/>
      <c r="O285" s="399"/>
      <c r="P285" s="399"/>
      <c r="Q285" s="401"/>
      <c r="R285" s="401"/>
      <c r="S285" s="401"/>
      <c r="T285" s="402"/>
      <c r="U285" s="403">
        <f t="shared" si="16"/>
        <v>0</v>
      </c>
      <c r="V285" s="404">
        <f t="shared" si="17"/>
        <v>0</v>
      </c>
      <c r="W285" s="404">
        <f t="shared" si="18"/>
        <v>0</v>
      </c>
      <c r="X285" s="405">
        <f t="shared" si="19"/>
        <v>0</v>
      </c>
      <c r="Y285" s="2453"/>
      <c r="Z285" s="2456"/>
      <c r="AA285" s="2456"/>
      <c r="AB285" s="2456"/>
      <c r="AC285" s="2444"/>
    </row>
    <row r="286" spans="1:29" ht="18.75" x14ac:dyDescent="0.25">
      <c r="A286" s="2459"/>
      <c r="B286" s="2462"/>
      <c r="C286" s="417"/>
      <c r="D286" s="406"/>
      <c r="E286" s="406"/>
      <c r="F286" s="406"/>
      <c r="G286" s="406"/>
      <c r="H286" s="406"/>
      <c r="I286" s="406"/>
      <c r="J286" s="406"/>
      <c r="K286" s="406"/>
      <c r="L286" s="406"/>
      <c r="M286" s="406"/>
      <c r="N286" s="406"/>
      <c r="O286" s="406"/>
      <c r="P286" s="406"/>
      <c r="Q286" s="407"/>
      <c r="R286" s="407"/>
      <c r="S286" s="407"/>
      <c r="T286" s="408"/>
      <c r="U286" s="403">
        <f t="shared" si="16"/>
        <v>0</v>
      </c>
      <c r="V286" s="404">
        <f t="shared" si="17"/>
        <v>0</v>
      </c>
      <c r="W286" s="404">
        <f t="shared" si="18"/>
        <v>0</v>
      </c>
      <c r="X286" s="405">
        <f t="shared" si="19"/>
        <v>0</v>
      </c>
      <c r="Y286" s="2453"/>
      <c r="Z286" s="2456"/>
      <c r="AA286" s="2456"/>
      <c r="AB286" s="2456"/>
      <c r="AC286" s="2444"/>
    </row>
    <row r="287" spans="1:29" ht="18.75" x14ac:dyDescent="0.25">
      <c r="A287" s="2459"/>
      <c r="B287" s="2462"/>
      <c r="C287" s="417"/>
      <c r="D287" s="399"/>
      <c r="E287" s="399"/>
      <c r="F287" s="399"/>
      <c r="G287" s="399"/>
      <c r="H287" s="399"/>
      <c r="I287" s="399"/>
      <c r="J287" s="399"/>
      <c r="K287" s="399"/>
      <c r="L287" s="399"/>
      <c r="M287" s="399"/>
      <c r="N287" s="399"/>
      <c r="O287" s="399"/>
      <c r="P287" s="399"/>
      <c r="Q287" s="401"/>
      <c r="R287" s="401"/>
      <c r="S287" s="401"/>
      <c r="T287" s="402"/>
      <c r="U287" s="403">
        <f t="shared" si="16"/>
        <v>0</v>
      </c>
      <c r="V287" s="404">
        <f t="shared" si="17"/>
        <v>0</v>
      </c>
      <c r="W287" s="404">
        <f t="shared" si="18"/>
        <v>0</v>
      </c>
      <c r="X287" s="405">
        <f t="shared" si="19"/>
        <v>0</v>
      </c>
      <c r="Y287" s="2453"/>
      <c r="Z287" s="2456"/>
      <c r="AA287" s="2456"/>
      <c r="AB287" s="2456"/>
      <c r="AC287" s="2444"/>
    </row>
    <row r="288" spans="1:29" ht="18.75" x14ac:dyDescent="0.25">
      <c r="A288" s="2459"/>
      <c r="B288" s="2462"/>
      <c r="C288" s="417"/>
      <c r="D288" s="406"/>
      <c r="E288" s="406"/>
      <c r="F288" s="406"/>
      <c r="G288" s="406"/>
      <c r="H288" s="406"/>
      <c r="I288" s="406"/>
      <c r="J288" s="406"/>
      <c r="K288" s="406"/>
      <c r="L288" s="406"/>
      <c r="M288" s="406"/>
      <c r="N288" s="406"/>
      <c r="O288" s="406"/>
      <c r="P288" s="406"/>
      <c r="Q288" s="407"/>
      <c r="R288" s="407"/>
      <c r="S288" s="407"/>
      <c r="T288" s="408"/>
      <c r="U288" s="403">
        <f t="shared" si="16"/>
        <v>0</v>
      </c>
      <c r="V288" s="404">
        <f t="shared" si="17"/>
        <v>0</v>
      </c>
      <c r="W288" s="404">
        <f t="shared" si="18"/>
        <v>0</v>
      </c>
      <c r="X288" s="405">
        <f t="shared" si="19"/>
        <v>0</v>
      </c>
      <c r="Y288" s="2453"/>
      <c r="Z288" s="2456"/>
      <c r="AA288" s="2456"/>
      <c r="AB288" s="2456"/>
      <c r="AC288" s="2444"/>
    </row>
    <row r="289" spans="1:29" ht="18.75" x14ac:dyDescent="0.25">
      <c r="A289" s="2459"/>
      <c r="B289" s="2462"/>
      <c r="C289" s="417"/>
      <c r="D289" s="399"/>
      <c r="E289" s="399"/>
      <c r="F289" s="399"/>
      <c r="G289" s="399"/>
      <c r="H289" s="399"/>
      <c r="I289" s="399"/>
      <c r="J289" s="399"/>
      <c r="K289" s="399"/>
      <c r="L289" s="399"/>
      <c r="M289" s="399"/>
      <c r="N289" s="399"/>
      <c r="O289" s="399"/>
      <c r="P289" s="399"/>
      <c r="Q289" s="401"/>
      <c r="R289" s="401"/>
      <c r="S289" s="401"/>
      <c r="T289" s="402"/>
      <c r="U289" s="403">
        <f t="shared" si="16"/>
        <v>0</v>
      </c>
      <c r="V289" s="404">
        <f t="shared" si="17"/>
        <v>0</v>
      </c>
      <c r="W289" s="404">
        <f t="shared" si="18"/>
        <v>0</v>
      </c>
      <c r="X289" s="405">
        <f t="shared" si="19"/>
        <v>0</v>
      </c>
      <c r="Y289" s="2453"/>
      <c r="Z289" s="2456"/>
      <c r="AA289" s="2456"/>
      <c r="AB289" s="2456"/>
      <c r="AC289" s="2444"/>
    </row>
    <row r="290" spans="1:29" ht="18.75" x14ac:dyDescent="0.25">
      <c r="A290" s="2459"/>
      <c r="B290" s="2462"/>
      <c r="C290" s="417"/>
      <c r="D290" s="406"/>
      <c r="E290" s="406"/>
      <c r="F290" s="406"/>
      <c r="G290" s="406"/>
      <c r="H290" s="406"/>
      <c r="I290" s="406"/>
      <c r="J290" s="406"/>
      <c r="K290" s="406"/>
      <c r="L290" s="406"/>
      <c r="M290" s="406"/>
      <c r="N290" s="406"/>
      <c r="O290" s="406"/>
      <c r="P290" s="406"/>
      <c r="Q290" s="407"/>
      <c r="R290" s="407"/>
      <c r="S290" s="407"/>
      <c r="T290" s="408"/>
      <c r="U290" s="403">
        <f t="shared" si="16"/>
        <v>0</v>
      </c>
      <c r="V290" s="404">
        <f t="shared" si="17"/>
        <v>0</v>
      </c>
      <c r="W290" s="404">
        <f t="shared" si="18"/>
        <v>0</v>
      </c>
      <c r="X290" s="405">
        <f t="shared" si="19"/>
        <v>0</v>
      </c>
      <c r="Y290" s="2453"/>
      <c r="Z290" s="2456"/>
      <c r="AA290" s="2456"/>
      <c r="AB290" s="2456"/>
      <c r="AC290" s="2444"/>
    </row>
    <row r="291" spans="1:29" ht="19.5" thickBot="1" x14ac:dyDescent="0.3">
      <c r="A291" s="2460"/>
      <c r="B291" s="2463"/>
      <c r="C291" s="418"/>
      <c r="D291" s="410"/>
      <c r="E291" s="410"/>
      <c r="F291" s="410"/>
      <c r="G291" s="410"/>
      <c r="H291" s="410"/>
      <c r="I291" s="410"/>
      <c r="J291" s="410"/>
      <c r="K291" s="410"/>
      <c r="L291" s="410"/>
      <c r="M291" s="410"/>
      <c r="N291" s="410"/>
      <c r="O291" s="410"/>
      <c r="P291" s="410"/>
      <c r="Q291" s="411"/>
      <c r="R291" s="411"/>
      <c r="S291" s="411"/>
      <c r="T291" s="412"/>
      <c r="U291" s="413">
        <f t="shared" si="16"/>
        <v>0</v>
      </c>
      <c r="V291" s="414">
        <f t="shared" si="17"/>
        <v>0</v>
      </c>
      <c r="W291" s="414">
        <f t="shared" si="18"/>
        <v>0</v>
      </c>
      <c r="X291" s="415">
        <f t="shared" si="19"/>
        <v>0</v>
      </c>
      <c r="Y291" s="2454"/>
      <c r="Z291" s="2457"/>
      <c r="AA291" s="2457"/>
      <c r="AB291" s="2457"/>
      <c r="AC291" s="2445"/>
    </row>
    <row r="292" spans="1:29" ht="18.75" x14ac:dyDescent="0.25">
      <c r="A292" s="2458">
        <v>15</v>
      </c>
      <c r="B292" s="2461"/>
      <c r="C292" s="416"/>
      <c r="D292" s="391"/>
      <c r="E292" s="392"/>
      <c r="F292" s="392"/>
      <c r="G292" s="392"/>
      <c r="H292" s="392"/>
      <c r="I292" s="392"/>
      <c r="J292" s="392"/>
      <c r="K292" s="392"/>
      <c r="L292" s="392"/>
      <c r="M292" s="392"/>
      <c r="N292" s="392"/>
      <c r="O292" s="392"/>
      <c r="P292" s="392"/>
      <c r="Q292" s="393"/>
      <c r="R292" s="393"/>
      <c r="S292" s="393"/>
      <c r="T292" s="394"/>
      <c r="U292" s="395">
        <f t="shared" si="16"/>
        <v>0</v>
      </c>
      <c r="V292" s="396">
        <f t="shared" si="17"/>
        <v>0</v>
      </c>
      <c r="W292" s="396">
        <f t="shared" si="18"/>
        <v>0</v>
      </c>
      <c r="X292" s="397">
        <f t="shared" si="19"/>
        <v>0</v>
      </c>
      <c r="Y292" s="2452">
        <f>SUM(U292:U311)</f>
        <v>0</v>
      </c>
      <c r="Z292" s="2455">
        <f>SUM(V292:V311)</f>
        <v>0</v>
      </c>
      <c r="AA292" s="2455">
        <f>SUM(W292:W311)</f>
        <v>0</v>
      </c>
      <c r="AB292" s="2455">
        <f>SUM(X292:X311)</f>
        <v>0</v>
      </c>
      <c r="AC292" s="2443">
        <f>MAX(Y292:AB311)</f>
        <v>0</v>
      </c>
    </row>
    <row r="293" spans="1:29" ht="18.75" x14ac:dyDescent="0.25">
      <c r="A293" s="2459"/>
      <c r="B293" s="2462"/>
      <c r="C293" s="417"/>
      <c r="D293" s="399"/>
      <c r="E293" s="400"/>
      <c r="F293" s="400"/>
      <c r="G293" s="400"/>
      <c r="H293" s="400"/>
      <c r="I293" s="400"/>
      <c r="J293" s="400"/>
      <c r="K293" s="400"/>
      <c r="L293" s="400"/>
      <c r="M293" s="400"/>
      <c r="N293" s="400"/>
      <c r="O293" s="400"/>
      <c r="P293" s="400"/>
      <c r="Q293" s="401"/>
      <c r="R293" s="401"/>
      <c r="S293" s="401"/>
      <c r="T293" s="402"/>
      <c r="U293" s="403">
        <f t="shared" si="16"/>
        <v>0</v>
      </c>
      <c r="V293" s="404">
        <f t="shared" si="17"/>
        <v>0</v>
      </c>
      <c r="W293" s="404">
        <f t="shared" si="18"/>
        <v>0</v>
      </c>
      <c r="X293" s="405">
        <f t="shared" si="19"/>
        <v>0</v>
      </c>
      <c r="Y293" s="2453"/>
      <c r="Z293" s="2456"/>
      <c r="AA293" s="2456"/>
      <c r="AB293" s="2456"/>
      <c r="AC293" s="2444"/>
    </row>
    <row r="294" spans="1:29" ht="18.75" x14ac:dyDescent="0.25">
      <c r="A294" s="2459"/>
      <c r="B294" s="2462"/>
      <c r="C294" s="417"/>
      <c r="D294" s="406"/>
      <c r="E294" s="406"/>
      <c r="F294" s="406"/>
      <c r="G294" s="406"/>
      <c r="H294" s="406"/>
      <c r="I294" s="406"/>
      <c r="J294" s="406"/>
      <c r="K294" s="406"/>
      <c r="L294" s="406"/>
      <c r="M294" s="406"/>
      <c r="N294" s="406"/>
      <c r="O294" s="406"/>
      <c r="P294" s="406"/>
      <c r="Q294" s="407"/>
      <c r="R294" s="407"/>
      <c r="S294" s="407"/>
      <c r="T294" s="408"/>
      <c r="U294" s="403">
        <f t="shared" si="16"/>
        <v>0</v>
      </c>
      <c r="V294" s="404">
        <f t="shared" si="17"/>
        <v>0</v>
      </c>
      <c r="W294" s="404">
        <f t="shared" si="18"/>
        <v>0</v>
      </c>
      <c r="X294" s="405">
        <f t="shared" si="19"/>
        <v>0</v>
      </c>
      <c r="Y294" s="2453"/>
      <c r="Z294" s="2456"/>
      <c r="AA294" s="2456"/>
      <c r="AB294" s="2456"/>
      <c r="AC294" s="2444"/>
    </row>
    <row r="295" spans="1:29" ht="18.75" x14ac:dyDescent="0.25">
      <c r="A295" s="2459"/>
      <c r="B295" s="2462"/>
      <c r="C295" s="417"/>
      <c r="D295" s="399"/>
      <c r="E295" s="399"/>
      <c r="F295" s="399"/>
      <c r="G295" s="399"/>
      <c r="H295" s="399"/>
      <c r="I295" s="399"/>
      <c r="J295" s="399"/>
      <c r="K295" s="399"/>
      <c r="L295" s="399"/>
      <c r="M295" s="399"/>
      <c r="N295" s="399"/>
      <c r="O295" s="399"/>
      <c r="P295" s="399"/>
      <c r="Q295" s="401"/>
      <c r="R295" s="401"/>
      <c r="S295" s="401"/>
      <c r="T295" s="402"/>
      <c r="U295" s="403">
        <f t="shared" si="16"/>
        <v>0</v>
      </c>
      <c r="V295" s="404">
        <f t="shared" si="17"/>
        <v>0</v>
      </c>
      <c r="W295" s="404">
        <f t="shared" si="18"/>
        <v>0</v>
      </c>
      <c r="X295" s="405">
        <f t="shared" si="19"/>
        <v>0</v>
      </c>
      <c r="Y295" s="2453"/>
      <c r="Z295" s="2456"/>
      <c r="AA295" s="2456"/>
      <c r="AB295" s="2456"/>
      <c r="AC295" s="2444"/>
    </row>
    <row r="296" spans="1:29" ht="18.75" x14ac:dyDescent="0.25">
      <c r="A296" s="2459"/>
      <c r="B296" s="2462"/>
      <c r="C296" s="417"/>
      <c r="D296" s="406"/>
      <c r="E296" s="406"/>
      <c r="F296" s="406"/>
      <c r="G296" s="406"/>
      <c r="H296" s="406"/>
      <c r="I296" s="406"/>
      <c r="J296" s="406"/>
      <c r="K296" s="406"/>
      <c r="L296" s="406"/>
      <c r="M296" s="406"/>
      <c r="N296" s="406"/>
      <c r="O296" s="406"/>
      <c r="P296" s="406"/>
      <c r="Q296" s="407"/>
      <c r="R296" s="407"/>
      <c r="S296" s="407"/>
      <c r="T296" s="408"/>
      <c r="U296" s="403">
        <f t="shared" si="16"/>
        <v>0</v>
      </c>
      <c r="V296" s="404">
        <f t="shared" si="17"/>
        <v>0</v>
      </c>
      <c r="W296" s="404">
        <f t="shared" si="18"/>
        <v>0</v>
      </c>
      <c r="X296" s="405">
        <f t="shared" si="19"/>
        <v>0</v>
      </c>
      <c r="Y296" s="2453"/>
      <c r="Z296" s="2456"/>
      <c r="AA296" s="2456"/>
      <c r="AB296" s="2456"/>
      <c r="AC296" s="2444"/>
    </row>
    <row r="297" spans="1:29" ht="18.75" x14ac:dyDescent="0.25">
      <c r="A297" s="2459"/>
      <c r="B297" s="2462"/>
      <c r="C297" s="417"/>
      <c r="D297" s="399"/>
      <c r="E297" s="399"/>
      <c r="F297" s="399"/>
      <c r="G297" s="399"/>
      <c r="H297" s="399"/>
      <c r="I297" s="399"/>
      <c r="J297" s="399"/>
      <c r="K297" s="399"/>
      <c r="L297" s="399"/>
      <c r="M297" s="399"/>
      <c r="N297" s="399"/>
      <c r="O297" s="399"/>
      <c r="P297" s="399"/>
      <c r="Q297" s="401"/>
      <c r="R297" s="401"/>
      <c r="S297" s="401"/>
      <c r="T297" s="402"/>
      <c r="U297" s="403">
        <f t="shared" si="16"/>
        <v>0</v>
      </c>
      <c r="V297" s="404">
        <f t="shared" si="17"/>
        <v>0</v>
      </c>
      <c r="W297" s="404">
        <f t="shared" si="18"/>
        <v>0</v>
      </c>
      <c r="X297" s="405">
        <f t="shared" si="19"/>
        <v>0</v>
      </c>
      <c r="Y297" s="2453"/>
      <c r="Z297" s="2456"/>
      <c r="AA297" s="2456"/>
      <c r="AB297" s="2456"/>
      <c r="AC297" s="2444"/>
    </row>
    <row r="298" spans="1:29" ht="18.75" x14ac:dyDescent="0.25">
      <c r="A298" s="2459"/>
      <c r="B298" s="2462"/>
      <c r="C298" s="417"/>
      <c r="D298" s="406"/>
      <c r="E298" s="406"/>
      <c r="F298" s="406"/>
      <c r="G298" s="406"/>
      <c r="H298" s="406"/>
      <c r="I298" s="406"/>
      <c r="J298" s="406"/>
      <c r="K298" s="406"/>
      <c r="L298" s="406"/>
      <c r="M298" s="406"/>
      <c r="N298" s="406"/>
      <c r="O298" s="406"/>
      <c r="P298" s="406"/>
      <c r="Q298" s="407"/>
      <c r="R298" s="407"/>
      <c r="S298" s="407"/>
      <c r="T298" s="408"/>
      <c r="U298" s="403">
        <f t="shared" si="16"/>
        <v>0</v>
      </c>
      <c r="V298" s="404">
        <f t="shared" si="17"/>
        <v>0</v>
      </c>
      <c r="W298" s="404">
        <f t="shared" si="18"/>
        <v>0</v>
      </c>
      <c r="X298" s="405">
        <f t="shared" si="19"/>
        <v>0</v>
      </c>
      <c r="Y298" s="2453"/>
      <c r="Z298" s="2456"/>
      <c r="AA298" s="2456"/>
      <c r="AB298" s="2456"/>
      <c r="AC298" s="2444"/>
    </row>
    <row r="299" spans="1:29" ht="18.75" x14ac:dyDescent="0.25">
      <c r="A299" s="2459"/>
      <c r="B299" s="2462"/>
      <c r="C299" s="417"/>
      <c r="D299" s="399"/>
      <c r="E299" s="399"/>
      <c r="F299" s="399"/>
      <c r="G299" s="399"/>
      <c r="H299" s="399"/>
      <c r="I299" s="399"/>
      <c r="J299" s="399"/>
      <c r="K299" s="399"/>
      <c r="L299" s="399"/>
      <c r="M299" s="399"/>
      <c r="N299" s="399"/>
      <c r="O299" s="399"/>
      <c r="P299" s="399"/>
      <c r="Q299" s="401"/>
      <c r="R299" s="401"/>
      <c r="S299" s="401"/>
      <c r="T299" s="402"/>
      <c r="U299" s="403">
        <f t="shared" si="16"/>
        <v>0</v>
      </c>
      <c r="V299" s="404">
        <f t="shared" si="17"/>
        <v>0</v>
      </c>
      <c r="W299" s="404">
        <f t="shared" si="18"/>
        <v>0</v>
      </c>
      <c r="X299" s="405">
        <f t="shared" si="19"/>
        <v>0</v>
      </c>
      <c r="Y299" s="2453"/>
      <c r="Z299" s="2456"/>
      <c r="AA299" s="2456"/>
      <c r="AB299" s="2456"/>
      <c r="AC299" s="2444"/>
    </row>
    <row r="300" spans="1:29" ht="18.75" x14ac:dyDescent="0.25">
      <c r="A300" s="2459"/>
      <c r="B300" s="2462"/>
      <c r="C300" s="417"/>
      <c r="D300" s="406"/>
      <c r="E300" s="406"/>
      <c r="F300" s="406"/>
      <c r="G300" s="406"/>
      <c r="H300" s="406"/>
      <c r="I300" s="406"/>
      <c r="J300" s="406"/>
      <c r="K300" s="406"/>
      <c r="L300" s="406"/>
      <c r="M300" s="406"/>
      <c r="N300" s="406"/>
      <c r="O300" s="406"/>
      <c r="P300" s="406"/>
      <c r="Q300" s="407"/>
      <c r="R300" s="407"/>
      <c r="S300" s="407"/>
      <c r="T300" s="408"/>
      <c r="U300" s="403">
        <f t="shared" si="16"/>
        <v>0</v>
      </c>
      <c r="V300" s="404">
        <f t="shared" si="17"/>
        <v>0</v>
      </c>
      <c r="W300" s="404">
        <f t="shared" si="18"/>
        <v>0</v>
      </c>
      <c r="X300" s="405">
        <f t="shared" si="19"/>
        <v>0</v>
      </c>
      <c r="Y300" s="2453"/>
      <c r="Z300" s="2456"/>
      <c r="AA300" s="2456"/>
      <c r="AB300" s="2456"/>
      <c r="AC300" s="2444"/>
    </row>
    <row r="301" spans="1:29" ht="18.75" x14ac:dyDescent="0.25">
      <c r="A301" s="2459"/>
      <c r="B301" s="2462"/>
      <c r="C301" s="417"/>
      <c r="D301" s="399"/>
      <c r="E301" s="399"/>
      <c r="F301" s="399"/>
      <c r="G301" s="399"/>
      <c r="H301" s="399"/>
      <c r="I301" s="399"/>
      <c r="J301" s="399"/>
      <c r="K301" s="399"/>
      <c r="L301" s="399"/>
      <c r="M301" s="399"/>
      <c r="N301" s="399"/>
      <c r="O301" s="399"/>
      <c r="P301" s="399"/>
      <c r="Q301" s="401"/>
      <c r="R301" s="401"/>
      <c r="S301" s="401"/>
      <c r="T301" s="402"/>
      <c r="U301" s="403">
        <f t="shared" si="16"/>
        <v>0</v>
      </c>
      <c r="V301" s="404">
        <f t="shared" si="17"/>
        <v>0</v>
      </c>
      <c r="W301" s="404">
        <f t="shared" si="18"/>
        <v>0</v>
      </c>
      <c r="X301" s="405">
        <f t="shared" si="19"/>
        <v>0</v>
      </c>
      <c r="Y301" s="2453"/>
      <c r="Z301" s="2456"/>
      <c r="AA301" s="2456"/>
      <c r="AB301" s="2456"/>
      <c r="AC301" s="2444"/>
    </row>
    <row r="302" spans="1:29" ht="18.75" x14ac:dyDescent="0.25">
      <c r="A302" s="2459"/>
      <c r="B302" s="2462"/>
      <c r="C302" s="417"/>
      <c r="D302" s="406"/>
      <c r="E302" s="406"/>
      <c r="F302" s="406"/>
      <c r="G302" s="406"/>
      <c r="H302" s="406"/>
      <c r="I302" s="406"/>
      <c r="J302" s="406"/>
      <c r="K302" s="406"/>
      <c r="L302" s="406"/>
      <c r="M302" s="406"/>
      <c r="N302" s="406"/>
      <c r="O302" s="406"/>
      <c r="P302" s="406"/>
      <c r="Q302" s="407"/>
      <c r="R302" s="407"/>
      <c r="S302" s="407"/>
      <c r="T302" s="408"/>
      <c r="U302" s="403">
        <f t="shared" si="16"/>
        <v>0</v>
      </c>
      <c r="V302" s="404">
        <f t="shared" si="17"/>
        <v>0</v>
      </c>
      <c r="W302" s="404">
        <f t="shared" si="18"/>
        <v>0</v>
      </c>
      <c r="X302" s="405">
        <f t="shared" si="19"/>
        <v>0</v>
      </c>
      <c r="Y302" s="2453"/>
      <c r="Z302" s="2456"/>
      <c r="AA302" s="2456"/>
      <c r="AB302" s="2456"/>
      <c r="AC302" s="2444"/>
    </row>
    <row r="303" spans="1:29" ht="18.75" x14ac:dyDescent="0.25">
      <c r="A303" s="2459"/>
      <c r="B303" s="2462"/>
      <c r="C303" s="417"/>
      <c r="D303" s="399"/>
      <c r="E303" s="399"/>
      <c r="F303" s="399"/>
      <c r="G303" s="399"/>
      <c r="H303" s="399"/>
      <c r="I303" s="399"/>
      <c r="J303" s="399"/>
      <c r="K303" s="399"/>
      <c r="L303" s="399"/>
      <c r="M303" s="399"/>
      <c r="N303" s="399"/>
      <c r="O303" s="399"/>
      <c r="P303" s="399"/>
      <c r="Q303" s="401"/>
      <c r="R303" s="401"/>
      <c r="S303" s="401"/>
      <c r="T303" s="402"/>
      <c r="U303" s="403">
        <f t="shared" si="16"/>
        <v>0</v>
      </c>
      <c r="V303" s="404">
        <f t="shared" si="17"/>
        <v>0</v>
      </c>
      <c r="W303" s="404">
        <f t="shared" si="18"/>
        <v>0</v>
      </c>
      <c r="X303" s="405">
        <f t="shared" si="19"/>
        <v>0</v>
      </c>
      <c r="Y303" s="2453"/>
      <c r="Z303" s="2456"/>
      <c r="AA303" s="2456"/>
      <c r="AB303" s="2456"/>
      <c r="AC303" s="2444"/>
    </row>
    <row r="304" spans="1:29" ht="18.75" x14ac:dyDescent="0.25">
      <c r="A304" s="2459"/>
      <c r="B304" s="2462"/>
      <c r="C304" s="417"/>
      <c r="D304" s="406"/>
      <c r="E304" s="406"/>
      <c r="F304" s="406"/>
      <c r="G304" s="406"/>
      <c r="H304" s="406"/>
      <c r="I304" s="406"/>
      <c r="J304" s="406"/>
      <c r="K304" s="406"/>
      <c r="L304" s="406"/>
      <c r="M304" s="406"/>
      <c r="N304" s="406"/>
      <c r="O304" s="406"/>
      <c r="P304" s="406"/>
      <c r="Q304" s="407"/>
      <c r="R304" s="407"/>
      <c r="S304" s="407"/>
      <c r="T304" s="408"/>
      <c r="U304" s="403">
        <f t="shared" si="16"/>
        <v>0</v>
      </c>
      <c r="V304" s="404">
        <f t="shared" si="17"/>
        <v>0</v>
      </c>
      <c r="W304" s="404">
        <f t="shared" si="18"/>
        <v>0</v>
      </c>
      <c r="X304" s="405">
        <f t="shared" si="19"/>
        <v>0</v>
      </c>
      <c r="Y304" s="2453"/>
      <c r="Z304" s="2456"/>
      <c r="AA304" s="2456"/>
      <c r="AB304" s="2456"/>
      <c r="AC304" s="2444"/>
    </row>
    <row r="305" spans="1:29" ht="18.75" x14ac:dyDescent="0.25">
      <c r="A305" s="2459"/>
      <c r="B305" s="2462"/>
      <c r="C305" s="417"/>
      <c r="D305" s="399"/>
      <c r="E305" s="399"/>
      <c r="F305" s="399"/>
      <c r="G305" s="399"/>
      <c r="H305" s="399"/>
      <c r="I305" s="399"/>
      <c r="J305" s="399"/>
      <c r="K305" s="399"/>
      <c r="L305" s="399"/>
      <c r="M305" s="399"/>
      <c r="N305" s="399"/>
      <c r="O305" s="399"/>
      <c r="P305" s="399"/>
      <c r="Q305" s="401"/>
      <c r="R305" s="401"/>
      <c r="S305" s="401"/>
      <c r="T305" s="402"/>
      <c r="U305" s="403">
        <f t="shared" si="16"/>
        <v>0</v>
      </c>
      <c r="V305" s="404">
        <f t="shared" si="17"/>
        <v>0</v>
      </c>
      <c r="W305" s="404">
        <f t="shared" si="18"/>
        <v>0</v>
      </c>
      <c r="X305" s="405">
        <f t="shared" si="19"/>
        <v>0</v>
      </c>
      <c r="Y305" s="2453"/>
      <c r="Z305" s="2456"/>
      <c r="AA305" s="2456"/>
      <c r="AB305" s="2456"/>
      <c r="AC305" s="2444"/>
    </row>
    <row r="306" spans="1:29" ht="18.75" x14ac:dyDescent="0.25">
      <c r="A306" s="2459"/>
      <c r="B306" s="2462"/>
      <c r="C306" s="417"/>
      <c r="D306" s="406"/>
      <c r="E306" s="406"/>
      <c r="F306" s="406"/>
      <c r="G306" s="406"/>
      <c r="H306" s="406"/>
      <c r="I306" s="406"/>
      <c r="J306" s="406"/>
      <c r="K306" s="406"/>
      <c r="L306" s="406"/>
      <c r="M306" s="406"/>
      <c r="N306" s="406"/>
      <c r="O306" s="406"/>
      <c r="P306" s="406"/>
      <c r="Q306" s="407"/>
      <c r="R306" s="407"/>
      <c r="S306" s="407"/>
      <c r="T306" s="408"/>
      <c r="U306" s="403">
        <f t="shared" si="16"/>
        <v>0</v>
      </c>
      <c r="V306" s="404">
        <f t="shared" si="17"/>
        <v>0</v>
      </c>
      <c r="W306" s="404">
        <f t="shared" si="18"/>
        <v>0</v>
      </c>
      <c r="X306" s="405">
        <f t="shared" si="19"/>
        <v>0</v>
      </c>
      <c r="Y306" s="2453"/>
      <c r="Z306" s="2456"/>
      <c r="AA306" s="2456"/>
      <c r="AB306" s="2456"/>
      <c r="AC306" s="2444"/>
    </row>
    <row r="307" spans="1:29" ht="18.75" x14ac:dyDescent="0.25">
      <c r="A307" s="2459"/>
      <c r="B307" s="2462"/>
      <c r="C307" s="417"/>
      <c r="D307" s="399"/>
      <c r="E307" s="399"/>
      <c r="F307" s="399"/>
      <c r="G307" s="399"/>
      <c r="H307" s="399"/>
      <c r="I307" s="399"/>
      <c r="J307" s="399"/>
      <c r="K307" s="399"/>
      <c r="L307" s="399"/>
      <c r="M307" s="399"/>
      <c r="N307" s="399"/>
      <c r="O307" s="399"/>
      <c r="P307" s="399"/>
      <c r="Q307" s="401"/>
      <c r="R307" s="401"/>
      <c r="S307" s="401"/>
      <c r="T307" s="402"/>
      <c r="U307" s="403">
        <f t="shared" si="16"/>
        <v>0</v>
      </c>
      <c r="V307" s="404">
        <f t="shared" si="17"/>
        <v>0</v>
      </c>
      <c r="W307" s="404">
        <f t="shared" si="18"/>
        <v>0</v>
      </c>
      <c r="X307" s="405">
        <f t="shared" si="19"/>
        <v>0</v>
      </c>
      <c r="Y307" s="2453"/>
      <c r="Z307" s="2456"/>
      <c r="AA307" s="2456"/>
      <c r="AB307" s="2456"/>
      <c r="AC307" s="2444"/>
    </row>
    <row r="308" spans="1:29" ht="18.75" x14ac:dyDescent="0.25">
      <c r="A308" s="2459"/>
      <c r="B308" s="2462"/>
      <c r="C308" s="417"/>
      <c r="D308" s="406"/>
      <c r="E308" s="406"/>
      <c r="F308" s="406"/>
      <c r="G308" s="406"/>
      <c r="H308" s="406"/>
      <c r="I308" s="406"/>
      <c r="J308" s="406"/>
      <c r="K308" s="406"/>
      <c r="L308" s="406"/>
      <c r="M308" s="406"/>
      <c r="N308" s="406"/>
      <c r="O308" s="406"/>
      <c r="P308" s="406"/>
      <c r="Q308" s="407"/>
      <c r="R308" s="407"/>
      <c r="S308" s="407"/>
      <c r="T308" s="408"/>
      <c r="U308" s="403">
        <f t="shared" si="16"/>
        <v>0</v>
      </c>
      <c r="V308" s="404">
        <f t="shared" si="17"/>
        <v>0</v>
      </c>
      <c r="W308" s="404">
        <f t="shared" si="18"/>
        <v>0</v>
      </c>
      <c r="X308" s="405">
        <f t="shared" si="19"/>
        <v>0</v>
      </c>
      <c r="Y308" s="2453"/>
      <c r="Z308" s="2456"/>
      <c r="AA308" s="2456"/>
      <c r="AB308" s="2456"/>
      <c r="AC308" s="2444"/>
    </row>
    <row r="309" spans="1:29" ht="18.75" x14ac:dyDescent="0.25">
      <c r="A309" s="2459"/>
      <c r="B309" s="2462"/>
      <c r="C309" s="417"/>
      <c r="D309" s="399"/>
      <c r="E309" s="399"/>
      <c r="F309" s="399"/>
      <c r="G309" s="399"/>
      <c r="H309" s="399"/>
      <c r="I309" s="399"/>
      <c r="J309" s="399"/>
      <c r="K309" s="399"/>
      <c r="L309" s="399"/>
      <c r="M309" s="399"/>
      <c r="N309" s="399"/>
      <c r="O309" s="399"/>
      <c r="P309" s="399"/>
      <c r="Q309" s="401"/>
      <c r="R309" s="401"/>
      <c r="S309" s="401"/>
      <c r="T309" s="402"/>
      <c r="U309" s="403">
        <f t="shared" si="16"/>
        <v>0</v>
      </c>
      <c r="V309" s="404">
        <f t="shared" si="17"/>
        <v>0</v>
      </c>
      <c r="W309" s="404">
        <f t="shared" si="18"/>
        <v>0</v>
      </c>
      <c r="X309" s="405">
        <f t="shared" si="19"/>
        <v>0</v>
      </c>
      <c r="Y309" s="2453"/>
      <c r="Z309" s="2456"/>
      <c r="AA309" s="2456"/>
      <c r="AB309" s="2456"/>
      <c r="AC309" s="2444"/>
    </row>
    <row r="310" spans="1:29" ht="18.75" x14ac:dyDescent="0.25">
      <c r="A310" s="2459"/>
      <c r="B310" s="2462"/>
      <c r="C310" s="417"/>
      <c r="D310" s="406"/>
      <c r="E310" s="406"/>
      <c r="F310" s="406"/>
      <c r="G310" s="406"/>
      <c r="H310" s="406"/>
      <c r="I310" s="406"/>
      <c r="J310" s="406"/>
      <c r="K310" s="406"/>
      <c r="L310" s="406"/>
      <c r="M310" s="406"/>
      <c r="N310" s="406"/>
      <c r="O310" s="406"/>
      <c r="P310" s="406"/>
      <c r="Q310" s="407"/>
      <c r="R310" s="407"/>
      <c r="S310" s="407"/>
      <c r="T310" s="408"/>
      <c r="U310" s="403">
        <f t="shared" si="16"/>
        <v>0</v>
      </c>
      <c r="V310" s="404">
        <f t="shared" si="17"/>
        <v>0</v>
      </c>
      <c r="W310" s="404">
        <f t="shared" si="18"/>
        <v>0</v>
      </c>
      <c r="X310" s="405">
        <f t="shared" si="19"/>
        <v>0</v>
      </c>
      <c r="Y310" s="2453"/>
      <c r="Z310" s="2456"/>
      <c r="AA310" s="2456"/>
      <c r="AB310" s="2456"/>
      <c r="AC310" s="2444"/>
    </row>
    <row r="311" spans="1:29" ht="19.5" thickBot="1" x14ac:dyDescent="0.3">
      <c r="A311" s="2460"/>
      <c r="B311" s="2463"/>
      <c r="C311" s="418"/>
      <c r="D311" s="410"/>
      <c r="E311" s="410"/>
      <c r="F311" s="410"/>
      <c r="G311" s="410"/>
      <c r="H311" s="410"/>
      <c r="I311" s="410"/>
      <c r="J311" s="410"/>
      <c r="K311" s="410"/>
      <c r="L311" s="410"/>
      <c r="M311" s="410"/>
      <c r="N311" s="410"/>
      <c r="O311" s="410"/>
      <c r="P311" s="410"/>
      <c r="Q311" s="411"/>
      <c r="R311" s="411"/>
      <c r="S311" s="411"/>
      <c r="T311" s="412"/>
      <c r="U311" s="413">
        <f t="shared" si="16"/>
        <v>0</v>
      </c>
      <c r="V311" s="414">
        <f t="shared" si="17"/>
        <v>0</v>
      </c>
      <c r="W311" s="414">
        <f t="shared" si="18"/>
        <v>0</v>
      </c>
      <c r="X311" s="415">
        <f t="shared" si="19"/>
        <v>0</v>
      </c>
      <c r="Y311" s="2454"/>
      <c r="Z311" s="2457"/>
      <c r="AA311" s="2457"/>
      <c r="AB311" s="2457"/>
      <c r="AC311" s="2445"/>
    </row>
    <row r="312" spans="1:29" ht="18.75" x14ac:dyDescent="0.25">
      <c r="A312" s="2458">
        <v>16</v>
      </c>
      <c r="B312" s="2461"/>
      <c r="C312" s="416"/>
      <c r="D312" s="391"/>
      <c r="E312" s="392"/>
      <c r="F312" s="392"/>
      <c r="G312" s="392"/>
      <c r="H312" s="392"/>
      <c r="I312" s="392"/>
      <c r="J312" s="392"/>
      <c r="K312" s="392"/>
      <c r="L312" s="392"/>
      <c r="M312" s="392"/>
      <c r="N312" s="392"/>
      <c r="O312" s="392"/>
      <c r="P312" s="392"/>
      <c r="Q312" s="393"/>
      <c r="R312" s="393"/>
      <c r="S312" s="393"/>
      <c r="T312" s="394"/>
      <c r="U312" s="395">
        <f t="shared" si="16"/>
        <v>0</v>
      </c>
      <c r="V312" s="396">
        <f t="shared" si="17"/>
        <v>0</v>
      </c>
      <c r="W312" s="396">
        <f t="shared" si="18"/>
        <v>0</v>
      </c>
      <c r="X312" s="397">
        <f t="shared" si="19"/>
        <v>0</v>
      </c>
      <c r="Y312" s="2452">
        <f>SUM(U312:U331)</f>
        <v>0</v>
      </c>
      <c r="Z312" s="2455">
        <f>SUM(V312:V331)</f>
        <v>0</v>
      </c>
      <c r="AA312" s="2455">
        <f>SUM(W312:W331)</f>
        <v>0</v>
      </c>
      <c r="AB312" s="2455">
        <f>SUM(X312:X331)</f>
        <v>0</v>
      </c>
      <c r="AC312" s="2443">
        <f>MAX(Y312:AB331)</f>
        <v>0</v>
      </c>
    </row>
    <row r="313" spans="1:29" ht="18.75" x14ac:dyDescent="0.25">
      <c r="A313" s="2459"/>
      <c r="B313" s="2462"/>
      <c r="C313" s="417"/>
      <c r="D313" s="399"/>
      <c r="E313" s="400"/>
      <c r="F313" s="400"/>
      <c r="G313" s="400"/>
      <c r="H313" s="400"/>
      <c r="I313" s="400"/>
      <c r="J313" s="400"/>
      <c r="K313" s="400"/>
      <c r="L313" s="400"/>
      <c r="M313" s="400"/>
      <c r="N313" s="400"/>
      <c r="O313" s="400"/>
      <c r="P313" s="400"/>
      <c r="Q313" s="401"/>
      <c r="R313" s="401"/>
      <c r="S313" s="401"/>
      <c r="T313" s="402"/>
      <c r="U313" s="403">
        <f t="shared" si="16"/>
        <v>0</v>
      </c>
      <c r="V313" s="404">
        <f t="shared" si="17"/>
        <v>0</v>
      </c>
      <c r="W313" s="404">
        <f t="shared" si="18"/>
        <v>0</v>
      </c>
      <c r="X313" s="405">
        <f t="shared" si="19"/>
        <v>0</v>
      </c>
      <c r="Y313" s="2453"/>
      <c r="Z313" s="2456"/>
      <c r="AA313" s="2456"/>
      <c r="AB313" s="2456"/>
      <c r="AC313" s="2444"/>
    </row>
    <row r="314" spans="1:29" ht="18.75" x14ac:dyDescent="0.25">
      <c r="A314" s="2459"/>
      <c r="B314" s="2462"/>
      <c r="C314" s="417"/>
      <c r="D314" s="406"/>
      <c r="E314" s="406"/>
      <c r="F314" s="406"/>
      <c r="G314" s="406"/>
      <c r="H314" s="406"/>
      <c r="I314" s="406"/>
      <c r="J314" s="406"/>
      <c r="K314" s="406"/>
      <c r="L314" s="406"/>
      <c r="M314" s="406"/>
      <c r="N314" s="406"/>
      <c r="O314" s="406"/>
      <c r="P314" s="406"/>
      <c r="Q314" s="407"/>
      <c r="R314" s="407"/>
      <c r="S314" s="407"/>
      <c r="T314" s="408"/>
      <c r="U314" s="403">
        <f t="shared" si="16"/>
        <v>0</v>
      </c>
      <c r="V314" s="404">
        <f t="shared" si="17"/>
        <v>0</v>
      </c>
      <c r="W314" s="404">
        <f t="shared" si="18"/>
        <v>0</v>
      </c>
      <c r="X314" s="405">
        <f t="shared" si="19"/>
        <v>0</v>
      </c>
      <c r="Y314" s="2453"/>
      <c r="Z314" s="2456"/>
      <c r="AA314" s="2456"/>
      <c r="AB314" s="2456"/>
      <c r="AC314" s="2444"/>
    </row>
    <row r="315" spans="1:29" ht="18.75" x14ac:dyDescent="0.25">
      <c r="A315" s="2459"/>
      <c r="B315" s="2462"/>
      <c r="C315" s="417"/>
      <c r="D315" s="399"/>
      <c r="E315" s="399"/>
      <c r="F315" s="399"/>
      <c r="G315" s="399"/>
      <c r="H315" s="399"/>
      <c r="I315" s="399"/>
      <c r="J315" s="399"/>
      <c r="K315" s="399"/>
      <c r="L315" s="399"/>
      <c r="M315" s="399"/>
      <c r="N315" s="399"/>
      <c r="O315" s="399"/>
      <c r="P315" s="399"/>
      <c r="Q315" s="401"/>
      <c r="R315" s="401"/>
      <c r="S315" s="401"/>
      <c r="T315" s="402"/>
      <c r="U315" s="403">
        <f t="shared" si="16"/>
        <v>0</v>
      </c>
      <c r="V315" s="404">
        <f t="shared" si="17"/>
        <v>0</v>
      </c>
      <c r="W315" s="404">
        <f t="shared" si="18"/>
        <v>0</v>
      </c>
      <c r="X315" s="405">
        <f t="shared" si="19"/>
        <v>0</v>
      </c>
      <c r="Y315" s="2453"/>
      <c r="Z315" s="2456"/>
      <c r="AA315" s="2456"/>
      <c r="AB315" s="2456"/>
      <c r="AC315" s="2444"/>
    </row>
    <row r="316" spans="1:29" ht="18.75" x14ac:dyDescent="0.25">
      <c r="A316" s="2459"/>
      <c r="B316" s="2462"/>
      <c r="C316" s="417"/>
      <c r="D316" s="406"/>
      <c r="E316" s="406"/>
      <c r="F316" s="406"/>
      <c r="G316" s="406"/>
      <c r="H316" s="406"/>
      <c r="I316" s="406"/>
      <c r="J316" s="406"/>
      <c r="K316" s="406"/>
      <c r="L316" s="406"/>
      <c r="M316" s="406"/>
      <c r="N316" s="406"/>
      <c r="O316" s="406"/>
      <c r="P316" s="406"/>
      <c r="Q316" s="407"/>
      <c r="R316" s="407"/>
      <c r="S316" s="407"/>
      <c r="T316" s="408"/>
      <c r="U316" s="403">
        <f t="shared" si="16"/>
        <v>0</v>
      </c>
      <c r="V316" s="404">
        <f t="shared" si="17"/>
        <v>0</v>
      </c>
      <c r="W316" s="404">
        <f t="shared" si="18"/>
        <v>0</v>
      </c>
      <c r="X316" s="405">
        <f t="shared" si="19"/>
        <v>0</v>
      </c>
      <c r="Y316" s="2453"/>
      <c r="Z316" s="2456"/>
      <c r="AA316" s="2456"/>
      <c r="AB316" s="2456"/>
      <c r="AC316" s="2444"/>
    </row>
    <row r="317" spans="1:29" ht="18.75" x14ac:dyDescent="0.25">
      <c r="A317" s="2459"/>
      <c r="B317" s="2462"/>
      <c r="C317" s="417"/>
      <c r="D317" s="399"/>
      <c r="E317" s="399"/>
      <c r="F317" s="399"/>
      <c r="G317" s="399"/>
      <c r="H317" s="399"/>
      <c r="I317" s="399"/>
      <c r="J317" s="399"/>
      <c r="K317" s="399"/>
      <c r="L317" s="399"/>
      <c r="M317" s="399"/>
      <c r="N317" s="399"/>
      <c r="O317" s="399"/>
      <c r="P317" s="399"/>
      <c r="Q317" s="401"/>
      <c r="R317" s="401"/>
      <c r="S317" s="401"/>
      <c r="T317" s="402"/>
      <c r="U317" s="403">
        <f t="shared" si="16"/>
        <v>0</v>
      </c>
      <c r="V317" s="404">
        <f t="shared" si="17"/>
        <v>0</v>
      </c>
      <c r="W317" s="404">
        <f t="shared" si="18"/>
        <v>0</v>
      </c>
      <c r="X317" s="405">
        <f t="shared" si="19"/>
        <v>0</v>
      </c>
      <c r="Y317" s="2453"/>
      <c r="Z317" s="2456"/>
      <c r="AA317" s="2456"/>
      <c r="AB317" s="2456"/>
      <c r="AC317" s="2444"/>
    </row>
    <row r="318" spans="1:29" ht="18.75" x14ac:dyDescent="0.25">
      <c r="A318" s="2459"/>
      <c r="B318" s="2462"/>
      <c r="C318" s="417"/>
      <c r="D318" s="406"/>
      <c r="E318" s="406"/>
      <c r="F318" s="406"/>
      <c r="G318" s="406"/>
      <c r="H318" s="406"/>
      <c r="I318" s="406"/>
      <c r="J318" s="406"/>
      <c r="K318" s="406"/>
      <c r="L318" s="406"/>
      <c r="M318" s="406"/>
      <c r="N318" s="406"/>
      <c r="O318" s="406"/>
      <c r="P318" s="406"/>
      <c r="Q318" s="407"/>
      <c r="R318" s="407"/>
      <c r="S318" s="407"/>
      <c r="T318" s="408"/>
      <c r="U318" s="403">
        <f t="shared" si="16"/>
        <v>0</v>
      </c>
      <c r="V318" s="404">
        <f t="shared" si="17"/>
        <v>0</v>
      </c>
      <c r="W318" s="404">
        <f t="shared" si="18"/>
        <v>0</v>
      </c>
      <c r="X318" s="405">
        <f t="shared" si="19"/>
        <v>0</v>
      </c>
      <c r="Y318" s="2453"/>
      <c r="Z318" s="2456"/>
      <c r="AA318" s="2456"/>
      <c r="AB318" s="2456"/>
      <c r="AC318" s="2444"/>
    </row>
    <row r="319" spans="1:29" ht="18.75" x14ac:dyDescent="0.25">
      <c r="A319" s="2459"/>
      <c r="B319" s="2462"/>
      <c r="C319" s="417"/>
      <c r="D319" s="399"/>
      <c r="E319" s="399"/>
      <c r="F319" s="399"/>
      <c r="G319" s="399"/>
      <c r="H319" s="399"/>
      <c r="I319" s="399"/>
      <c r="J319" s="399"/>
      <c r="K319" s="399"/>
      <c r="L319" s="399"/>
      <c r="M319" s="399"/>
      <c r="N319" s="399"/>
      <c r="O319" s="399"/>
      <c r="P319" s="399"/>
      <c r="Q319" s="401"/>
      <c r="R319" s="401"/>
      <c r="S319" s="401"/>
      <c r="T319" s="402"/>
      <c r="U319" s="403">
        <f t="shared" si="16"/>
        <v>0</v>
      </c>
      <c r="V319" s="404">
        <f t="shared" si="17"/>
        <v>0</v>
      </c>
      <c r="W319" s="404">
        <f t="shared" si="18"/>
        <v>0</v>
      </c>
      <c r="X319" s="405">
        <f t="shared" si="19"/>
        <v>0</v>
      </c>
      <c r="Y319" s="2453"/>
      <c r="Z319" s="2456"/>
      <c r="AA319" s="2456"/>
      <c r="AB319" s="2456"/>
      <c r="AC319" s="2444"/>
    </row>
    <row r="320" spans="1:29" ht="18.75" x14ac:dyDescent="0.25">
      <c r="A320" s="2459"/>
      <c r="B320" s="2462"/>
      <c r="C320" s="417"/>
      <c r="D320" s="406"/>
      <c r="E320" s="406"/>
      <c r="F320" s="406"/>
      <c r="G320" s="406"/>
      <c r="H320" s="406"/>
      <c r="I320" s="406"/>
      <c r="J320" s="406"/>
      <c r="K320" s="406"/>
      <c r="L320" s="406"/>
      <c r="M320" s="406"/>
      <c r="N320" s="406"/>
      <c r="O320" s="406"/>
      <c r="P320" s="406"/>
      <c r="Q320" s="407"/>
      <c r="R320" s="407"/>
      <c r="S320" s="407"/>
      <c r="T320" s="408"/>
      <c r="U320" s="403">
        <f t="shared" si="16"/>
        <v>0</v>
      </c>
      <c r="V320" s="404">
        <f t="shared" si="17"/>
        <v>0</v>
      </c>
      <c r="W320" s="404">
        <f t="shared" si="18"/>
        <v>0</v>
      </c>
      <c r="X320" s="405">
        <f t="shared" si="19"/>
        <v>0</v>
      </c>
      <c r="Y320" s="2453"/>
      <c r="Z320" s="2456"/>
      <c r="AA320" s="2456"/>
      <c r="AB320" s="2456"/>
      <c r="AC320" s="2444"/>
    </row>
    <row r="321" spans="1:29" ht="18.75" x14ac:dyDescent="0.25">
      <c r="A321" s="2459"/>
      <c r="B321" s="2462"/>
      <c r="C321" s="417"/>
      <c r="D321" s="399"/>
      <c r="E321" s="399"/>
      <c r="F321" s="399"/>
      <c r="G321" s="399"/>
      <c r="H321" s="399"/>
      <c r="I321" s="399"/>
      <c r="J321" s="399"/>
      <c r="K321" s="399"/>
      <c r="L321" s="399"/>
      <c r="M321" s="399"/>
      <c r="N321" s="399"/>
      <c r="O321" s="399"/>
      <c r="P321" s="399"/>
      <c r="Q321" s="401"/>
      <c r="R321" s="401"/>
      <c r="S321" s="401"/>
      <c r="T321" s="402"/>
      <c r="U321" s="403">
        <f t="shared" si="16"/>
        <v>0</v>
      </c>
      <c r="V321" s="404">
        <f t="shared" si="17"/>
        <v>0</v>
      </c>
      <c r="W321" s="404">
        <f t="shared" si="18"/>
        <v>0</v>
      </c>
      <c r="X321" s="405">
        <f t="shared" si="19"/>
        <v>0</v>
      </c>
      <c r="Y321" s="2453"/>
      <c r="Z321" s="2456"/>
      <c r="AA321" s="2456"/>
      <c r="AB321" s="2456"/>
      <c r="AC321" s="2444"/>
    </row>
    <row r="322" spans="1:29" ht="18.75" x14ac:dyDescent="0.25">
      <c r="A322" s="2459"/>
      <c r="B322" s="2462"/>
      <c r="C322" s="417"/>
      <c r="D322" s="406"/>
      <c r="E322" s="406"/>
      <c r="F322" s="406"/>
      <c r="G322" s="406"/>
      <c r="H322" s="406"/>
      <c r="I322" s="406"/>
      <c r="J322" s="406"/>
      <c r="K322" s="406"/>
      <c r="L322" s="406"/>
      <c r="M322" s="406"/>
      <c r="N322" s="406"/>
      <c r="O322" s="406"/>
      <c r="P322" s="406"/>
      <c r="Q322" s="407"/>
      <c r="R322" s="407"/>
      <c r="S322" s="407"/>
      <c r="T322" s="408"/>
      <c r="U322" s="403">
        <f t="shared" si="16"/>
        <v>0</v>
      </c>
      <c r="V322" s="404">
        <f t="shared" si="17"/>
        <v>0</v>
      </c>
      <c r="W322" s="404">
        <f t="shared" si="18"/>
        <v>0</v>
      </c>
      <c r="X322" s="405">
        <f t="shared" si="19"/>
        <v>0</v>
      </c>
      <c r="Y322" s="2453"/>
      <c r="Z322" s="2456"/>
      <c r="AA322" s="2456"/>
      <c r="AB322" s="2456"/>
      <c r="AC322" s="2444"/>
    </row>
    <row r="323" spans="1:29" ht="18.75" x14ac:dyDescent="0.25">
      <c r="A323" s="2459"/>
      <c r="B323" s="2462"/>
      <c r="C323" s="417"/>
      <c r="D323" s="399"/>
      <c r="E323" s="399"/>
      <c r="F323" s="399"/>
      <c r="G323" s="399"/>
      <c r="H323" s="399"/>
      <c r="I323" s="399"/>
      <c r="J323" s="399"/>
      <c r="K323" s="399"/>
      <c r="L323" s="399"/>
      <c r="M323" s="399"/>
      <c r="N323" s="399"/>
      <c r="O323" s="399"/>
      <c r="P323" s="399"/>
      <c r="Q323" s="401"/>
      <c r="R323" s="401"/>
      <c r="S323" s="401"/>
      <c r="T323" s="402"/>
      <c r="U323" s="403">
        <f t="shared" si="16"/>
        <v>0</v>
      </c>
      <c r="V323" s="404">
        <f t="shared" si="17"/>
        <v>0</v>
      </c>
      <c r="W323" s="404">
        <f t="shared" si="18"/>
        <v>0</v>
      </c>
      <c r="X323" s="405">
        <f t="shared" si="19"/>
        <v>0</v>
      </c>
      <c r="Y323" s="2453"/>
      <c r="Z323" s="2456"/>
      <c r="AA323" s="2456"/>
      <c r="AB323" s="2456"/>
      <c r="AC323" s="2444"/>
    </row>
    <row r="324" spans="1:29" ht="18.75" x14ac:dyDescent="0.25">
      <c r="A324" s="2459"/>
      <c r="B324" s="2462"/>
      <c r="C324" s="417"/>
      <c r="D324" s="406"/>
      <c r="E324" s="406"/>
      <c r="F324" s="406"/>
      <c r="G324" s="406"/>
      <c r="H324" s="406"/>
      <c r="I324" s="406"/>
      <c r="J324" s="406"/>
      <c r="K324" s="406"/>
      <c r="L324" s="406"/>
      <c r="M324" s="406"/>
      <c r="N324" s="406"/>
      <c r="O324" s="406"/>
      <c r="P324" s="406"/>
      <c r="Q324" s="407"/>
      <c r="R324" s="407"/>
      <c r="S324" s="407"/>
      <c r="T324" s="408"/>
      <c r="U324" s="403">
        <f t="shared" si="16"/>
        <v>0</v>
      </c>
      <c r="V324" s="404">
        <f t="shared" si="17"/>
        <v>0</v>
      </c>
      <c r="W324" s="404">
        <f t="shared" si="18"/>
        <v>0</v>
      </c>
      <c r="X324" s="405">
        <f t="shared" si="19"/>
        <v>0</v>
      </c>
      <c r="Y324" s="2453"/>
      <c r="Z324" s="2456"/>
      <c r="AA324" s="2456"/>
      <c r="AB324" s="2456"/>
      <c r="AC324" s="2444"/>
    </row>
    <row r="325" spans="1:29" ht="18.75" x14ac:dyDescent="0.25">
      <c r="A325" s="2459"/>
      <c r="B325" s="2462"/>
      <c r="C325" s="417"/>
      <c r="D325" s="399"/>
      <c r="E325" s="399"/>
      <c r="F325" s="399"/>
      <c r="G325" s="399"/>
      <c r="H325" s="399"/>
      <c r="I325" s="399"/>
      <c r="J325" s="399"/>
      <c r="K325" s="399"/>
      <c r="L325" s="399"/>
      <c r="M325" s="399"/>
      <c r="N325" s="399"/>
      <c r="O325" s="399"/>
      <c r="P325" s="399"/>
      <c r="Q325" s="401"/>
      <c r="R325" s="401"/>
      <c r="S325" s="401"/>
      <c r="T325" s="402"/>
      <c r="U325" s="403">
        <f t="shared" si="16"/>
        <v>0</v>
      </c>
      <c r="V325" s="404">
        <f t="shared" si="17"/>
        <v>0</v>
      </c>
      <c r="W325" s="404">
        <f t="shared" si="18"/>
        <v>0</v>
      </c>
      <c r="X325" s="405">
        <f t="shared" si="19"/>
        <v>0</v>
      </c>
      <c r="Y325" s="2453"/>
      <c r="Z325" s="2456"/>
      <c r="AA325" s="2456"/>
      <c r="AB325" s="2456"/>
      <c r="AC325" s="2444"/>
    </row>
    <row r="326" spans="1:29" ht="18.75" x14ac:dyDescent="0.25">
      <c r="A326" s="2459"/>
      <c r="B326" s="2462"/>
      <c r="C326" s="417"/>
      <c r="D326" s="406"/>
      <c r="E326" s="406"/>
      <c r="F326" s="406"/>
      <c r="G326" s="406"/>
      <c r="H326" s="406"/>
      <c r="I326" s="406"/>
      <c r="J326" s="406"/>
      <c r="K326" s="406"/>
      <c r="L326" s="406"/>
      <c r="M326" s="406"/>
      <c r="N326" s="406"/>
      <c r="O326" s="406"/>
      <c r="P326" s="406"/>
      <c r="Q326" s="407"/>
      <c r="R326" s="407"/>
      <c r="S326" s="407"/>
      <c r="T326" s="408"/>
      <c r="U326" s="403">
        <f t="shared" si="16"/>
        <v>0</v>
      </c>
      <c r="V326" s="404">
        <f t="shared" si="17"/>
        <v>0</v>
      </c>
      <c r="W326" s="404">
        <f t="shared" si="18"/>
        <v>0</v>
      </c>
      <c r="X326" s="405">
        <f t="shared" si="19"/>
        <v>0</v>
      </c>
      <c r="Y326" s="2453"/>
      <c r="Z326" s="2456"/>
      <c r="AA326" s="2456"/>
      <c r="AB326" s="2456"/>
      <c r="AC326" s="2444"/>
    </row>
    <row r="327" spans="1:29" ht="18.75" x14ac:dyDescent="0.25">
      <c r="A327" s="2459"/>
      <c r="B327" s="2462"/>
      <c r="C327" s="417"/>
      <c r="D327" s="399"/>
      <c r="E327" s="399"/>
      <c r="F327" s="399"/>
      <c r="G327" s="399"/>
      <c r="H327" s="399"/>
      <c r="I327" s="399"/>
      <c r="J327" s="399"/>
      <c r="K327" s="399"/>
      <c r="L327" s="399"/>
      <c r="M327" s="399"/>
      <c r="N327" s="399"/>
      <c r="O327" s="399"/>
      <c r="P327" s="399"/>
      <c r="Q327" s="401"/>
      <c r="R327" s="401"/>
      <c r="S327" s="401"/>
      <c r="T327" s="402"/>
      <c r="U327" s="403">
        <f t="shared" si="16"/>
        <v>0</v>
      </c>
      <c r="V327" s="404">
        <f t="shared" si="17"/>
        <v>0</v>
      </c>
      <c r="W327" s="404">
        <f t="shared" si="18"/>
        <v>0</v>
      </c>
      <c r="X327" s="405">
        <f t="shared" si="19"/>
        <v>0</v>
      </c>
      <c r="Y327" s="2453"/>
      <c r="Z327" s="2456"/>
      <c r="AA327" s="2456"/>
      <c r="AB327" s="2456"/>
      <c r="AC327" s="2444"/>
    </row>
    <row r="328" spans="1:29" ht="18.75" x14ac:dyDescent="0.25">
      <c r="A328" s="2459"/>
      <c r="B328" s="2462"/>
      <c r="C328" s="417"/>
      <c r="D328" s="406"/>
      <c r="E328" s="406"/>
      <c r="F328" s="406"/>
      <c r="G328" s="406"/>
      <c r="H328" s="406"/>
      <c r="I328" s="406"/>
      <c r="J328" s="406"/>
      <c r="K328" s="406"/>
      <c r="L328" s="406"/>
      <c r="M328" s="406"/>
      <c r="N328" s="406"/>
      <c r="O328" s="406"/>
      <c r="P328" s="406"/>
      <c r="Q328" s="407"/>
      <c r="R328" s="407"/>
      <c r="S328" s="407"/>
      <c r="T328" s="408"/>
      <c r="U328" s="403">
        <f t="shared" si="16"/>
        <v>0</v>
      </c>
      <c r="V328" s="404">
        <f t="shared" si="17"/>
        <v>0</v>
      </c>
      <c r="W328" s="404">
        <f t="shared" si="18"/>
        <v>0</v>
      </c>
      <c r="X328" s="405">
        <f t="shared" si="19"/>
        <v>0</v>
      </c>
      <c r="Y328" s="2453"/>
      <c r="Z328" s="2456"/>
      <c r="AA328" s="2456"/>
      <c r="AB328" s="2456"/>
      <c r="AC328" s="2444"/>
    </row>
    <row r="329" spans="1:29" ht="18.75" x14ac:dyDescent="0.25">
      <c r="A329" s="2459"/>
      <c r="B329" s="2462"/>
      <c r="C329" s="417"/>
      <c r="D329" s="399"/>
      <c r="E329" s="399"/>
      <c r="F329" s="399"/>
      <c r="G329" s="399"/>
      <c r="H329" s="399"/>
      <c r="I329" s="399"/>
      <c r="J329" s="399"/>
      <c r="K329" s="399"/>
      <c r="L329" s="399"/>
      <c r="M329" s="399"/>
      <c r="N329" s="399"/>
      <c r="O329" s="399"/>
      <c r="P329" s="399"/>
      <c r="Q329" s="401"/>
      <c r="R329" s="401"/>
      <c r="S329" s="401"/>
      <c r="T329" s="402"/>
      <c r="U329" s="403">
        <f t="shared" si="16"/>
        <v>0</v>
      </c>
      <c r="V329" s="404">
        <f t="shared" si="17"/>
        <v>0</v>
      </c>
      <c r="W329" s="404">
        <f t="shared" si="18"/>
        <v>0</v>
      </c>
      <c r="X329" s="405">
        <f t="shared" si="19"/>
        <v>0</v>
      </c>
      <c r="Y329" s="2453"/>
      <c r="Z329" s="2456"/>
      <c r="AA329" s="2456"/>
      <c r="AB329" s="2456"/>
      <c r="AC329" s="2444"/>
    </row>
    <row r="330" spans="1:29" ht="18.75" x14ac:dyDescent="0.25">
      <c r="A330" s="2459"/>
      <c r="B330" s="2462"/>
      <c r="C330" s="417"/>
      <c r="D330" s="406"/>
      <c r="E330" s="406"/>
      <c r="F330" s="406"/>
      <c r="G330" s="406"/>
      <c r="H330" s="406"/>
      <c r="I330" s="406"/>
      <c r="J330" s="406"/>
      <c r="K330" s="406"/>
      <c r="L330" s="406"/>
      <c r="M330" s="406"/>
      <c r="N330" s="406"/>
      <c r="O330" s="406"/>
      <c r="P330" s="406"/>
      <c r="Q330" s="407"/>
      <c r="R330" s="407"/>
      <c r="S330" s="407"/>
      <c r="T330" s="408"/>
      <c r="U330" s="403">
        <f t="shared" si="16"/>
        <v>0</v>
      </c>
      <c r="V330" s="404">
        <f t="shared" si="17"/>
        <v>0</v>
      </c>
      <c r="W330" s="404">
        <f t="shared" si="18"/>
        <v>0</v>
      </c>
      <c r="X330" s="405">
        <f t="shared" si="19"/>
        <v>0</v>
      </c>
      <c r="Y330" s="2453"/>
      <c r="Z330" s="2456"/>
      <c r="AA330" s="2456"/>
      <c r="AB330" s="2456"/>
      <c r="AC330" s="2444"/>
    </row>
    <row r="331" spans="1:29" ht="19.5" thickBot="1" x14ac:dyDescent="0.3">
      <c r="A331" s="2460"/>
      <c r="B331" s="2463"/>
      <c r="C331" s="418"/>
      <c r="D331" s="410"/>
      <c r="E331" s="410"/>
      <c r="F331" s="410"/>
      <c r="G331" s="410"/>
      <c r="H331" s="410"/>
      <c r="I331" s="410"/>
      <c r="J331" s="410"/>
      <c r="K331" s="410"/>
      <c r="L331" s="410"/>
      <c r="M331" s="410"/>
      <c r="N331" s="410"/>
      <c r="O331" s="410"/>
      <c r="P331" s="410"/>
      <c r="Q331" s="411"/>
      <c r="R331" s="411"/>
      <c r="S331" s="411"/>
      <c r="T331" s="412"/>
      <c r="U331" s="413">
        <f t="shared" si="16"/>
        <v>0</v>
      </c>
      <c r="V331" s="414">
        <f t="shared" si="17"/>
        <v>0</v>
      </c>
      <c r="W331" s="414">
        <f t="shared" si="18"/>
        <v>0</v>
      </c>
      <c r="X331" s="415">
        <f t="shared" si="19"/>
        <v>0</v>
      </c>
      <c r="Y331" s="2454"/>
      <c r="Z331" s="2457"/>
      <c r="AA331" s="2457"/>
      <c r="AB331" s="2457"/>
      <c r="AC331" s="2445"/>
    </row>
    <row r="332" spans="1:29" ht="18.75" x14ac:dyDescent="0.25">
      <c r="A332" s="2458">
        <v>17</v>
      </c>
      <c r="B332" s="2461"/>
      <c r="C332" s="416"/>
      <c r="D332" s="391"/>
      <c r="E332" s="392"/>
      <c r="F332" s="392"/>
      <c r="G332" s="392"/>
      <c r="H332" s="392"/>
      <c r="I332" s="392"/>
      <c r="J332" s="392"/>
      <c r="K332" s="392"/>
      <c r="L332" s="392"/>
      <c r="M332" s="392"/>
      <c r="N332" s="392"/>
      <c r="O332" s="392"/>
      <c r="P332" s="392"/>
      <c r="Q332" s="393"/>
      <c r="R332" s="393"/>
      <c r="S332" s="393"/>
      <c r="T332" s="394"/>
      <c r="U332" s="395">
        <f t="shared" ref="U332:U395" si="20">IF(AND(E332=0,F332=0,G332=0),0,IF(AND(E332=0,F332=0),G332,IF(AND(E332=0,G332=0),F332,IF(AND(F332=0,G332=0),E332,IF(E332=0,(F332+G332)/2,IF(F332=0,(E332+G332)/2,IF(G332=0,(E332+F332)/2,(E332+F332+G332)/3)))))))</f>
        <v>0</v>
      </c>
      <c r="V332" s="396">
        <f t="shared" ref="V332:V395" si="21">IF(AND(H332=0,I332=0,J332=0),0,IF(AND(H332=0,I332=0),J332,IF(AND(H332=0,J332=0),I332,IF(AND(I332=0,J332=0),H332,IF(H332=0,(I332+J332)/2,IF(I332=0,(H332+J332)/2,IF(J332=0,(H332+I332)/2,(H332+I332+J332)/3)))))))</f>
        <v>0</v>
      </c>
      <c r="W332" s="396">
        <f t="shared" ref="W332:W395" si="22">IF(AND(K332=0,L332=0,M332=0),0,IF(AND(K332=0,L332=0),M332,IF(AND(K332=0,M332=0),L332,IF(AND(L332=0,M332=0),K332,IF(K332=0,(L332+M332)/2,IF(L332=0,(K332+M332)/2,IF(M332=0,(K332+L332)/2,(K332+L332+M332)/3)))))))</f>
        <v>0</v>
      </c>
      <c r="X332" s="397">
        <f t="shared" ref="X332:X395" si="23">IF(AND(N332=0,O332=0,P332=0),0,IF(AND(N332=0,O332=0),P332,IF(AND(N332=0,P332=0),O332,IF(AND(O332=0,P332=0),N332,IF(N332=0,(O332+P332)/2,IF(O332=0,(N332+P332)/2,IF(P332=0,(N332+O332)/2,(N332+O332+P332)/3)))))))</f>
        <v>0</v>
      </c>
      <c r="Y332" s="2452">
        <f>SUM(U332:U351)</f>
        <v>0</v>
      </c>
      <c r="Z332" s="2455">
        <f>SUM(V332:V351)</f>
        <v>0</v>
      </c>
      <c r="AA332" s="2455">
        <f>SUM(W332:W351)</f>
        <v>0</v>
      </c>
      <c r="AB332" s="2455">
        <f>SUM(X332:X351)</f>
        <v>0</v>
      </c>
      <c r="AC332" s="2443">
        <f>MAX(Y332:AB351)</f>
        <v>0</v>
      </c>
    </row>
    <row r="333" spans="1:29" ht="18.75" x14ac:dyDescent="0.25">
      <c r="A333" s="2459"/>
      <c r="B333" s="2462"/>
      <c r="C333" s="417"/>
      <c r="D333" s="399"/>
      <c r="E333" s="400"/>
      <c r="F333" s="400"/>
      <c r="G333" s="400"/>
      <c r="H333" s="400"/>
      <c r="I333" s="400"/>
      <c r="J333" s="400"/>
      <c r="K333" s="400"/>
      <c r="L333" s="400"/>
      <c r="M333" s="400"/>
      <c r="N333" s="400"/>
      <c r="O333" s="400"/>
      <c r="P333" s="400"/>
      <c r="Q333" s="401"/>
      <c r="R333" s="401"/>
      <c r="S333" s="401"/>
      <c r="T333" s="402"/>
      <c r="U333" s="403">
        <f t="shared" si="20"/>
        <v>0</v>
      </c>
      <c r="V333" s="404">
        <f t="shared" si="21"/>
        <v>0</v>
      </c>
      <c r="W333" s="404">
        <f t="shared" si="22"/>
        <v>0</v>
      </c>
      <c r="X333" s="405">
        <f t="shared" si="23"/>
        <v>0</v>
      </c>
      <c r="Y333" s="2453"/>
      <c r="Z333" s="2456"/>
      <c r="AA333" s="2456"/>
      <c r="AB333" s="2456"/>
      <c r="AC333" s="2444"/>
    </row>
    <row r="334" spans="1:29" ht="18.75" x14ac:dyDescent="0.25">
      <c r="A334" s="2459"/>
      <c r="B334" s="2462"/>
      <c r="C334" s="417"/>
      <c r="D334" s="406"/>
      <c r="E334" s="406"/>
      <c r="F334" s="406"/>
      <c r="G334" s="406"/>
      <c r="H334" s="406"/>
      <c r="I334" s="406"/>
      <c r="J334" s="406"/>
      <c r="K334" s="406"/>
      <c r="L334" s="406"/>
      <c r="M334" s="406"/>
      <c r="N334" s="406"/>
      <c r="O334" s="406"/>
      <c r="P334" s="406"/>
      <c r="Q334" s="407"/>
      <c r="R334" s="407"/>
      <c r="S334" s="407"/>
      <c r="T334" s="408"/>
      <c r="U334" s="403">
        <f t="shared" si="20"/>
        <v>0</v>
      </c>
      <c r="V334" s="404">
        <f t="shared" si="21"/>
        <v>0</v>
      </c>
      <c r="W334" s="404">
        <f t="shared" si="22"/>
        <v>0</v>
      </c>
      <c r="X334" s="405">
        <f t="shared" si="23"/>
        <v>0</v>
      </c>
      <c r="Y334" s="2453"/>
      <c r="Z334" s="2456"/>
      <c r="AA334" s="2456"/>
      <c r="AB334" s="2456"/>
      <c r="AC334" s="2444"/>
    </row>
    <row r="335" spans="1:29" ht="18.75" x14ac:dyDescent="0.25">
      <c r="A335" s="2459"/>
      <c r="B335" s="2462"/>
      <c r="C335" s="417"/>
      <c r="D335" s="399"/>
      <c r="E335" s="399"/>
      <c r="F335" s="399"/>
      <c r="G335" s="399"/>
      <c r="H335" s="399"/>
      <c r="I335" s="399"/>
      <c r="J335" s="399"/>
      <c r="K335" s="399"/>
      <c r="L335" s="399"/>
      <c r="M335" s="399"/>
      <c r="N335" s="399"/>
      <c r="O335" s="399"/>
      <c r="P335" s="399"/>
      <c r="Q335" s="401"/>
      <c r="R335" s="401"/>
      <c r="S335" s="401"/>
      <c r="T335" s="402"/>
      <c r="U335" s="403">
        <f t="shared" si="20"/>
        <v>0</v>
      </c>
      <c r="V335" s="404">
        <f t="shared" si="21"/>
        <v>0</v>
      </c>
      <c r="W335" s="404">
        <f t="shared" si="22"/>
        <v>0</v>
      </c>
      <c r="X335" s="405">
        <f t="shared" si="23"/>
        <v>0</v>
      </c>
      <c r="Y335" s="2453"/>
      <c r="Z335" s="2456"/>
      <c r="AA335" s="2456"/>
      <c r="AB335" s="2456"/>
      <c r="AC335" s="2444"/>
    </row>
    <row r="336" spans="1:29" ht="18.75" x14ac:dyDescent="0.25">
      <c r="A336" s="2459"/>
      <c r="B336" s="2462"/>
      <c r="C336" s="417"/>
      <c r="D336" s="406"/>
      <c r="E336" s="406"/>
      <c r="F336" s="406"/>
      <c r="G336" s="406"/>
      <c r="H336" s="406"/>
      <c r="I336" s="406"/>
      <c r="J336" s="406"/>
      <c r="K336" s="406"/>
      <c r="L336" s="406"/>
      <c r="M336" s="406"/>
      <c r="N336" s="406"/>
      <c r="O336" s="406"/>
      <c r="P336" s="406"/>
      <c r="Q336" s="407"/>
      <c r="R336" s="407"/>
      <c r="S336" s="407"/>
      <c r="T336" s="408"/>
      <c r="U336" s="403">
        <f t="shared" si="20"/>
        <v>0</v>
      </c>
      <c r="V336" s="404">
        <f t="shared" si="21"/>
        <v>0</v>
      </c>
      <c r="W336" s="404">
        <f t="shared" si="22"/>
        <v>0</v>
      </c>
      <c r="X336" s="405">
        <f t="shared" si="23"/>
        <v>0</v>
      </c>
      <c r="Y336" s="2453"/>
      <c r="Z336" s="2456"/>
      <c r="AA336" s="2456"/>
      <c r="AB336" s="2456"/>
      <c r="AC336" s="2444"/>
    </row>
    <row r="337" spans="1:29" ht="18.75" x14ac:dyDescent="0.25">
      <c r="A337" s="2459"/>
      <c r="B337" s="2462"/>
      <c r="C337" s="417"/>
      <c r="D337" s="399"/>
      <c r="E337" s="399"/>
      <c r="F337" s="399"/>
      <c r="G337" s="399"/>
      <c r="H337" s="399"/>
      <c r="I337" s="399"/>
      <c r="J337" s="399"/>
      <c r="K337" s="399"/>
      <c r="L337" s="399"/>
      <c r="M337" s="399"/>
      <c r="N337" s="399"/>
      <c r="O337" s="399"/>
      <c r="P337" s="399"/>
      <c r="Q337" s="401"/>
      <c r="R337" s="401"/>
      <c r="S337" s="401"/>
      <c r="T337" s="402"/>
      <c r="U337" s="403">
        <f t="shared" si="20"/>
        <v>0</v>
      </c>
      <c r="V337" s="404">
        <f t="shared" si="21"/>
        <v>0</v>
      </c>
      <c r="W337" s="404">
        <f t="shared" si="22"/>
        <v>0</v>
      </c>
      <c r="X337" s="405">
        <f t="shared" si="23"/>
        <v>0</v>
      </c>
      <c r="Y337" s="2453"/>
      <c r="Z337" s="2456"/>
      <c r="AA337" s="2456"/>
      <c r="AB337" s="2456"/>
      <c r="AC337" s="2444"/>
    </row>
    <row r="338" spans="1:29" ht="18.75" x14ac:dyDescent="0.25">
      <c r="A338" s="2459"/>
      <c r="B338" s="2462"/>
      <c r="C338" s="417"/>
      <c r="D338" s="406"/>
      <c r="E338" s="406"/>
      <c r="F338" s="406"/>
      <c r="G338" s="406"/>
      <c r="H338" s="406"/>
      <c r="I338" s="406"/>
      <c r="J338" s="406"/>
      <c r="K338" s="406"/>
      <c r="L338" s="406"/>
      <c r="M338" s="406"/>
      <c r="N338" s="406"/>
      <c r="O338" s="406"/>
      <c r="P338" s="406"/>
      <c r="Q338" s="407"/>
      <c r="R338" s="407"/>
      <c r="S338" s="407"/>
      <c r="T338" s="408"/>
      <c r="U338" s="403">
        <f t="shared" si="20"/>
        <v>0</v>
      </c>
      <c r="V338" s="404">
        <f t="shared" si="21"/>
        <v>0</v>
      </c>
      <c r="W338" s="404">
        <f t="shared" si="22"/>
        <v>0</v>
      </c>
      <c r="X338" s="405">
        <f t="shared" si="23"/>
        <v>0</v>
      </c>
      <c r="Y338" s="2453"/>
      <c r="Z338" s="2456"/>
      <c r="AA338" s="2456"/>
      <c r="AB338" s="2456"/>
      <c r="AC338" s="2444"/>
    </row>
    <row r="339" spans="1:29" ht="18.75" x14ac:dyDescent="0.25">
      <c r="A339" s="2459"/>
      <c r="B339" s="2462"/>
      <c r="C339" s="417"/>
      <c r="D339" s="399"/>
      <c r="E339" s="399"/>
      <c r="F339" s="399"/>
      <c r="G339" s="399"/>
      <c r="H339" s="399"/>
      <c r="I339" s="399"/>
      <c r="J339" s="399"/>
      <c r="K339" s="399"/>
      <c r="L339" s="399"/>
      <c r="M339" s="399"/>
      <c r="N339" s="399"/>
      <c r="O339" s="399"/>
      <c r="P339" s="399"/>
      <c r="Q339" s="401"/>
      <c r="R339" s="401"/>
      <c r="S339" s="401"/>
      <c r="T339" s="402"/>
      <c r="U339" s="403">
        <f t="shared" si="20"/>
        <v>0</v>
      </c>
      <c r="V339" s="404">
        <f t="shared" si="21"/>
        <v>0</v>
      </c>
      <c r="W339" s="404">
        <f t="shared" si="22"/>
        <v>0</v>
      </c>
      <c r="X339" s="405">
        <f t="shared" si="23"/>
        <v>0</v>
      </c>
      <c r="Y339" s="2453"/>
      <c r="Z339" s="2456"/>
      <c r="AA339" s="2456"/>
      <c r="AB339" s="2456"/>
      <c r="AC339" s="2444"/>
    </row>
    <row r="340" spans="1:29" ht="18.75" x14ac:dyDescent="0.25">
      <c r="A340" s="2459"/>
      <c r="B340" s="2462"/>
      <c r="C340" s="417"/>
      <c r="D340" s="406"/>
      <c r="E340" s="406"/>
      <c r="F340" s="406"/>
      <c r="G340" s="406"/>
      <c r="H340" s="406"/>
      <c r="I340" s="406"/>
      <c r="J340" s="406"/>
      <c r="K340" s="406"/>
      <c r="L340" s="406"/>
      <c r="M340" s="406"/>
      <c r="N340" s="406"/>
      <c r="O340" s="406"/>
      <c r="P340" s="406"/>
      <c r="Q340" s="407"/>
      <c r="R340" s="407"/>
      <c r="S340" s="407"/>
      <c r="T340" s="408"/>
      <c r="U340" s="403">
        <f t="shared" si="20"/>
        <v>0</v>
      </c>
      <c r="V340" s="404">
        <f t="shared" si="21"/>
        <v>0</v>
      </c>
      <c r="W340" s="404">
        <f t="shared" si="22"/>
        <v>0</v>
      </c>
      <c r="X340" s="405">
        <f t="shared" si="23"/>
        <v>0</v>
      </c>
      <c r="Y340" s="2453"/>
      <c r="Z340" s="2456"/>
      <c r="AA340" s="2456"/>
      <c r="AB340" s="2456"/>
      <c r="AC340" s="2444"/>
    </row>
    <row r="341" spans="1:29" ht="18.75" x14ac:dyDescent="0.25">
      <c r="A341" s="2459"/>
      <c r="B341" s="2462"/>
      <c r="C341" s="417"/>
      <c r="D341" s="399"/>
      <c r="E341" s="399"/>
      <c r="F341" s="399"/>
      <c r="G341" s="399"/>
      <c r="H341" s="399"/>
      <c r="I341" s="399"/>
      <c r="J341" s="399"/>
      <c r="K341" s="399"/>
      <c r="L341" s="399"/>
      <c r="M341" s="399"/>
      <c r="N341" s="399"/>
      <c r="O341" s="399"/>
      <c r="P341" s="399"/>
      <c r="Q341" s="401"/>
      <c r="R341" s="401"/>
      <c r="S341" s="401"/>
      <c r="T341" s="402"/>
      <c r="U341" s="403">
        <f t="shared" si="20"/>
        <v>0</v>
      </c>
      <c r="V341" s="404">
        <f t="shared" si="21"/>
        <v>0</v>
      </c>
      <c r="W341" s="404">
        <f t="shared" si="22"/>
        <v>0</v>
      </c>
      <c r="X341" s="405">
        <f t="shared" si="23"/>
        <v>0</v>
      </c>
      <c r="Y341" s="2453"/>
      <c r="Z341" s="2456"/>
      <c r="AA341" s="2456"/>
      <c r="AB341" s="2456"/>
      <c r="AC341" s="2444"/>
    </row>
    <row r="342" spans="1:29" ht="18.75" x14ac:dyDescent="0.25">
      <c r="A342" s="2459"/>
      <c r="B342" s="2462"/>
      <c r="C342" s="417"/>
      <c r="D342" s="406"/>
      <c r="E342" s="406"/>
      <c r="F342" s="406"/>
      <c r="G342" s="406"/>
      <c r="H342" s="406"/>
      <c r="I342" s="406"/>
      <c r="J342" s="406"/>
      <c r="K342" s="406"/>
      <c r="L342" s="406"/>
      <c r="M342" s="406"/>
      <c r="N342" s="406"/>
      <c r="O342" s="406"/>
      <c r="P342" s="406"/>
      <c r="Q342" s="407"/>
      <c r="R342" s="407"/>
      <c r="S342" s="407"/>
      <c r="T342" s="408"/>
      <c r="U342" s="403">
        <f t="shared" si="20"/>
        <v>0</v>
      </c>
      <c r="V342" s="404">
        <f t="shared" si="21"/>
        <v>0</v>
      </c>
      <c r="W342" s="404">
        <f t="shared" si="22"/>
        <v>0</v>
      </c>
      <c r="X342" s="405">
        <f t="shared" si="23"/>
        <v>0</v>
      </c>
      <c r="Y342" s="2453"/>
      <c r="Z342" s="2456"/>
      <c r="AA342" s="2456"/>
      <c r="AB342" s="2456"/>
      <c r="AC342" s="2444"/>
    </row>
    <row r="343" spans="1:29" ht="18.75" x14ac:dyDescent="0.25">
      <c r="A343" s="2459"/>
      <c r="B343" s="2462"/>
      <c r="C343" s="417"/>
      <c r="D343" s="399"/>
      <c r="E343" s="399"/>
      <c r="F343" s="399"/>
      <c r="G343" s="399"/>
      <c r="H343" s="399"/>
      <c r="I343" s="399"/>
      <c r="J343" s="399"/>
      <c r="K343" s="399"/>
      <c r="L343" s="399"/>
      <c r="M343" s="399"/>
      <c r="N343" s="399"/>
      <c r="O343" s="399"/>
      <c r="P343" s="399"/>
      <c r="Q343" s="401"/>
      <c r="R343" s="401"/>
      <c r="S343" s="401"/>
      <c r="T343" s="402"/>
      <c r="U343" s="403">
        <f t="shared" si="20"/>
        <v>0</v>
      </c>
      <c r="V343" s="404">
        <f t="shared" si="21"/>
        <v>0</v>
      </c>
      <c r="W343" s="404">
        <f t="shared" si="22"/>
        <v>0</v>
      </c>
      <c r="X343" s="405">
        <f t="shared" si="23"/>
        <v>0</v>
      </c>
      <c r="Y343" s="2453"/>
      <c r="Z343" s="2456"/>
      <c r="AA343" s="2456"/>
      <c r="AB343" s="2456"/>
      <c r="AC343" s="2444"/>
    </row>
    <row r="344" spans="1:29" ht="18.75" x14ac:dyDescent="0.25">
      <c r="A344" s="2459"/>
      <c r="B344" s="2462"/>
      <c r="C344" s="417"/>
      <c r="D344" s="406"/>
      <c r="E344" s="406"/>
      <c r="F344" s="406"/>
      <c r="G344" s="406"/>
      <c r="H344" s="406"/>
      <c r="I344" s="406"/>
      <c r="J344" s="406"/>
      <c r="K344" s="406"/>
      <c r="L344" s="406"/>
      <c r="M344" s="406"/>
      <c r="N344" s="406"/>
      <c r="O344" s="406"/>
      <c r="P344" s="406"/>
      <c r="Q344" s="407"/>
      <c r="R344" s="407"/>
      <c r="S344" s="407"/>
      <c r="T344" s="408"/>
      <c r="U344" s="403">
        <f t="shared" si="20"/>
        <v>0</v>
      </c>
      <c r="V344" s="404">
        <f t="shared" si="21"/>
        <v>0</v>
      </c>
      <c r="W344" s="404">
        <f t="shared" si="22"/>
        <v>0</v>
      </c>
      <c r="X344" s="405">
        <f t="shared" si="23"/>
        <v>0</v>
      </c>
      <c r="Y344" s="2453"/>
      <c r="Z344" s="2456"/>
      <c r="AA344" s="2456"/>
      <c r="AB344" s="2456"/>
      <c r="AC344" s="2444"/>
    </row>
    <row r="345" spans="1:29" ht="18.75" x14ac:dyDescent="0.25">
      <c r="A345" s="2459"/>
      <c r="B345" s="2462"/>
      <c r="C345" s="417"/>
      <c r="D345" s="399"/>
      <c r="E345" s="399"/>
      <c r="F345" s="399"/>
      <c r="G345" s="399"/>
      <c r="H345" s="399"/>
      <c r="I345" s="399"/>
      <c r="J345" s="399"/>
      <c r="K345" s="399"/>
      <c r="L345" s="399"/>
      <c r="M345" s="399"/>
      <c r="N345" s="399"/>
      <c r="O345" s="399"/>
      <c r="P345" s="399"/>
      <c r="Q345" s="401"/>
      <c r="R345" s="401"/>
      <c r="S345" s="401"/>
      <c r="T345" s="402"/>
      <c r="U345" s="403">
        <f t="shared" si="20"/>
        <v>0</v>
      </c>
      <c r="V345" s="404">
        <f t="shared" si="21"/>
        <v>0</v>
      </c>
      <c r="W345" s="404">
        <f t="shared" si="22"/>
        <v>0</v>
      </c>
      <c r="X345" s="405">
        <f t="shared" si="23"/>
        <v>0</v>
      </c>
      <c r="Y345" s="2453"/>
      <c r="Z345" s="2456"/>
      <c r="AA345" s="2456"/>
      <c r="AB345" s="2456"/>
      <c r="AC345" s="2444"/>
    </row>
    <row r="346" spans="1:29" ht="18.75" x14ac:dyDescent="0.25">
      <c r="A346" s="2459"/>
      <c r="B346" s="2462"/>
      <c r="C346" s="417"/>
      <c r="D346" s="406"/>
      <c r="E346" s="406"/>
      <c r="F346" s="406"/>
      <c r="G346" s="406"/>
      <c r="H346" s="406"/>
      <c r="I346" s="406"/>
      <c r="J346" s="406"/>
      <c r="K346" s="406"/>
      <c r="L346" s="406"/>
      <c r="M346" s="406"/>
      <c r="N346" s="406"/>
      <c r="O346" s="406"/>
      <c r="P346" s="406"/>
      <c r="Q346" s="407"/>
      <c r="R346" s="407"/>
      <c r="S346" s="407"/>
      <c r="T346" s="408"/>
      <c r="U346" s="403">
        <f t="shared" si="20"/>
        <v>0</v>
      </c>
      <c r="V346" s="404">
        <f t="shared" si="21"/>
        <v>0</v>
      </c>
      <c r="W346" s="404">
        <f t="shared" si="22"/>
        <v>0</v>
      </c>
      <c r="X346" s="405">
        <f t="shared" si="23"/>
        <v>0</v>
      </c>
      <c r="Y346" s="2453"/>
      <c r="Z346" s="2456"/>
      <c r="AA346" s="2456"/>
      <c r="AB346" s="2456"/>
      <c r="AC346" s="2444"/>
    </row>
    <row r="347" spans="1:29" ht="18.75" x14ac:dyDescent="0.25">
      <c r="A347" s="2459"/>
      <c r="B347" s="2462"/>
      <c r="C347" s="417"/>
      <c r="D347" s="399"/>
      <c r="E347" s="399"/>
      <c r="F347" s="399"/>
      <c r="G347" s="399"/>
      <c r="H347" s="399"/>
      <c r="I347" s="399"/>
      <c r="J347" s="399"/>
      <c r="K347" s="399"/>
      <c r="L347" s="399"/>
      <c r="M347" s="399"/>
      <c r="N347" s="399"/>
      <c r="O347" s="399"/>
      <c r="P347" s="399"/>
      <c r="Q347" s="401"/>
      <c r="R347" s="401"/>
      <c r="S347" s="401"/>
      <c r="T347" s="402"/>
      <c r="U347" s="403">
        <f t="shared" si="20"/>
        <v>0</v>
      </c>
      <c r="V347" s="404">
        <f t="shared" si="21"/>
        <v>0</v>
      </c>
      <c r="W347" s="404">
        <f t="shared" si="22"/>
        <v>0</v>
      </c>
      <c r="X347" s="405">
        <f t="shared" si="23"/>
        <v>0</v>
      </c>
      <c r="Y347" s="2453"/>
      <c r="Z347" s="2456"/>
      <c r="AA347" s="2456"/>
      <c r="AB347" s="2456"/>
      <c r="AC347" s="2444"/>
    </row>
    <row r="348" spans="1:29" ht="18.75" x14ac:dyDescent="0.25">
      <c r="A348" s="2459"/>
      <c r="B348" s="2462"/>
      <c r="C348" s="417"/>
      <c r="D348" s="406"/>
      <c r="E348" s="406"/>
      <c r="F348" s="406"/>
      <c r="G348" s="406"/>
      <c r="H348" s="406"/>
      <c r="I348" s="406"/>
      <c r="J348" s="406"/>
      <c r="K348" s="406"/>
      <c r="L348" s="406"/>
      <c r="M348" s="406"/>
      <c r="N348" s="406"/>
      <c r="O348" s="406"/>
      <c r="P348" s="406"/>
      <c r="Q348" s="407"/>
      <c r="R348" s="407"/>
      <c r="S348" s="407"/>
      <c r="T348" s="408"/>
      <c r="U348" s="403">
        <f t="shared" si="20"/>
        <v>0</v>
      </c>
      <c r="V348" s="404">
        <f t="shared" si="21"/>
        <v>0</v>
      </c>
      <c r="W348" s="404">
        <f t="shared" si="22"/>
        <v>0</v>
      </c>
      <c r="X348" s="405">
        <f t="shared" si="23"/>
        <v>0</v>
      </c>
      <c r="Y348" s="2453"/>
      <c r="Z348" s="2456"/>
      <c r="AA348" s="2456"/>
      <c r="AB348" s="2456"/>
      <c r="AC348" s="2444"/>
    </row>
    <row r="349" spans="1:29" ht="18.75" x14ac:dyDescent="0.25">
      <c r="A349" s="2459"/>
      <c r="B349" s="2462"/>
      <c r="C349" s="417"/>
      <c r="D349" s="399"/>
      <c r="E349" s="399"/>
      <c r="F349" s="399"/>
      <c r="G349" s="399"/>
      <c r="H349" s="399"/>
      <c r="I349" s="399"/>
      <c r="J349" s="399"/>
      <c r="K349" s="399"/>
      <c r="L349" s="399"/>
      <c r="M349" s="399"/>
      <c r="N349" s="399"/>
      <c r="O349" s="399"/>
      <c r="P349" s="399"/>
      <c r="Q349" s="401"/>
      <c r="R349" s="401"/>
      <c r="S349" s="401"/>
      <c r="T349" s="402"/>
      <c r="U349" s="403">
        <f t="shared" si="20"/>
        <v>0</v>
      </c>
      <c r="V349" s="404">
        <f t="shared" si="21"/>
        <v>0</v>
      </c>
      <c r="W349" s="404">
        <f t="shared" si="22"/>
        <v>0</v>
      </c>
      <c r="X349" s="405">
        <f t="shared" si="23"/>
        <v>0</v>
      </c>
      <c r="Y349" s="2453"/>
      <c r="Z349" s="2456"/>
      <c r="AA349" s="2456"/>
      <c r="AB349" s="2456"/>
      <c r="AC349" s="2444"/>
    </row>
    <row r="350" spans="1:29" ht="18.75" x14ac:dyDescent="0.25">
      <c r="A350" s="2459"/>
      <c r="B350" s="2462"/>
      <c r="C350" s="417"/>
      <c r="D350" s="406"/>
      <c r="E350" s="406"/>
      <c r="F350" s="406"/>
      <c r="G350" s="406"/>
      <c r="H350" s="406"/>
      <c r="I350" s="406"/>
      <c r="J350" s="406"/>
      <c r="K350" s="406"/>
      <c r="L350" s="406"/>
      <c r="M350" s="406"/>
      <c r="N350" s="406"/>
      <c r="O350" s="406"/>
      <c r="P350" s="406"/>
      <c r="Q350" s="407"/>
      <c r="R350" s="407"/>
      <c r="S350" s="407"/>
      <c r="T350" s="408"/>
      <c r="U350" s="403">
        <f t="shared" si="20"/>
        <v>0</v>
      </c>
      <c r="V350" s="404">
        <f t="shared" si="21"/>
        <v>0</v>
      </c>
      <c r="W350" s="404">
        <f t="shared" si="22"/>
        <v>0</v>
      </c>
      <c r="X350" s="405">
        <f t="shared" si="23"/>
        <v>0</v>
      </c>
      <c r="Y350" s="2453"/>
      <c r="Z350" s="2456"/>
      <c r="AA350" s="2456"/>
      <c r="AB350" s="2456"/>
      <c r="AC350" s="2444"/>
    </row>
    <row r="351" spans="1:29" ht="19.5" thickBot="1" x14ac:dyDescent="0.3">
      <c r="A351" s="2460"/>
      <c r="B351" s="2463"/>
      <c r="C351" s="418"/>
      <c r="D351" s="410"/>
      <c r="E351" s="410"/>
      <c r="F351" s="410"/>
      <c r="G351" s="410"/>
      <c r="H351" s="410"/>
      <c r="I351" s="410"/>
      <c r="J351" s="410"/>
      <c r="K351" s="410"/>
      <c r="L351" s="410"/>
      <c r="M351" s="410"/>
      <c r="N351" s="410"/>
      <c r="O351" s="410"/>
      <c r="P351" s="410"/>
      <c r="Q351" s="411"/>
      <c r="R351" s="411"/>
      <c r="S351" s="411"/>
      <c r="T351" s="412"/>
      <c r="U351" s="413">
        <f t="shared" si="20"/>
        <v>0</v>
      </c>
      <c r="V351" s="414">
        <f t="shared" si="21"/>
        <v>0</v>
      </c>
      <c r="W351" s="414">
        <f t="shared" si="22"/>
        <v>0</v>
      </c>
      <c r="X351" s="415">
        <f t="shared" si="23"/>
        <v>0</v>
      </c>
      <c r="Y351" s="2454"/>
      <c r="Z351" s="2457"/>
      <c r="AA351" s="2457"/>
      <c r="AB351" s="2457"/>
      <c r="AC351" s="2445"/>
    </row>
    <row r="352" spans="1:29" ht="18.75" x14ac:dyDescent="0.25">
      <c r="A352" s="2458">
        <v>18</v>
      </c>
      <c r="B352" s="2461"/>
      <c r="C352" s="416"/>
      <c r="D352" s="391"/>
      <c r="E352" s="392"/>
      <c r="F352" s="392"/>
      <c r="G352" s="392"/>
      <c r="H352" s="392"/>
      <c r="I352" s="392"/>
      <c r="J352" s="392"/>
      <c r="K352" s="392"/>
      <c r="L352" s="392"/>
      <c r="M352" s="392"/>
      <c r="N352" s="392"/>
      <c r="O352" s="392"/>
      <c r="P352" s="392"/>
      <c r="Q352" s="393"/>
      <c r="R352" s="393"/>
      <c r="S352" s="393"/>
      <c r="T352" s="394"/>
      <c r="U352" s="395">
        <f t="shared" si="20"/>
        <v>0</v>
      </c>
      <c r="V352" s="396">
        <f t="shared" si="21"/>
        <v>0</v>
      </c>
      <c r="W352" s="396">
        <f t="shared" si="22"/>
        <v>0</v>
      </c>
      <c r="X352" s="397">
        <f t="shared" si="23"/>
        <v>0</v>
      </c>
      <c r="Y352" s="2452">
        <f>SUM(U352:U371)</f>
        <v>0</v>
      </c>
      <c r="Z352" s="2455">
        <f>SUM(V352:V371)</f>
        <v>0</v>
      </c>
      <c r="AA352" s="2455">
        <f>SUM(W352:W371)</f>
        <v>0</v>
      </c>
      <c r="AB352" s="2455">
        <f>SUM(X352:X371)</f>
        <v>0</v>
      </c>
      <c r="AC352" s="2443">
        <f>MAX(Y352:AB371)</f>
        <v>0</v>
      </c>
    </row>
    <row r="353" spans="1:29" ht="18.75" x14ac:dyDescent="0.25">
      <c r="A353" s="2459"/>
      <c r="B353" s="2462"/>
      <c r="C353" s="417"/>
      <c r="D353" s="399"/>
      <c r="E353" s="400"/>
      <c r="F353" s="400"/>
      <c r="G353" s="400"/>
      <c r="H353" s="400"/>
      <c r="I353" s="400"/>
      <c r="J353" s="400"/>
      <c r="K353" s="400"/>
      <c r="L353" s="400"/>
      <c r="M353" s="400"/>
      <c r="N353" s="400"/>
      <c r="O353" s="400"/>
      <c r="P353" s="400"/>
      <c r="Q353" s="401"/>
      <c r="R353" s="401"/>
      <c r="S353" s="401"/>
      <c r="T353" s="402"/>
      <c r="U353" s="403">
        <f t="shared" si="20"/>
        <v>0</v>
      </c>
      <c r="V353" s="404">
        <f t="shared" si="21"/>
        <v>0</v>
      </c>
      <c r="W353" s="404">
        <f t="shared" si="22"/>
        <v>0</v>
      </c>
      <c r="X353" s="405">
        <f t="shared" si="23"/>
        <v>0</v>
      </c>
      <c r="Y353" s="2453"/>
      <c r="Z353" s="2456"/>
      <c r="AA353" s="2456"/>
      <c r="AB353" s="2456"/>
      <c r="AC353" s="2444"/>
    </row>
    <row r="354" spans="1:29" ht="18.75" x14ac:dyDescent="0.25">
      <c r="A354" s="2459"/>
      <c r="B354" s="2462"/>
      <c r="C354" s="417"/>
      <c r="D354" s="406"/>
      <c r="E354" s="406"/>
      <c r="F354" s="406"/>
      <c r="G354" s="406"/>
      <c r="H354" s="406"/>
      <c r="I354" s="406"/>
      <c r="J354" s="406"/>
      <c r="K354" s="406"/>
      <c r="L354" s="406"/>
      <c r="M354" s="406"/>
      <c r="N354" s="406"/>
      <c r="O354" s="406"/>
      <c r="P354" s="406"/>
      <c r="Q354" s="407"/>
      <c r="R354" s="407"/>
      <c r="S354" s="407"/>
      <c r="T354" s="408"/>
      <c r="U354" s="403">
        <f t="shared" si="20"/>
        <v>0</v>
      </c>
      <c r="V354" s="404">
        <f t="shared" si="21"/>
        <v>0</v>
      </c>
      <c r="W354" s="404">
        <f t="shared" si="22"/>
        <v>0</v>
      </c>
      <c r="X354" s="405">
        <f t="shared" si="23"/>
        <v>0</v>
      </c>
      <c r="Y354" s="2453"/>
      <c r="Z354" s="2456"/>
      <c r="AA354" s="2456"/>
      <c r="AB354" s="2456"/>
      <c r="AC354" s="2444"/>
    </row>
    <row r="355" spans="1:29" ht="18.75" x14ac:dyDescent="0.25">
      <c r="A355" s="2459"/>
      <c r="B355" s="2462"/>
      <c r="C355" s="417"/>
      <c r="D355" s="399"/>
      <c r="E355" s="399"/>
      <c r="F355" s="399"/>
      <c r="G355" s="399"/>
      <c r="H355" s="399"/>
      <c r="I355" s="399"/>
      <c r="J355" s="399"/>
      <c r="K355" s="399"/>
      <c r="L355" s="399"/>
      <c r="M355" s="399"/>
      <c r="N355" s="399"/>
      <c r="O355" s="399"/>
      <c r="P355" s="399"/>
      <c r="Q355" s="401"/>
      <c r="R355" s="401"/>
      <c r="S355" s="401"/>
      <c r="T355" s="402"/>
      <c r="U355" s="403">
        <f t="shared" si="20"/>
        <v>0</v>
      </c>
      <c r="V355" s="404">
        <f t="shared" si="21"/>
        <v>0</v>
      </c>
      <c r="W355" s="404">
        <f t="shared" si="22"/>
        <v>0</v>
      </c>
      <c r="X355" s="405">
        <f t="shared" si="23"/>
        <v>0</v>
      </c>
      <c r="Y355" s="2453"/>
      <c r="Z355" s="2456"/>
      <c r="AA355" s="2456"/>
      <c r="AB355" s="2456"/>
      <c r="AC355" s="2444"/>
    </row>
    <row r="356" spans="1:29" ht="18.75" x14ac:dyDescent="0.25">
      <c r="A356" s="2459"/>
      <c r="B356" s="2462"/>
      <c r="C356" s="417"/>
      <c r="D356" s="406"/>
      <c r="E356" s="406"/>
      <c r="F356" s="406"/>
      <c r="G356" s="406"/>
      <c r="H356" s="406"/>
      <c r="I356" s="406"/>
      <c r="J356" s="406"/>
      <c r="K356" s="406"/>
      <c r="L356" s="406"/>
      <c r="M356" s="406"/>
      <c r="N356" s="406"/>
      <c r="O356" s="406"/>
      <c r="P356" s="406"/>
      <c r="Q356" s="407"/>
      <c r="R356" s="407"/>
      <c r="S356" s="407"/>
      <c r="T356" s="408"/>
      <c r="U356" s="403">
        <f t="shared" si="20"/>
        <v>0</v>
      </c>
      <c r="V356" s="404">
        <f t="shared" si="21"/>
        <v>0</v>
      </c>
      <c r="W356" s="404">
        <f t="shared" si="22"/>
        <v>0</v>
      </c>
      <c r="X356" s="405">
        <f t="shared" si="23"/>
        <v>0</v>
      </c>
      <c r="Y356" s="2453"/>
      <c r="Z356" s="2456"/>
      <c r="AA356" s="2456"/>
      <c r="AB356" s="2456"/>
      <c r="AC356" s="2444"/>
    </row>
    <row r="357" spans="1:29" ht="18.75" x14ac:dyDescent="0.25">
      <c r="A357" s="2459"/>
      <c r="B357" s="2462"/>
      <c r="C357" s="417"/>
      <c r="D357" s="399"/>
      <c r="E357" s="399"/>
      <c r="F357" s="399"/>
      <c r="G357" s="399"/>
      <c r="H357" s="399"/>
      <c r="I357" s="399"/>
      <c r="J357" s="399"/>
      <c r="K357" s="399"/>
      <c r="L357" s="399"/>
      <c r="M357" s="399"/>
      <c r="N357" s="399"/>
      <c r="O357" s="399"/>
      <c r="P357" s="399"/>
      <c r="Q357" s="401"/>
      <c r="R357" s="401"/>
      <c r="S357" s="401"/>
      <c r="T357" s="402"/>
      <c r="U357" s="403">
        <f t="shared" si="20"/>
        <v>0</v>
      </c>
      <c r="V357" s="404">
        <f t="shared" si="21"/>
        <v>0</v>
      </c>
      <c r="W357" s="404">
        <f t="shared" si="22"/>
        <v>0</v>
      </c>
      <c r="X357" s="405">
        <f t="shared" si="23"/>
        <v>0</v>
      </c>
      <c r="Y357" s="2453"/>
      <c r="Z357" s="2456"/>
      <c r="AA357" s="2456"/>
      <c r="AB357" s="2456"/>
      <c r="AC357" s="2444"/>
    </row>
    <row r="358" spans="1:29" ht="18.75" x14ac:dyDescent="0.25">
      <c r="A358" s="2459"/>
      <c r="B358" s="2462"/>
      <c r="C358" s="417"/>
      <c r="D358" s="406"/>
      <c r="E358" s="406"/>
      <c r="F358" s="406"/>
      <c r="G358" s="406"/>
      <c r="H358" s="406"/>
      <c r="I358" s="406"/>
      <c r="J358" s="406"/>
      <c r="K358" s="406"/>
      <c r="L358" s="406"/>
      <c r="M358" s="406"/>
      <c r="N358" s="406"/>
      <c r="O358" s="406"/>
      <c r="P358" s="406"/>
      <c r="Q358" s="407"/>
      <c r="R358" s="407"/>
      <c r="S358" s="407"/>
      <c r="T358" s="408"/>
      <c r="U358" s="403">
        <f t="shared" si="20"/>
        <v>0</v>
      </c>
      <c r="V358" s="404">
        <f t="shared" si="21"/>
        <v>0</v>
      </c>
      <c r="W358" s="404">
        <f t="shared" si="22"/>
        <v>0</v>
      </c>
      <c r="X358" s="405">
        <f t="shared" si="23"/>
        <v>0</v>
      </c>
      <c r="Y358" s="2453"/>
      <c r="Z358" s="2456"/>
      <c r="AA358" s="2456"/>
      <c r="AB358" s="2456"/>
      <c r="AC358" s="2444"/>
    </row>
    <row r="359" spans="1:29" ht="18.75" x14ac:dyDescent="0.25">
      <c r="A359" s="2459"/>
      <c r="B359" s="2462"/>
      <c r="C359" s="417"/>
      <c r="D359" s="399"/>
      <c r="E359" s="399"/>
      <c r="F359" s="399"/>
      <c r="G359" s="399"/>
      <c r="H359" s="399"/>
      <c r="I359" s="399"/>
      <c r="J359" s="399"/>
      <c r="K359" s="399"/>
      <c r="L359" s="399"/>
      <c r="M359" s="399"/>
      <c r="N359" s="399"/>
      <c r="O359" s="399"/>
      <c r="P359" s="399"/>
      <c r="Q359" s="401"/>
      <c r="R359" s="401"/>
      <c r="S359" s="401"/>
      <c r="T359" s="402"/>
      <c r="U359" s="403">
        <f t="shared" si="20"/>
        <v>0</v>
      </c>
      <c r="V359" s="404">
        <f t="shared" si="21"/>
        <v>0</v>
      </c>
      <c r="W359" s="404">
        <f t="shared" si="22"/>
        <v>0</v>
      </c>
      <c r="X359" s="405">
        <f t="shared" si="23"/>
        <v>0</v>
      </c>
      <c r="Y359" s="2453"/>
      <c r="Z359" s="2456"/>
      <c r="AA359" s="2456"/>
      <c r="AB359" s="2456"/>
      <c r="AC359" s="2444"/>
    </row>
    <row r="360" spans="1:29" ht="18.75" x14ac:dyDescent="0.25">
      <c r="A360" s="2459"/>
      <c r="B360" s="2462"/>
      <c r="C360" s="417"/>
      <c r="D360" s="406"/>
      <c r="E360" s="406"/>
      <c r="F360" s="406"/>
      <c r="G360" s="406"/>
      <c r="H360" s="406"/>
      <c r="I360" s="406"/>
      <c r="J360" s="406"/>
      <c r="K360" s="406"/>
      <c r="L360" s="406"/>
      <c r="M360" s="406"/>
      <c r="N360" s="406"/>
      <c r="O360" s="406"/>
      <c r="P360" s="406"/>
      <c r="Q360" s="407"/>
      <c r="R360" s="407"/>
      <c r="S360" s="407"/>
      <c r="T360" s="408"/>
      <c r="U360" s="403">
        <f t="shared" si="20"/>
        <v>0</v>
      </c>
      <c r="V360" s="404">
        <f t="shared" si="21"/>
        <v>0</v>
      </c>
      <c r="W360" s="404">
        <f t="shared" si="22"/>
        <v>0</v>
      </c>
      <c r="X360" s="405">
        <f t="shared" si="23"/>
        <v>0</v>
      </c>
      <c r="Y360" s="2453"/>
      <c r="Z360" s="2456"/>
      <c r="AA360" s="2456"/>
      <c r="AB360" s="2456"/>
      <c r="AC360" s="2444"/>
    </row>
    <row r="361" spans="1:29" ht="18.75" x14ac:dyDescent="0.25">
      <c r="A361" s="2459"/>
      <c r="B361" s="2462"/>
      <c r="C361" s="417"/>
      <c r="D361" s="399"/>
      <c r="E361" s="399"/>
      <c r="F361" s="399"/>
      <c r="G361" s="399"/>
      <c r="H361" s="399"/>
      <c r="I361" s="399"/>
      <c r="J361" s="399"/>
      <c r="K361" s="399"/>
      <c r="L361" s="399"/>
      <c r="M361" s="399"/>
      <c r="N361" s="399"/>
      <c r="O361" s="399"/>
      <c r="P361" s="399"/>
      <c r="Q361" s="401"/>
      <c r="R361" s="401"/>
      <c r="S361" s="401"/>
      <c r="T361" s="402"/>
      <c r="U361" s="403">
        <f t="shared" si="20"/>
        <v>0</v>
      </c>
      <c r="V361" s="404">
        <f t="shared" si="21"/>
        <v>0</v>
      </c>
      <c r="W361" s="404">
        <f t="shared" si="22"/>
        <v>0</v>
      </c>
      <c r="X361" s="405">
        <f t="shared" si="23"/>
        <v>0</v>
      </c>
      <c r="Y361" s="2453"/>
      <c r="Z361" s="2456"/>
      <c r="AA361" s="2456"/>
      <c r="AB361" s="2456"/>
      <c r="AC361" s="2444"/>
    </row>
    <row r="362" spans="1:29" ht="18.75" x14ac:dyDescent="0.25">
      <c r="A362" s="2459"/>
      <c r="B362" s="2462"/>
      <c r="C362" s="417"/>
      <c r="D362" s="406"/>
      <c r="E362" s="406"/>
      <c r="F362" s="406"/>
      <c r="G362" s="406"/>
      <c r="H362" s="406"/>
      <c r="I362" s="406"/>
      <c r="J362" s="406"/>
      <c r="K362" s="406"/>
      <c r="L362" s="406"/>
      <c r="M362" s="406"/>
      <c r="N362" s="406"/>
      <c r="O362" s="406"/>
      <c r="P362" s="406"/>
      <c r="Q362" s="407"/>
      <c r="R362" s="407"/>
      <c r="S362" s="407"/>
      <c r="T362" s="408"/>
      <c r="U362" s="403">
        <f t="shared" si="20"/>
        <v>0</v>
      </c>
      <c r="V362" s="404">
        <f t="shared" si="21"/>
        <v>0</v>
      </c>
      <c r="W362" s="404">
        <f t="shared" si="22"/>
        <v>0</v>
      </c>
      <c r="X362" s="405">
        <f t="shared" si="23"/>
        <v>0</v>
      </c>
      <c r="Y362" s="2453"/>
      <c r="Z362" s="2456"/>
      <c r="AA362" s="2456"/>
      <c r="AB362" s="2456"/>
      <c r="AC362" s="2444"/>
    </row>
    <row r="363" spans="1:29" ht="18.75" x14ac:dyDescent="0.25">
      <c r="A363" s="2459"/>
      <c r="B363" s="2462"/>
      <c r="C363" s="417"/>
      <c r="D363" s="399"/>
      <c r="E363" s="399"/>
      <c r="F363" s="399"/>
      <c r="G363" s="399"/>
      <c r="H363" s="399"/>
      <c r="I363" s="399"/>
      <c r="J363" s="399"/>
      <c r="K363" s="399"/>
      <c r="L363" s="399"/>
      <c r="M363" s="399"/>
      <c r="N363" s="399"/>
      <c r="O363" s="399"/>
      <c r="P363" s="399"/>
      <c r="Q363" s="401"/>
      <c r="R363" s="401"/>
      <c r="S363" s="401"/>
      <c r="T363" s="402"/>
      <c r="U363" s="403">
        <f t="shared" si="20"/>
        <v>0</v>
      </c>
      <c r="V363" s="404">
        <f t="shared" si="21"/>
        <v>0</v>
      </c>
      <c r="W363" s="404">
        <f t="shared" si="22"/>
        <v>0</v>
      </c>
      <c r="X363" s="405">
        <f t="shared" si="23"/>
        <v>0</v>
      </c>
      <c r="Y363" s="2453"/>
      <c r="Z363" s="2456"/>
      <c r="AA363" s="2456"/>
      <c r="AB363" s="2456"/>
      <c r="AC363" s="2444"/>
    </row>
    <row r="364" spans="1:29" ht="18.75" x14ac:dyDescent="0.25">
      <c r="A364" s="2459"/>
      <c r="B364" s="2462"/>
      <c r="C364" s="417"/>
      <c r="D364" s="406"/>
      <c r="E364" s="406"/>
      <c r="F364" s="406"/>
      <c r="G364" s="406"/>
      <c r="H364" s="406"/>
      <c r="I364" s="406"/>
      <c r="J364" s="406"/>
      <c r="K364" s="406"/>
      <c r="L364" s="406"/>
      <c r="M364" s="406"/>
      <c r="N364" s="406"/>
      <c r="O364" s="406"/>
      <c r="P364" s="406"/>
      <c r="Q364" s="407"/>
      <c r="R364" s="407"/>
      <c r="S364" s="407"/>
      <c r="T364" s="408"/>
      <c r="U364" s="403">
        <f t="shared" si="20"/>
        <v>0</v>
      </c>
      <c r="V364" s="404">
        <f t="shared" si="21"/>
        <v>0</v>
      </c>
      <c r="W364" s="404">
        <f t="shared" si="22"/>
        <v>0</v>
      </c>
      <c r="X364" s="405">
        <f t="shared" si="23"/>
        <v>0</v>
      </c>
      <c r="Y364" s="2453"/>
      <c r="Z364" s="2456"/>
      <c r="AA364" s="2456"/>
      <c r="AB364" s="2456"/>
      <c r="AC364" s="2444"/>
    </row>
    <row r="365" spans="1:29" ht="18.75" x14ac:dyDescent="0.25">
      <c r="A365" s="2459"/>
      <c r="B365" s="2462"/>
      <c r="C365" s="417"/>
      <c r="D365" s="399"/>
      <c r="E365" s="399"/>
      <c r="F365" s="399"/>
      <c r="G365" s="399"/>
      <c r="H365" s="399"/>
      <c r="I365" s="399"/>
      <c r="J365" s="399"/>
      <c r="K365" s="399"/>
      <c r="L365" s="399"/>
      <c r="M365" s="399"/>
      <c r="N365" s="399"/>
      <c r="O365" s="399"/>
      <c r="P365" s="399"/>
      <c r="Q365" s="401"/>
      <c r="R365" s="401"/>
      <c r="S365" s="401"/>
      <c r="T365" s="402"/>
      <c r="U365" s="403">
        <f t="shared" si="20"/>
        <v>0</v>
      </c>
      <c r="V365" s="404">
        <f t="shared" si="21"/>
        <v>0</v>
      </c>
      <c r="W365" s="404">
        <f t="shared" si="22"/>
        <v>0</v>
      </c>
      <c r="X365" s="405">
        <f t="shared" si="23"/>
        <v>0</v>
      </c>
      <c r="Y365" s="2453"/>
      <c r="Z365" s="2456"/>
      <c r="AA365" s="2456"/>
      <c r="AB365" s="2456"/>
      <c r="AC365" s="2444"/>
    </row>
    <row r="366" spans="1:29" ht="18.75" x14ac:dyDescent="0.25">
      <c r="A366" s="2459"/>
      <c r="B366" s="2462"/>
      <c r="C366" s="417"/>
      <c r="D366" s="406"/>
      <c r="E366" s="406"/>
      <c r="F366" s="406"/>
      <c r="G366" s="406"/>
      <c r="H366" s="406"/>
      <c r="I366" s="406"/>
      <c r="J366" s="406"/>
      <c r="K366" s="406"/>
      <c r="L366" s="406"/>
      <c r="M366" s="406"/>
      <c r="N366" s="406"/>
      <c r="O366" s="406"/>
      <c r="P366" s="406"/>
      <c r="Q366" s="407"/>
      <c r="R366" s="407"/>
      <c r="S366" s="407"/>
      <c r="T366" s="408"/>
      <c r="U366" s="403">
        <f t="shared" si="20"/>
        <v>0</v>
      </c>
      <c r="V366" s="404">
        <f t="shared" si="21"/>
        <v>0</v>
      </c>
      <c r="W366" s="404">
        <f t="shared" si="22"/>
        <v>0</v>
      </c>
      <c r="X366" s="405">
        <f t="shared" si="23"/>
        <v>0</v>
      </c>
      <c r="Y366" s="2453"/>
      <c r="Z366" s="2456"/>
      <c r="AA366" s="2456"/>
      <c r="AB366" s="2456"/>
      <c r="AC366" s="2444"/>
    </row>
    <row r="367" spans="1:29" ht="18.75" x14ac:dyDescent="0.25">
      <c r="A367" s="2459"/>
      <c r="B367" s="2462"/>
      <c r="C367" s="417"/>
      <c r="D367" s="399"/>
      <c r="E367" s="399"/>
      <c r="F367" s="399"/>
      <c r="G367" s="399"/>
      <c r="H367" s="399"/>
      <c r="I367" s="399"/>
      <c r="J367" s="399"/>
      <c r="K367" s="399"/>
      <c r="L367" s="399"/>
      <c r="M367" s="399"/>
      <c r="N367" s="399"/>
      <c r="O367" s="399"/>
      <c r="P367" s="399"/>
      <c r="Q367" s="401"/>
      <c r="R367" s="401"/>
      <c r="S367" s="401"/>
      <c r="T367" s="402"/>
      <c r="U367" s="403">
        <f t="shared" si="20"/>
        <v>0</v>
      </c>
      <c r="V367" s="404">
        <f t="shared" si="21"/>
        <v>0</v>
      </c>
      <c r="W367" s="404">
        <f t="shared" si="22"/>
        <v>0</v>
      </c>
      <c r="X367" s="405">
        <f t="shared" si="23"/>
        <v>0</v>
      </c>
      <c r="Y367" s="2453"/>
      <c r="Z367" s="2456"/>
      <c r="AA367" s="2456"/>
      <c r="AB367" s="2456"/>
      <c r="AC367" s="2444"/>
    </row>
    <row r="368" spans="1:29" ht="18.75" x14ac:dyDescent="0.25">
      <c r="A368" s="2459"/>
      <c r="B368" s="2462"/>
      <c r="C368" s="417"/>
      <c r="D368" s="406"/>
      <c r="E368" s="406"/>
      <c r="F368" s="406"/>
      <c r="G368" s="406"/>
      <c r="H368" s="406"/>
      <c r="I368" s="406"/>
      <c r="J368" s="406"/>
      <c r="K368" s="406"/>
      <c r="L368" s="406"/>
      <c r="M368" s="406"/>
      <c r="N368" s="406"/>
      <c r="O368" s="406"/>
      <c r="P368" s="406"/>
      <c r="Q368" s="407"/>
      <c r="R368" s="407"/>
      <c r="S368" s="407"/>
      <c r="T368" s="408"/>
      <c r="U368" s="403">
        <f t="shared" si="20"/>
        <v>0</v>
      </c>
      <c r="V368" s="404">
        <f t="shared" si="21"/>
        <v>0</v>
      </c>
      <c r="W368" s="404">
        <f t="shared" si="22"/>
        <v>0</v>
      </c>
      <c r="X368" s="405">
        <f t="shared" si="23"/>
        <v>0</v>
      </c>
      <c r="Y368" s="2453"/>
      <c r="Z368" s="2456"/>
      <c r="AA368" s="2456"/>
      <c r="AB368" s="2456"/>
      <c r="AC368" s="2444"/>
    </row>
    <row r="369" spans="1:29" ht="18.75" x14ac:dyDescent="0.25">
      <c r="A369" s="2459"/>
      <c r="B369" s="2462"/>
      <c r="C369" s="417"/>
      <c r="D369" s="399"/>
      <c r="E369" s="399"/>
      <c r="F369" s="399"/>
      <c r="G369" s="399"/>
      <c r="H369" s="399"/>
      <c r="I369" s="399"/>
      <c r="J369" s="399"/>
      <c r="K369" s="399"/>
      <c r="L369" s="399"/>
      <c r="M369" s="399"/>
      <c r="N369" s="399"/>
      <c r="O369" s="399"/>
      <c r="P369" s="399"/>
      <c r="Q369" s="401"/>
      <c r="R369" s="401"/>
      <c r="S369" s="401"/>
      <c r="T369" s="402"/>
      <c r="U369" s="403">
        <f t="shared" si="20"/>
        <v>0</v>
      </c>
      <c r="V369" s="404">
        <f t="shared" si="21"/>
        <v>0</v>
      </c>
      <c r="W369" s="404">
        <f t="shared" si="22"/>
        <v>0</v>
      </c>
      <c r="X369" s="405">
        <f t="shared" si="23"/>
        <v>0</v>
      </c>
      <c r="Y369" s="2453"/>
      <c r="Z369" s="2456"/>
      <c r="AA369" s="2456"/>
      <c r="AB369" s="2456"/>
      <c r="AC369" s="2444"/>
    </row>
    <row r="370" spans="1:29" ht="18.75" x14ac:dyDescent="0.25">
      <c r="A370" s="2459"/>
      <c r="B370" s="2462"/>
      <c r="C370" s="417"/>
      <c r="D370" s="406"/>
      <c r="E370" s="406"/>
      <c r="F370" s="406"/>
      <c r="G370" s="406"/>
      <c r="H370" s="406"/>
      <c r="I370" s="406"/>
      <c r="J370" s="406"/>
      <c r="K370" s="406"/>
      <c r="L370" s="406"/>
      <c r="M370" s="406"/>
      <c r="N370" s="406"/>
      <c r="O370" s="406"/>
      <c r="P370" s="406"/>
      <c r="Q370" s="407"/>
      <c r="R370" s="407"/>
      <c r="S370" s="407"/>
      <c r="T370" s="408"/>
      <c r="U370" s="403">
        <f t="shared" si="20"/>
        <v>0</v>
      </c>
      <c r="V370" s="404">
        <f t="shared" si="21"/>
        <v>0</v>
      </c>
      <c r="W370" s="404">
        <f t="shared" si="22"/>
        <v>0</v>
      </c>
      <c r="X370" s="405">
        <f t="shared" si="23"/>
        <v>0</v>
      </c>
      <c r="Y370" s="2453"/>
      <c r="Z370" s="2456"/>
      <c r="AA370" s="2456"/>
      <c r="AB370" s="2456"/>
      <c r="AC370" s="2444"/>
    </row>
    <row r="371" spans="1:29" ht="19.5" thickBot="1" x14ac:dyDescent="0.3">
      <c r="A371" s="2460"/>
      <c r="B371" s="2463"/>
      <c r="C371" s="418"/>
      <c r="D371" s="410"/>
      <c r="E371" s="410"/>
      <c r="F371" s="410"/>
      <c r="G371" s="410"/>
      <c r="H371" s="410"/>
      <c r="I371" s="410"/>
      <c r="J371" s="410"/>
      <c r="K371" s="410"/>
      <c r="L371" s="410"/>
      <c r="M371" s="410"/>
      <c r="N371" s="410"/>
      <c r="O371" s="410"/>
      <c r="P371" s="410"/>
      <c r="Q371" s="411"/>
      <c r="R371" s="411"/>
      <c r="S371" s="411"/>
      <c r="T371" s="412"/>
      <c r="U371" s="413">
        <f t="shared" si="20"/>
        <v>0</v>
      </c>
      <c r="V371" s="414">
        <f t="shared" si="21"/>
        <v>0</v>
      </c>
      <c r="W371" s="414">
        <f t="shared" si="22"/>
        <v>0</v>
      </c>
      <c r="X371" s="415">
        <f t="shared" si="23"/>
        <v>0</v>
      </c>
      <c r="Y371" s="2454"/>
      <c r="Z371" s="2457"/>
      <c r="AA371" s="2457"/>
      <c r="AB371" s="2457"/>
      <c r="AC371" s="2445"/>
    </row>
    <row r="372" spans="1:29" ht="18.75" x14ac:dyDescent="0.25">
      <c r="A372" s="2458">
        <v>19</v>
      </c>
      <c r="B372" s="2461"/>
      <c r="C372" s="416"/>
      <c r="D372" s="391"/>
      <c r="E372" s="392"/>
      <c r="F372" s="392"/>
      <c r="G372" s="392"/>
      <c r="H372" s="392"/>
      <c r="I372" s="392"/>
      <c r="J372" s="392"/>
      <c r="K372" s="392"/>
      <c r="L372" s="392"/>
      <c r="M372" s="392"/>
      <c r="N372" s="392"/>
      <c r="O372" s="392"/>
      <c r="P372" s="392"/>
      <c r="Q372" s="393"/>
      <c r="R372" s="393"/>
      <c r="S372" s="393"/>
      <c r="T372" s="394"/>
      <c r="U372" s="395">
        <f t="shared" si="20"/>
        <v>0</v>
      </c>
      <c r="V372" s="396">
        <f t="shared" si="21"/>
        <v>0</v>
      </c>
      <c r="W372" s="396">
        <f t="shared" si="22"/>
        <v>0</v>
      </c>
      <c r="X372" s="397">
        <f t="shared" si="23"/>
        <v>0</v>
      </c>
      <c r="Y372" s="2452">
        <f>SUM(U372:U391)</f>
        <v>0</v>
      </c>
      <c r="Z372" s="2455">
        <f>SUM(V372:V391)</f>
        <v>0</v>
      </c>
      <c r="AA372" s="2455">
        <f>SUM(W372:W391)</f>
        <v>0</v>
      </c>
      <c r="AB372" s="2455">
        <f>SUM(X372:X391)</f>
        <v>0</v>
      </c>
      <c r="AC372" s="2443">
        <f>MAX(Y372:AB391)</f>
        <v>0</v>
      </c>
    </row>
    <row r="373" spans="1:29" ht="18.75" x14ac:dyDescent="0.25">
      <c r="A373" s="2459"/>
      <c r="B373" s="2462"/>
      <c r="C373" s="417"/>
      <c r="D373" s="399"/>
      <c r="E373" s="400"/>
      <c r="F373" s="400"/>
      <c r="G373" s="400"/>
      <c r="H373" s="400"/>
      <c r="I373" s="400"/>
      <c r="J373" s="400"/>
      <c r="K373" s="400"/>
      <c r="L373" s="400"/>
      <c r="M373" s="400"/>
      <c r="N373" s="400"/>
      <c r="O373" s="400"/>
      <c r="P373" s="400"/>
      <c r="Q373" s="401"/>
      <c r="R373" s="401"/>
      <c r="S373" s="401"/>
      <c r="T373" s="402"/>
      <c r="U373" s="403">
        <f t="shared" si="20"/>
        <v>0</v>
      </c>
      <c r="V373" s="404">
        <f t="shared" si="21"/>
        <v>0</v>
      </c>
      <c r="W373" s="404">
        <f t="shared" si="22"/>
        <v>0</v>
      </c>
      <c r="X373" s="405">
        <f t="shared" si="23"/>
        <v>0</v>
      </c>
      <c r="Y373" s="2453"/>
      <c r="Z373" s="2456"/>
      <c r="AA373" s="2456"/>
      <c r="AB373" s="2456"/>
      <c r="AC373" s="2444"/>
    </row>
    <row r="374" spans="1:29" ht="18.75" x14ac:dyDescent="0.25">
      <c r="A374" s="2459"/>
      <c r="B374" s="2462"/>
      <c r="C374" s="417"/>
      <c r="D374" s="406"/>
      <c r="E374" s="406"/>
      <c r="F374" s="406"/>
      <c r="G374" s="406"/>
      <c r="H374" s="406"/>
      <c r="I374" s="406"/>
      <c r="J374" s="406"/>
      <c r="K374" s="406"/>
      <c r="L374" s="406"/>
      <c r="M374" s="406"/>
      <c r="N374" s="406"/>
      <c r="O374" s="406"/>
      <c r="P374" s="406"/>
      <c r="Q374" s="407"/>
      <c r="R374" s="407"/>
      <c r="S374" s="407"/>
      <c r="T374" s="408"/>
      <c r="U374" s="403">
        <f t="shared" si="20"/>
        <v>0</v>
      </c>
      <c r="V374" s="404">
        <f t="shared" si="21"/>
        <v>0</v>
      </c>
      <c r="W374" s="404">
        <f t="shared" si="22"/>
        <v>0</v>
      </c>
      <c r="X374" s="405">
        <f t="shared" si="23"/>
        <v>0</v>
      </c>
      <c r="Y374" s="2453"/>
      <c r="Z374" s="2456"/>
      <c r="AA374" s="2456"/>
      <c r="AB374" s="2456"/>
      <c r="AC374" s="2444"/>
    </row>
    <row r="375" spans="1:29" ht="18.75" x14ac:dyDescent="0.25">
      <c r="A375" s="2459"/>
      <c r="B375" s="2462"/>
      <c r="C375" s="417"/>
      <c r="D375" s="399"/>
      <c r="E375" s="399"/>
      <c r="F375" s="399"/>
      <c r="G375" s="399"/>
      <c r="H375" s="399"/>
      <c r="I375" s="399"/>
      <c r="J375" s="399"/>
      <c r="K375" s="399"/>
      <c r="L375" s="399"/>
      <c r="M375" s="399"/>
      <c r="N375" s="399"/>
      <c r="O375" s="399"/>
      <c r="P375" s="399"/>
      <c r="Q375" s="401"/>
      <c r="R375" s="401"/>
      <c r="S375" s="401"/>
      <c r="T375" s="402"/>
      <c r="U375" s="403">
        <f t="shared" si="20"/>
        <v>0</v>
      </c>
      <c r="V375" s="404">
        <f t="shared" si="21"/>
        <v>0</v>
      </c>
      <c r="W375" s="404">
        <f t="shared" si="22"/>
        <v>0</v>
      </c>
      <c r="X375" s="405">
        <f t="shared" si="23"/>
        <v>0</v>
      </c>
      <c r="Y375" s="2453"/>
      <c r="Z375" s="2456"/>
      <c r="AA375" s="2456"/>
      <c r="AB375" s="2456"/>
      <c r="AC375" s="2444"/>
    </row>
    <row r="376" spans="1:29" ht="18.75" x14ac:dyDescent="0.25">
      <c r="A376" s="2459"/>
      <c r="B376" s="2462"/>
      <c r="C376" s="417"/>
      <c r="D376" s="406"/>
      <c r="E376" s="406"/>
      <c r="F376" s="406"/>
      <c r="G376" s="406"/>
      <c r="H376" s="406"/>
      <c r="I376" s="406"/>
      <c r="J376" s="406"/>
      <c r="K376" s="406"/>
      <c r="L376" s="406"/>
      <c r="M376" s="406"/>
      <c r="N376" s="406"/>
      <c r="O376" s="406"/>
      <c r="P376" s="406"/>
      <c r="Q376" s="407"/>
      <c r="R376" s="407"/>
      <c r="S376" s="407"/>
      <c r="T376" s="408"/>
      <c r="U376" s="403">
        <f t="shared" si="20"/>
        <v>0</v>
      </c>
      <c r="V376" s="404">
        <f t="shared" si="21"/>
        <v>0</v>
      </c>
      <c r="W376" s="404">
        <f t="shared" si="22"/>
        <v>0</v>
      </c>
      <c r="X376" s="405">
        <f t="shared" si="23"/>
        <v>0</v>
      </c>
      <c r="Y376" s="2453"/>
      <c r="Z376" s="2456"/>
      <c r="AA376" s="2456"/>
      <c r="AB376" s="2456"/>
      <c r="AC376" s="2444"/>
    </row>
    <row r="377" spans="1:29" ht="18.75" x14ac:dyDescent="0.25">
      <c r="A377" s="2459"/>
      <c r="B377" s="2462"/>
      <c r="C377" s="417"/>
      <c r="D377" s="399"/>
      <c r="E377" s="399"/>
      <c r="F377" s="399"/>
      <c r="G377" s="399"/>
      <c r="H377" s="399"/>
      <c r="I377" s="399"/>
      <c r="J377" s="399"/>
      <c r="K377" s="399"/>
      <c r="L377" s="399"/>
      <c r="M377" s="399"/>
      <c r="N377" s="399"/>
      <c r="O377" s="399"/>
      <c r="P377" s="399"/>
      <c r="Q377" s="401"/>
      <c r="R377" s="401"/>
      <c r="S377" s="401"/>
      <c r="T377" s="402"/>
      <c r="U377" s="403">
        <f t="shared" si="20"/>
        <v>0</v>
      </c>
      <c r="V377" s="404">
        <f t="shared" si="21"/>
        <v>0</v>
      </c>
      <c r="W377" s="404">
        <f t="shared" si="22"/>
        <v>0</v>
      </c>
      <c r="X377" s="405">
        <f t="shared" si="23"/>
        <v>0</v>
      </c>
      <c r="Y377" s="2453"/>
      <c r="Z377" s="2456"/>
      <c r="AA377" s="2456"/>
      <c r="AB377" s="2456"/>
      <c r="AC377" s="2444"/>
    </row>
    <row r="378" spans="1:29" ht="18.75" x14ac:dyDescent="0.25">
      <c r="A378" s="2459"/>
      <c r="B378" s="2462"/>
      <c r="C378" s="417"/>
      <c r="D378" s="406"/>
      <c r="E378" s="406"/>
      <c r="F378" s="406"/>
      <c r="G378" s="406"/>
      <c r="H378" s="406"/>
      <c r="I378" s="406"/>
      <c r="J378" s="406"/>
      <c r="K378" s="406"/>
      <c r="L378" s="406"/>
      <c r="M378" s="406"/>
      <c r="N378" s="406"/>
      <c r="O378" s="406"/>
      <c r="P378" s="406"/>
      <c r="Q378" s="407"/>
      <c r="R378" s="407"/>
      <c r="S378" s="407"/>
      <c r="T378" s="408"/>
      <c r="U378" s="403">
        <f t="shared" si="20"/>
        <v>0</v>
      </c>
      <c r="V378" s="404">
        <f t="shared" si="21"/>
        <v>0</v>
      </c>
      <c r="W378" s="404">
        <f t="shared" si="22"/>
        <v>0</v>
      </c>
      <c r="X378" s="405">
        <f t="shared" si="23"/>
        <v>0</v>
      </c>
      <c r="Y378" s="2453"/>
      <c r="Z378" s="2456"/>
      <c r="AA378" s="2456"/>
      <c r="AB378" s="2456"/>
      <c r="AC378" s="2444"/>
    </row>
    <row r="379" spans="1:29" ht="18.75" x14ac:dyDescent="0.25">
      <c r="A379" s="2459"/>
      <c r="B379" s="2462"/>
      <c r="C379" s="417"/>
      <c r="D379" s="399"/>
      <c r="E379" s="399"/>
      <c r="F379" s="399"/>
      <c r="G379" s="399"/>
      <c r="H379" s="399"/>
      <c r="I379" s="399"/>
      <c r="J379" s="399"/>
      <c r="K379" s="399"/>
      <c r="L379" s="399"/>
      <c r="M379" s="399"/>
      <c r="N379" s="399"/>
      <c r="O379" s="399"/>
      <c r="P379" s="399"/>
      <c r="Q379" s="401"/>
      <c r="R379" s="401"/>
      <c r="S379" s="401"/>
      <c r="T379" s="402"/>
      <c r="U379" s="403">
        <f t="shared" si="20"/>
        <v>0</v>
      </c>
      <c r="V379" s="404">
        <f t="shared" si="21"/>
        <v>0</v>
      </c>
      <c r="W379" s="404">
        <f t="shared" si="22"/>
        <v>0</v>
      </c>
      <c r="X379" s="405">
        <f t="shared" si="23"/>
        <v>0</v>
      </c>
      <c r="Y379" s="2453"/>
      <c r="Z379" s="2456"/>
      <c r="AA379" s="2456"/>
      <c r="AB379" s="2456"/>
      <c r="AC379" s="2444"/>
    </row>
    <row r="380" spans="1:29" ht="18.75" x14ac:dyDescent="0.25">
      <c r="A380" s="2459"/>
      <c r="B380" s="2462"/>
      <c r="C380" s="417"/>
      <c r="D380" s="406"/>
      <c r="E380" s="406"/>
      <c r="F380" s="406"/>
      <c r="G380" s="406"/>
      <c r="H380" s="406"/>
      <c r="I380" s="406"/>
      <c r="J380" s="406"/>
      <c r="K380" s="406"/>
      <c r="L380" s="406"/>
      <c r="M380" s="406"/>
      <c r="N380" s="406"/>
      <c r="O380" s="406"/>
      <c r="P380" s="406"/>
      <c r="Q380" s="407"/>
      <c r="R380" s="407"/>
      <c r="S380" s="407"/>
      <c r="T380" s="408"/>
      <c r="U380" s="403">
        <f t="shared" si="20"/>
        <v>0</v>
      </c>
      <c r="V380" s="404">
        <f t="shared" si="21"/>
        <v>0</v>
      </c>
      <c r="W380" s="404">
        <f t="shared" si="22"/>
        <v>0</v>
      </c>
      <c r="X380" s="405">
        <f t="shared" si="23"/>
        <v>0</v>
      </c>
      <c r="Y380" s="2453"/>
      <c r="Z380" s="2456"/>
      <c r="AA380" s="2456"/>
      <c r="AB380" s="2456"/>
      <c r="AC380" s="2444"/>
    </row>
    <row r="381" spans="1:29" ht="18.75" x14ac:dyDescent="0.25">
      <c r="A381" s="2459"/>
      <c r="B381" s="2462"/>
      <c r="C381" s="417"/>
      <c r="D381" s="399"/>
      <c r="E381" s="399"/>
      <c r="F381" s="399"/>
      <c r="G381" s="399"/>
      <c r="H381" s="399"/>
      <c r="I381" s="399"/>
      <c r="J381" s="399"/>
      <c r="K381" s="399"/>
      <c r="L381" s="399"/>
      <c r="M381" s="399"/>
      <c r="N381" s="399"/>
      <c r="O381" s="399"/>
      <c r="P381" s="399"/>
      <c r="Q381" s="401"/>
      <c r="R381" s="401"/>
      <c r="S381" s="401"/>
      <c r="T381" s="402"/>
      <c r="U381" s="403">
        <f t="shared" si="20"/>
        <v>0</v>
      </c>
      <c r="V381" s="404">
        <f t="shared" si="21"/>
        <v>0</v>
      </c>
      <c r="W381" s="404">
        <f t="shared" si="22"/>
        <v>0</v>
      </c>
      <c r="X381" s="405">
        <f t="shared" si="23"/>
        <v>0</v>
      </c>
      <c r="Y381" s="2453"/>
      <c r="Z381" s="2456"/>
      <c r="AA381" s="2456"/>
      <c r="AB381" s="2456"/>
      <c r="AC381" s="2444"/>
    </row>
    <row r="382" spans="1:29" ht="18.75" x14ac:dyDescent="0.25">
      <c r="A382" s="2459"/>
      <c r="B382" s="2462"/>
      <c r="C382" s="417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7"/>
      <c r="R382" s="407"/>
      <c r="S382" s="407"/>
      <c r="T382" s="408"/>
      <c r="U382" s="403">
        <f t="shared" si="20"/>
        <v>0</v>
      </c>
      <c r="V382" s="404">
        <f t="shared" si="21"/>
        <v>0</v>
      </c>
      <c r="W382" s="404">
        <f t="shared" si="22"/>
        <v>0</v>
      </c>
      <c r="X382" s="405">
        <f t="shared" si="23"/>
        <v>0</v>
      </c>
      <c r="Y382" s="2453"/>
      <c r="Z382" s="2456"/>
      <c r="AA382" s="2456"/>
      <c r="AB382" s="2456"/>
      <c r="AC382" s="2444"/>
    </row>
    <row r="383" spans="1:29" ht="18.75" x14ac:dyDescent="0.25">
      <c r="A383" s="2459"/>
      <c r="B383" s="2462"/>
      <c r="C383" s="417"/>
      <c r="D383" s="399"/>
      <c r="E383" s="399"/>
      <c r="F383" s="399"/>
      <c r="G383" s="399"/>
      <c r="H383" s="399"/>
      <c r="I383" s="399"/>
      <c r="J383" s="399"/>
      <c r="K383" s="399"/>
      <c r="L383" s="399"/>
      <c r="M383" s="399"/>
      <c r="N383" s="399"/>
      <c r="O383" s="399"/>
      <c r="P383" s="399"/>
      <c r="Q383" s="401"/>
      <c r="R383" s="401"/>
      <c r="S383" s="401"/>
      <c r="T383" s="402"/>
      <c r="U383" s="403">
        <f t="shared" si="20"/>
        <v>0</v>
      </c>
      <c r="V383" s="404">
        <f t="shared" si="21"/>
        <v>0</v>
      </c>
      <c r="W383" s="404">
        <f t="shared" si="22"/>
        <v>0</v>
      </c>
      <c r="X383" s="405">
        <f t="shared" si="23"/>
        <v>0</v>
      </c>
      <c r="Y383" s="2453"/>
      <c r="Z383" s="2456"/>
      <c r="AA383" s="2456"/>
      <c r="AB383" s="2456"/>
      <c r="AC383" s="2444"/>
    </row>
    <row r="384" spans="1:29" ht="18.75" x14ac:dyDescent="0.25">
      <c r="A384" s="2459"/>
      <c r="B384" s="2462"/>
      <c r="C384" s="417"/>
      <c r="D384" s="406"/>
      <c r="E384" s="406"/>
      <c r="F384" s="406"/>
      <c r="G384" s="406"/>
      <c r="H384" s="406"/>
      <c r="I384" s="406"/>
      <c r="J384" s="406"/>
      <c r="K384" s="406"/>
      <c r="L384" s="406"/>
      <c r="M384" s="406"/>
      <c r="N384" s="406"/>
      <c r="O384" s="406"/>
      <c r="P384" s="406"/>
      <c r="Q384" s="407"/>
      <c r="R384" s="407"/>
      <c r="S384" s="407"/>
      <c r="T384" s="408"/>
      <c r="U384" s="403">
        <f t="shared" si="20"/>
        <v>0</v>
      </c>
      <c r="V384" s="404">
        <f t="shared" si="21"/>
        <v>0</v>
      </c>
      <c r="W384" s="404">
        <f t="shared" si="22"/>
        <v>0</v>
      </c>
      <c r="X384" s="405">
        <f t="shared" si="23"/>
        <v>0</v>
      </c>
      <c r="Y384" s="2453"/>
      <c r="Z384" s="2456"/>
      <c r="AA384" s="2456"/>
      <c r="AB384" s="2456"/>
      <c r="AC384" s="2444"/>
    </row>
    <row r="385" spans="1:29" ht="18.75" x14ac:dyDescent="0.25">
      <c r="A385" s="2459"/>
      <c r="B385" s="2462"/>
      <c r="C385" s="417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401"/>
      <c r="R385" s="401"/>
      <c r="S385" s="401"/>
      <c r="T385" s="402"/>
      <c r="U385" s="403">
        <f t="shared" si="20"/>
        <v>0</v>
      </c>
      <c r="V385" s="404">
        <f t="shared" si="21"/>
        <v>0</v>
      </c>
      <c r="W385" s="404">
        <f t="shared" si="22"/>
        <v>0</v>
      </c>
      <c r="X385" s="405">
        <f t="shared" si="23"/>
        <v>0</v>
      </c>
      <c r="Y385" s="2453"/>
      <c r="Z385" s="2456"/>
      <c r="AA385" s="2456"/>
      <c r="AB385" s="2456"/>
      <c r="AC385" s="2444"/>
    </row>
    <row r="386" spans="1:29" ht="18.75" x14ac:dyDescent="0.25">
      <c r="A386" s="2459"/>
      <c r="B386" s="2462"/>
      <c r="C386" s="417"/>
      <c r="D386" s="406"/>
      <c r="E386" s="406"/>
      <c r="F386" s="406"/>
      <c r="G386" s="406"/>
      <c r="H386" s="406"/>
      <c r="I386" s="406"/>
      <c r="J386" s="406"/>
      <c r="K386" s="406"/>
      <c r="L386" s="406"/>
      <c r="M386" s="406"/>
      <c r="N386" s="406"/>
      <c r="O386" s="406"/>
      <c r="P386" s="406"/>
      <c r="Q386" s="407"/>
      <c r="R386" s="407"/>
      <c r="S386" s="407"/>
      <c r="T386" s="408"/>
      <c r="U386" s="403">
        <f t="shared" si="20"/>
        <v>0</v>
      </c>
      <c r="V386" s="404">
        <f t="shared" si="21"/>
        <v>0</v>
      </c>
      <c r="W386" s="404">
        <f t="shared" si="22"/>
        <v>0</v>
      </c>
      <c r="X386" s="405">
        <f t="shared" si="23"/>
        <v>0</v>
      </c>
      <c r="Y386" s="2453"/>
      <c r="Z386" s="2456"/>
      <c r="AA386" s="2456"/>
      <c r="AB386" s="2456"/>
      <c r="AC386" s="2444"/>
    </row>
    <row r="387" spans="1:29" ht="18.75" x14ac:dyDescent="0.25">
      <c r="A387" s="2459"/>
      <c r="B387" s="2462"/>
      <c r="C387" s="417"/>
      <c r="D387" s="399"/>
      <c r="E387" s="399"/>
      <c r="F387" s="399"/>
      <c r="G387" s="399"/>
      <c r="H387" s="399"/>
      <c r="I387" s="399"/>
      <c r="J387" s="399"/>
      <c r="K387" s="399"/>
      <c r="L387" s="399"/>
      <c r="M387" s="399"/>
      <c r="N387" s="399"/>
      <c r="O387" s="399"/>
      <c r="P387" s="399"/>
      <c r="Q387" s="401"/>
      <c r="R387" s="401"/>
      <c r="S387" s="401"/>
      <c r="T387" s="402"/>
      <c r="U387" s="403">
        <f t="shared" si="20"/>
        <v>0</v>
      </c>
      <c r="V387" s="404">
        <f t="shared" si="21"/>
        <v>0</v>
      </c>
      <c r="W387" s="404">
        <f t="shared" si="22"/>
        <v>0</v>
      </c>
      <c r="X387" s="405">
        <f t="shared" si="23"/>
        <v>0</v>
      </c>
      <c r="Y387" s="2453"/>
      <c r="Z387" s="2456"/>
      <c r="AA387" s="2456"/>
      <c r="AB387" s="2456"/>
      <c r="AC387" s="2444"/>
    </row>
    <row r="388" spans="1:29" ht="18.75" x14ac:dyDescent="0.25">
      <c r="A388" s="2459"/>
      <c r="B388" s="2462"/>
      <c r="C388" s="417"/>
      <c r="D388" s="406"/>
      <c r="E388" s="406"/>
      <c r="F388" s="406"/>
      <c r="G388" s="406"/>
      <c r="H388" s="406"/>
      <c r="I388" s="406"/>
      <c r="J388" s="406"/>
      <c r="K388" s="406"/>
      <c r="L388" s="406"/>
      <c r="M388" s="406"/>
      <c r="N388" s="406"/>
      <c r="O388" s="406"/>
      <c r="P388" s="406"/>
      <c r="Q388" s="407"/>
      <c r="R388" s="407"/>
      <c r="S388" s="407"/>
      <c r="T388" s="408"/>
      <c r="U388" s="403">
        <f t="shared" si="20"/>
        <v>0</v>
      </c>
      <c r="V388" s="404">
        <f t="shared" si="21"/>
        <v>0</v>
      </c>
      <c r="W388" s="404">
        <f t="shared" si="22"/>
        <v>0</v>
      </c>
      <c r="X388" s="405">
        <f t="shared" si="23"/>
        <v>0</v>
      </c>
      <c r="Y388" s="2453"/>
      <c r="Z388" s="2456"/>
      <c r="AA388" s="2456"/>
      <c r="AB388" s="2456"/>
      <c r="AC388" s="2444"/>
    </row>
    <row r="389" spans="1:29" ht="18.75" x14ac:dyDescent="0.25">
      <c r="A389" s="2459"/>
      <c r="B389" s="2462"/>
      <c r="C389" s="417"/>
      <c r="D389" s="399"/>
      <c r="E389" s="399"/>
      <c r="F389" s="399"/>
      <c r="G389" s="399"/>
      <c r="H389" s="399"/>
      <c r="I389" s="399"/>
      <c r="J389" s="399"/>
      <c r="K389" s="399"/>
      <c r="L389" s="399"/>
      <c r="M389" s="399"/>
      <c r="N389" s="399"/>
      <c r="O389" s="399"/>
      <c r="P389" s="399"/>
      <c r="Q389" s="401"/>
      <c r="R389" s="401"/>
      <c r="S389" s="401"/>
      <c r="T389" s="402"/>
      <c r="U389" s="403">
        <f t="shared" si="20"/>
        <v>0</v>
      </c>
      <c r="V389" s="404">
        <f t="shared" si="21"/>
        <v>0</v>
      </c>
      <c r="W389" s="404">
        <f t="shared" si="22"/>
        <v>0</v>
      </c>
      <c r="X389" s="405">
        <f t="shared" si="23"/>
        <v>0</v>
      </c>
      <c r="Y389" s="2453"/>
      <c r="Z389" s="2456"/>
      <c r="AA389" s="2456"/>
      <c r="AB389" s="2456"/>
      <c r="AC389" s="2444"/>
    </row>
    <row r="390" spans="1:29" ht="18.75" x14ac:dyDescent="0.25">
      <c r="A390" s="2459"/>
      <c r="B390" s="2462"/>
      <c r="C390" s="417"/>
      <c r="D390" s="406"/>
      <c r="E390" s="406"/>
      <c r="F390" s="406"/>
      <c r="G390" s="406"/>
      <c r="H390" s="406"/>
      <c r="I390" s="406"/>
      <c r="J390" s="406"/>
      <c r="K390" s="406"/>
      <c r="L390" s="406"/>
      <c r="M390" s="406"/>
      <c r="N390" s="406"/>
      <c r="O390" s="406"/>
      <c r="P390" s="406"/>
      <c r="Q390" s="407"/>
      <c r="R390" s="407"/>
      <c r="S390" s="407"/>
      <c r="T390" s="408"/>
      <c r="U390" s="403">
        <f t="shared" si="20"/>
        <v>0</v>
      </c>
      <c r="V390" s="404">
        <f t="shared" si="21"/>
        <v>0</v>
      </c>
      <c r="W390" s="404">
        <f t="shared" si="22"/>
        <v>0</v>
      </c>
      <c r="X390" s="405">
        <f t="shared" si="23"/>
        <v>0</v>
      </c>
      <c r="Y390" s="2453"/>
      <c r="Z390" s="2456"/>
      <c r="AA390" s="2456"/>
      <c r="AB390" s="2456"/>
      <c r="AC390" s="2444"/>
    </row>
    <row r="391" spans="1:29" ht="19.5" thickBot="1" x14ac:dyDescent="0.3">
      <c r="A391" s="2460"/>
      <c r="B391" s="2463"/>
      <c r="C391" s="418"/>
      <c r="D391" s="410"/>
      <c r="E391" s="410"/>
      <c r="F391" s="410"/>
      <c r="G391" s="410"/>
      <c r="H391" s="410"/>
      <c r="I391" s="410"/>
      <c r="J391" s="410"/>
      <c r="K391" s="410"/>
      <c r="L391" s="410"/>
      <c r="M391" s="410"/>
      <c r="N391" s="410"/>
      <c r="O391" s="410"/>
      <c r="P391" s="410"/>
      <c r="Q391" s="411"/>
      <c r="R391" s="411"/>
      <c r="S391" s="411"/>
      <c r="T391" s="412"/>
      <c r="U391" s="413">
        <f t="shared" si="20"/>
        <v>0</v>
      </c>
      <c r="V391" s="414">
        <f t="shared" si="21"/>
        <v>0</v>
      </c>
      <c r="W391" s="414">
        <f t="shared" si="22"/>
        <v>0</v>
      </c>
      <c r="X391" s="415">
        <f t="shared" si="23"/>
        <v>0</v>
      </c>
      <c r="Y391" s="2454"/>
      <c r="Z391" s="2457"/>
      <c r="AA391" s="2457"/>
      <c r="AB391" s="2457"/>
      <c r="AC391" s="2445"/>
    </row>
    <row r="392" spans="1:29" ht="18.75" x14ac:dyDescent="0.25">
      <c r="A392" s="2458">
        <v>20</v>
      </c>
      <c r="B392" s="2461"/>
      <c r="C392" s="416"/>
      <c r="D392" s="391"/>
      <c r="E392" s="392"/>
      <c r="F392" s="392"/>
      <c r="G392" s="392"/>
      <c r="H392" s="392"/>
      <c r="I392" s="392"/>
      <c r="J392" s="392"/>
      <c r="K392" s="392"/>
      <c r="L392" s="392"/>
      <c r="M392" s="392"/>
      <c r="N392" s="392"/>
      <c r="O392" s="392"/>
      <c r="P392" s="392"/>
      <c r="Q392" s="393"/>
      <c r="R392" s="393"/>
      <c r="S392" s="393"/>
      <c r="T392" s="394"/>
      <c r="U392" s="395">
        <f t="shared" si="20"/>
        <v>0</v>
      </c>
      <c r="V392" s="396">
        <f t="shared" si="21"/>
        <v>0</v>
      </c>
      <c r="W392" s="396">
        <f t="shared" si="22"/>
        <v>0</v>
      </c>
      <c r="X392" s="397">
        <f t="shared" si="23"/>
        <v>0</v>
      </c>
      <c r="Y392" s="2452">
        <f>SUM(U392:U411)</f>
        <v>0</v>
      </c>
      <c r="Z392" s="2455">
        <f>SUM(V392:V411)</f>
        <v>0</v>
      </c>
      <c r="AA392" s="2455">
        <f>SUM(W392:W411)</f>
        <v>0</v>
      </c>
      <c r="AB392" s="2455">
        <f>SUM(X392:X411)</f>
        <v>0</v>
      </c>
      <c r="AC392" s="2443">
        <f>MAX(Y392:AB411)</f>
        <v>0</v>
      </c>
    </row>
    <row r="393" spans="1:29" ht="18.75" x14ac:dyDescent="0.25">
      <c r="A393" s="2459"/>
      <c r="B393" s="2462"/>
      <c r="C393" s="417"/>
      <c r="D393" s="399"/>
      <c r="E393" s="400"/>
      <c r="F393" s="400"/>
      <c r="G393" s="400"/>
      <c r="H393" s="400"/>
      <c r="I393" s="400"/>
      <c r="J393" s="400"/>
      <c r="K393" s="400"/>
      <c r="L393" s="400"/>
      <c r="M393" s="400"/>
      <c r="N393" s="400"/>
      <c r="O393" s="400"/>
      <c r="P393" s="400"/>
      <c r="Q393" s="401"/>
      <c r="R393" s="401"/>
      <c r="S393" s="401"/>
      <c r="T393" s="402"/>
      <c r="U393" s="403">
        <f t="shared" si="20"/>
        <v>0</v>
      </c>
      <c r="V393" s="404">
        <f t="shared" si="21"/>
        <v>0</v>
      </c>
      <c r="W393" s="404">
        <f t="shared" si="22"/>
        <v>0</v>
      </c>
      <c r="X393" s="405">
        <f t="shared" si="23"/>
        <v>0</v>
      </c>
      <c r="Y393" s="2453"/>
      <c r="Z393" s="2456"/>
      <c r="AA393" s="2456"/>
      <c r="AB393" s="2456"/>
      <c r="AC393" s="2444"/>
    </row>
    <row r="394" spans="1:29" ht="18.75" x14ac:dyDescent="0.25">
      <c r="A394" s="2459"/>
      <c r="B394" s="2462"/>
      <c r="C394" s="417"/>
      <c r="D394" s="406"/>
      <c r="E394" s="406"/>
      <c r="F394" s="406"/>
      <c r="G394" s="406"/>
      <c r="H394" s="406"/>
      <c r="I394" s="406"/>
      <c r="J394" s="406"/>
      <c r="K394" s="406"/>
      <c r="L394" s="406"/>
      <c r="M394" s="406"/>
      <c r="N394" s="406"/>
      <c r="O394" s="406"/>
      <c r="P394" s="406"/>
      <c r="Q394" s="407"/>
      <c r="R394" s="407"/>
      <c r="S394" s="407"/>
      <c r="T394" s="408"/>
      <c r="U394" s="403">
        <f t="shared" si="20"/>
        <v>0</v>
      </c>
      <c r="V394" s="404">
        <f t="shared" si="21"/>
        <v>0</v>
      </c>
      <c r="W394" s="404">
        <f t="shared" si="22"/>
        <v>0</v>
      </c>
      <c r="X394" s="405">
        <f t="shared" si="23"/>
        <v>0</v>
      </c>
      <c r="Y394" s="2453"/>
      <c r="Z394" s="2456"/>
      <c r="AA394" s="2456"/>
      <c r="AB394" s="2456"/>
      <c r="AC394" s="2444"/>
    </row>
    <row r="395" spans="1:29" ht="18.75" x14ac:dyDescent="0.25">
      <c r="A395" s="2459"/>
      <c r="B395" s="2462"/>
      <c r="C395" s="417"/>
      <c r="D395" s="399"/>
      <c r="E395" s="399"/>
      <c r="F395" s="399"/>
      <c r="G395" s="399"/>
      <c r="H395" s="399"/>
      <c r="I395" s="399"/>
      <c r="J395" s="399"/>
      <c r="K395" s="399"/>
      <c r="L395" s="399"/>
      <c r="M395" s="399"/>
      <c r="N395" s="399"/>
      <c r="O395" s="399"/>
      <c r="P395" s="399"/>
      <c r="Q395" s="401"/>
      <c r="R395" s="401"/>
      <c r="S395" s="401"/>
      <c r="T395" s="402"/>
      <c r="U395" s="403">
        <f t="shared" si="20"/>
        <v>0</v>
      </c>
      <c r="V395" s="404">
        <f t="shared" si="21"/>
        <v>0</v>
      </c>
      <c r="W395" s="404">
        <f t="shared" si="22"/>
        <v>0</v>
      </c>
      <c r="X395" s="405">
        <f t="shared" si="23"/>
        <v>0</v>
      </c>
      <c r="Y395" s="2453"/>
      <c r="Z395" s="2456"/>
      <c r="AA395" s="2456"/>
      <c r="AB395" s="2456"/>
      <c r="AC395" s="2444"/>
    </row>
    <row r="396" spans="1:29" ht="18.75" x14ac:dyDescent="0.25">
      <c r="A396" s="2459"/>
      <c r="B396" s="2462"/>
      <c r="C396" s="417"/>
      <c r="D396" s="406"/>
      <c r="E396" s="406"/>
      <c r="F396" s="406"/>
      <c r="G396" s="406"/>
      <c r="H396" s="406"/>
      <c r="I396" s="406"/>
      <c r="J396" s="406"/>
      <c r="K396" s="406"/>
      <c r="L396" s="406"/>
      <c r="M396" s="406"/>
      <c r="N396" s="406"/>
      <c r="O396" s="406"/>
      <c r="P396" s="406"/>
      <c r="Q396" s="407"/>
      <c r="R396" s="407"/>
      <c r="S396" s="407"/>
      <c r="T396" s="408"/>
      <c r="U396" s="403">
        <f t="shared" ref="U396:U411" si="24">IF(AND(E396=0,F396=0,G396=0),0,IF(AND(E396=0,F396=0),G396,IF(AND(E396=0,G396=0),F396,IF(AND(F396=0,G396=0),E396,IF(E396=0,(F396+G396)/2,IF(F396=0,(E396+G396)/2,IF(G396=0,(E396+F396)/2,(E396+F396+G396)/3)))))))</f>
        <v>0</v>
      </c>
      <c r="V396" s="404">
        <f t="shared" ref="V396:V411" si="25">IF(AND(H396=0,I396=0,J396=0),0,IF(AND(H396=0,I396=0),J396,IF(AND(H396=0,J396=0),I396,IF(AND(I396=0,J396=0),H396,IF(H396=0,(I396+J396)/2,IF(I396=0,(H396+J396)/2,IF(J396=0,(H396+I396)/2,(H396+I396+J396)/3)))))))</f>
        <v>0</v>
      </c>
      <c r="W396" s="404">
        <f t="shared" ref="W396:W411" si="26">IF(AND(K396=0,L396=0,M396=0),0,IF(AND(K396=0,L396=0),M396,IF(AND(K396=0,M396=0),L396,IF(AND(L396=0,M396=0),K396,IF(K396=0,(L396+M396)/2,IF(L396=0,(K396+M396)/2,IF(M396=0,(K396+L396)/2,(K396+L396+M396)/3)))))))</f>
        <v>0</v>
      </c>
      <c r="X396" s="405">
        <f t="shared" ref="X396:X411" si="27">IF(AND(N396=0,O396=0,P396=0),0,IF(AND(N396=0,O396=0),P396,IF(AND(N396=0,P396=0),O396,IF(AND(O396=0,P396=0),N396,IF(N396=0,(O396+P396)/2,IF(O396=0,(N396+P396)/2,IF(P396=0,(N396+O396)/2,(N396+O396+P396)/3)))))))</f>
        <v>0</v>
      </c>
      <c r="Y396" s="2453"/>
      <c r="Z396" s="2456"/>
      <c r="AA396" s="2456"/>
      <c r="AB396" s="2456"/>
      <c r="AC396" s="2444"/>
    </row>
    <row r="397" spans="1:29" ht="18.75" x14ac:dyDescent="0.25">
      <c r="A397" s="2459"/>
      <c r="B397" s="2462"/>
      <c r="C397" s="417"/>
      <c r="D397" s="399"/>
      <c r="E397" s="399"/>
      <c r="F397" s="399"/>
      <c r="G397" s="399"/>
      <c r="H397" s="399"/>
      <c r="I397" s="399"/>
      <c r="J397" s="399"/>
      <c r="K397" s="399"/>
      <c r="L397" s="399"/>
      <c r="M397" s="399"/>
      <c r="N397" s="399"/>
      <c r="O397" s="399"/>
      <c r="P397" s="399"/>
      <c r="Q397" s="401"/>
      <c r="R397" s="401"/>
      <c r="S397" s="401"/>
      <c r="T397" s="402"/>
      <c r="U397" s="403">
        <f t="shared" si="24"/>
        <v>0</v>
      </c>
      <c r="V397" s="404">
        <f t="shared" si="25"/>
        <v>0</v>
      </c>
      <c r="W397" s="404">
        <f t="shared" si="26"/>
        <v>0</v>
      </c>
      <c r="X397" s="405">
        <f t="shared" si="27"/>
        <v>0</v>
      </c>
      <c r="Y397" s="2453"/>
      <c r="Z397" s="2456"/>
      <c r="AA397" s="2456"/>
      <c r="AB397" s="2456"/>
      <c r="AC397" s="2444"/>
    </row>
    <row r="398" spans="1:29" ht="18.75" x14ac:dyDescent="0.25">
      <c r="A398" s="2459"/>
      <c r="B398" s="2462"/>
      <c r="C398" s="417"/>
      <c r="D398" s="406"/>
      <c r="E398" s="406"/>
      <c r="F398" s="406"/>
      <c r="G398" s="406"/>
      <c r="H398" s="406"/>
      <c r="I398" s="406"/>
      <c r="J398" s="406"/>
      <c r="K398" s="406"/>
      <c r="L398" s="406"/>
      <c r="M398" s="406"/>
      <c r="N398" s="406"/>
      <c r="O398" s="406"/>
      <c r="P398" s="406"/>
      <c r="Q398" s="407"/>
      <c r="R398" s="407"/>
      <c r="S398" s="407"/>
      <c r="T398" s="408"/>
      <c r="U398" s="403">
        <f t="shared" si="24"/>
        <v>0</v>
      </c>
      <c r="V398" s="404">
        <f t="shared" si="25"/>
        <v>0</v>
      </c>
      <c r="W398" s="404">
        <f t="shared" si="26"/>
        <v>0</v>
      </c>
      <c r="X398" s="405">
        <f t="shared" si="27"/>
        <v>0</v>
      </c>
      <c r="Y398" s="2453"/>
      <c r="Z398" s="2456"/>
      <c r="AA398" s="2456"/>
      <c r="AB398" s="2456"/>
      <c r="AC398" s="2444"/>
    </row>
    <row r="399" spans="1:29" ht="18.75" x14ac:dyDescent="0.25">
      <c r="A399" s="2459"/>
      <c r="B399" s="2462"/>
      <c r="C399" s="417"/>
      <c r="D399" s="399"/>
      <c r="E399" s="399"/>
      <c r="F399" s="399"/>
      <c r="G399" s="399"/>
      <c r="H399" s="399"/>
      <c r="I399" s="399"/>
      <c r="J399" s="399"/>
      <c r="K399" s="399"/>
      <c r="L399" s="399"/>
      <c r="M399" s="399"/>
      <c r="N399" s="399"/>
      <c r="O399" s="399"/>
      <c r="P399" s="399"/>
      <c r="Q399" s="401"/>
      <c r="R399" s="401"/>
      <c r="S399" s="401"/>
      <c r="T399" s="402"/>
      <c r="U399" s="403">
        <f t="shared" si="24"/>
        <v>0</v>
      </c>
      <c r="V399" s="404">
        <f t="shared" si="25"/>
        <v>0</v>
      </c>
      <c r="W399" s="404">
        <f t="shared" si="26"/>
        <v>0</v>
      </c>
      <c r="X399" s="405">
        <f t="shared" si="27"/>
        <v>0</v>
      </c>
      <c r="Y399" s="2453"/>
      <c r="Z399" s="2456"/>
      <c r="AA399" s="2456"/>
      <c r="AB399" s="2456"/>
      <c r="AC399" s="2444"/>
    </row>
    <row r="400" spans="1:29" ht="18.75" x14ac:dyDescent="0.25">
      <c r="A400" s="2459"/>
      <c r="B400" s="2462"/>
      <c r="C400" s="417"/>
      <c r="D400" s="406"/>
      <c r="E400" s="406"/>
      <c r="F400" s="406"/>
      <c r="G400" s="406"/>
      <c r="H400" s="406"/>
      <c r="I400" s="406"/>
      <c r="J400" s="406"/>
      <c r="K400" s="406"/>
      <c r="L400" s="406"/>
      <c r="M400" s="406"/>
      <c r="N400" s="406"/>
      <c r="O400" s="406"/>
      <c r="P400" s="406"/>
      <c r="Q400" s="407"/>
      <c r="R400" s="407"/>
      <c r="S400" s="407"/>
      <c r="T400" s="408"/>
      <c r="U400" s="403">
        <f t="shared" si="24"/>
        <v>0</v>
      </c>
      <c r="V400" s="404">
        <f t="shared" si="25"/>
        <v>0</v>
      </c>
      <c r="W400" s="404">
        <f t="shared" si="26"/>
        <v>0</v>
      </c>
      <c r="X400" s="405">
        <f t="shared" si="27"/>
        <v>0</v>
      </c>
      <c r="Y400" s="2453"/>
      <c r="Z400" s="2456"/>
      <c r="AA400" s="2456"/>
      <c r="AB400" s="2456"/>
      <c r="AC400" s="2444"/>
    </row>
    <row r="401" spans="1:29" ht="18.75" x14ac:dyDescent="0.25">
      <c r="A401" s="2459"/>
      <c r="B401" s="2462"/>
      <c r="C401" s="417"/>
      <c r="D401" s="399"/>
      <c r="E401" s="399"/>
      <c r="F401" s="399"/>
      <c r="G401" s="399"/>
      <c r="H401" s="399"/>
      <c r="I401" s="399"/>
      <c r="J401" s="399"/>
      <c r="K401" s="399"/>
      <c r="L401" s="399"/>
      <c r="M401" s="399"/>
      <c r="N401" s="399"/>
      <c r="O401" s="399"/>
      <c r="P401" s="399"/>
      <c r="Q401" s="401"/>
      <c r="R401" s="401"/>
      <c r="S401" s="401"/>
      <c r="T401" s="402"/>
      <c r="U401" s="403">
        <f t="shared" si="24"/>
        <v>0</v>
      </c>
      <c r="V401" s="404">
        <f t="shared" si="25"/>
        <v>0</v>
      </c>
      <c r="W401" s="404">
        <f t="shared" si="26"/>
        <v>0</v>
      </c>
      <c r="X401" s="405">
        <f t="shared" si="27"/>
        <v>0</v>
      </c>
      <c r="Y401" s="2453"/>
      <c r="Z401" s="2456"/>
      <c r="AA401" s="2456"/>
      <c r="AB401" s="2456"/>
      <c r="AC401" s="2444"/>
    </row>
    <row r="402" spans="1:29" ht="18.75" x14ac:dyDescent="0.25">
      <c r="A402" s="2459"/>
      <c r="B402" s="2462"/>
      <c r="C402" s="417"/>
      <c r="D402" s="406"/>
      <c r="E402" s="406"/>
      <c r="F402" s="406"/>
      <c r="G402" s="406"/>
      <c r="H402" s="406"/>
      <c r="I402" s="406"/>
      <c r="J402" s="406"/>
      <c r="K402" s="406"/>
      <c r="L402" s="406"/>
      <c r="M402" s="406"/>
      <c r="N402" s="406"/>
      <c r="O402" s="406"/>
      <c r="P402" s="406"/>
      <c r="Q402" s="407"/>
      <c r="R402" s="407"/>
      <c r="S402" s="407"/>
      <c r="T402" s="408"/>
      <c r="U402" s="403">
        <f t="shared" si="24"/>
        <v>0</v>
      </c>
      <c r="V402" s="404">
        <f t="shared" si="25"/>
        <v>0</v>
      </c>
      <c r="W402" s="404">
        <f t="shared" si="26"/>
        <v>0</v>
      </c>
      <c r="X402" s="405">
        <f t="shared" si="27"/>
        <v>0</v>
      </c>
      <c r="Y402" s="2453"/>
      <c r="Z402" s="2456"/>
      <c r="AA402" s="2456"/>
      <c r="AB402" s="2456"/>
      <c r="AC402" s="2444"/>
    </row>
    <row r="403" spans="1:29" ht="18.75" x14ac:dyDescent="0.25">
      <c r="A403" s="2459"/>
      <c r="B403" s="2462"/>
      <c r="C403" s="417"/>
      <c r="D403" s="399"/>
      <c r="E403" s="399"/>
      <c r="F403" s="399"/>
      <c r="G403" s="399"/>
      <c r="H403" s="399"/>
      <c r="I403" s="399"/>
      <c r="J403" s="399"/>
      <c r="K403" s="399"/>
      <c r="L403" s="399"/>
      <c r="M403" s="399"/>
      <c r="N403" s="399"/>
      <c r="O403" s="399"/>
      <c r="P403" s="399"/>
      <c r="Q403" s="401"/>
      <c r="R403" s="401"/>
      <c r="S403" s="401"/>
      <c r="T403" s="402"/>
      <c r="U403" s="403">
        <f t="shared" si="24"/>
        <v>0</v>
      </c>
      <c r="V403" s="404">
        <f t="shared" si="25"/>
        <v>0</v>
      </c>
      <c r="W403" s="404">
        <f t="shared" si="26"/>
        <v>0</v>
      </c>
      <c r="X403" s="405">
        <f t="shared" si="27"/>
        <v>0</v>
      </c>
      <c r="Y403" s="2453"/>
      <c r="Z403" s="2456"/>
      <c r="AA403" s="2456"/>
      <c r="AB403" s="2456"/>
      <c r="AC403" s="2444"/>
    </row>
    <row r="404" spans="1:29" ht="18.75" x14ac:dyDescent="0.25">
      <c r="A404" s="2459"/>
      <c r="B404" s="2462"/>
      <c r="C404" s="417"/>
      <c r="D404" s="406"/>
      <c r="E404" s="406"/>
      <c r="F404" s="406"/>
      <c r="G404" s="406"/>
      <c r="H404" s="406"/>
      <c r="I404" s="406"/>
      <c r="J404" s="406"/>
      <c r="K404" s="406"/>
      <c r="L404" s="406"/>
      <c r="M404" s="406"/>
      <c r="N404" s="406"/>
      <c r="O404" s="406"/>
      <c r="P404" s="406"/>
      <c r="Q404" s="407"/>
      <c r="R404" s="407"/>
      <c r="S404" s="407"/>
      <c r="T404" s="408"/>
      <c r="U404" s="403">
        <f t="shared" si="24"/>
        <v>0</v>
      </c>
      <c r="V404" s="404">
        <f t="shared" si="25"/>
        <v>0</v>
      </c>
      <c r="W404" s="404">
        <f t="shared" si="26"/>
        <v>0</v>
      </c>
      <c r="X404" s="405">
        <f t="shared" si="27"/>
        <v>0</v>
      </c>
      <c r="Y404" s="2453"/>
      <c r="Z404" s="2456"/>
      <c r="AA404" s="2456"/>
      <c r="AB404" s="2456"/>
      <c r="AC404" s="2444"/>
    </row>
    <row r="405" spans="1:29" ht="18.75" x14ac:dyDescent="0.25">
      <c r="A405" s="2459"/>
      <c r="B405" s="2462"/>
      <c r="C405" s="417"/>
      <c r="D405" s="399"/>
      <c r="E405" s="399"/>
      <c r="F405" s="399"/>
      <c r="G405" s="399"/>
      <c r="H405" s="399"/>
      <c r="I405" s="399"/>
      <c r="J405" s="399"/>
      <c r="K405" s="399"/>
      <c r="L405" s="399"/>
      <c r="M405" s="399"/>
      <c r="N405" s="399"/>
      <c r="O405" s="399"/>
      <c r="P405" s="399"/>
      <c r="Q405" s="401"/>
      <c r="R405" s="401"/>
      <c r="S405" s="401"/>
      <c r="T405" s="402"/>
      <c r="U405" s="403">
        <f t="shared" si="24"/>
        <v>0</v>
      </c>
      <c r="V405" s="404">
        <f t="shared" si="25"/>
        <v>0</v>
      </c>
      <c r="W405" s="404">
        <f t="shared" si="26"/>
        <v>0</v>
      </c>
      <c r="X405" s="405">
        <f t="shared" si="27"/>
        <v>0</v>
      </c>
      <c r="Y405" s="2453"/>
      <c r="Z405" s="2456"/>
      <c r="AA405" s="2456"/>
      <c r="AB405" s="2456"/>
      <c r="AC405" s="2444"/>
    </row>
    <row r="406" spans="1:29" ht="18.75" x14ac:dyDescent="0.25">
      <c r="A406" s="2459"/>
      <c r="B406" s="2462"/>
      <c r="C406" s="417"/>
      <c r="D406" s="406"/>
      <c r="E406" s="406"/>
      <c r="F406" s="406"/>
      <c r="G406" s="406"/>
      <c r="H406" s="406"/>
      <c r="I406" s="406"/>
      <c r="J406" s="406"/>
      <c r="K406" s="406"/>
      <c r="L406" s="406"/>
      <c r="M406" s="406"/>
      <c r="N406" s="406"/>
      <c r="O406" s="406"/>
      <c r="P406" s="406"/>
      <c r="Q406" s="407"/>
      <c r="R406" s="407"/>
      <c r="S406" s="407"/>
      <c r="T406" s="408"/>
      <c r="U406" s="403">
        <f t="shared" si="24"/>
        <v>0</v>
      </c>
      <c r="V406" s="404">
        <f t="shared" si="25"/>
        <v>0</v>
      </c>
      <c r="W406" s="404">
        <f t="shared" si="26"/>
        <v>0</v>
      </c>
      <c r="X406" s="405">
        <f t="shared" si="27"/>
        <v>0</v>
      </c>
      <c r="Y406" s="2453"/>
      <c r="Z406" s="2456"/>
      <c r="AA406" s="2456"/>
      <c r="AB406" s="2456"/>
      <c r="AC406" s="2444"/>
    </row>
    <row r="407" spans="1:29" ht="18.75" x14ac:dyDescent="0.25">
      <c r="A407" s="2459"/>
      <c r="B407" s="2462"/>
      <c r="C407" s="417"/>
      <c r="D407" s="399"/>
      <c r="E407" s="399"/>
      <c r="F407" s="399"/>
      <c r="G407" s="399"/>
      <c r="H407" s="399"/>
      <c r="I407" s="399"/>
      <c r="J407" s="399"/>
      <c r="K407" s="399"/>
      <c r="L407" s="399"/>
      <c r="M407" s="399"/>
      <c r="N407" s="399"/>
      <c r="O407" s="399"/>
      <c r="P407" s="399"/>
      <c r="Q407" s="401"/>
      <c r="R407" s="401"/>
      <c r="S407" s="401"/>
      <c r="T407" s="402"/>
      <c r="U407" s="403">
        <f t="shared" si="24"/>
        <v>0</v>
      </c>
      <c r="V407" s="404">
        <f t="shared" si="25"/>
        <v>0</v>
      </c>
      <c r="W407" s="404">
        <f t="shared" si="26"/>
        <v>0</v>
      </c>
      <c r="X407" s="405">
        <f t="shared" si="27"/>
        <v>0</v>
      </c>
      <c r="Y407" s="2453"/>
      <c r="Z407" s="2456"/>
      <c r="AA407" s="2456"/>
      <c r="AB407" s="2456"/>
      <c r="AC407" s="2444"/>
    </row>
    <row r="408" spans="1:29" ht="18.75" x14ac:dyDescent="0.25">
      <c r="A408" s="2459"/>
      <c r="B408" s="2462"/>
      <c r="C408" s="417"/>
      <c r="D408" s="406"/>
      <c r="E408" s="406"/>
      <c r="F408" s="406"/>
      <c r="G408" s="406"/>
      <c r="H408" s="406"/>
      <c r="I408" s="406"/>
      <c r="J408" s="406"/>
      <c r="K408" s="406"/>
      <c r="L408" s="406"/>
      <c r="M408" s="406"/>
      <c r="N408" s="406"/>
      <c r="O408" s="406"/>
      <c r="P408" s="406"/>
      <c r="Q408" s="407"/>
      <c r="R408" s="407"/>
      <c r="S408" s="407"/>
      <c r="T408" s="408"/>
      <c r="U408" s="403">
        <f t="shared" si="24"/>
        <v>0</v>
      </c>
      <c r="V408" s="404">
        <f t="shared" si="25"/>
        <v>0</v>
      </c>
      <c r="W408" s="404">
        <f t="shared" si="26"/>
        <v>0</v>
      </c>
      <c r="X408" s="405">
        <f t="shared" si="27"/>
        <v>0</v>
      </c>
      <c r="Y408" s="2453"/>
      <c r="Z408" s="2456"/>
      <c r="AA408" s="2456"/>
      <c r="AB408" s="2456"/>
      <c r="AC408" s="2444"/>
    </row>
    <row r="409" spans="1:29" ht="18.75" x14ac:dyDescent="0.25">
      <c r="A409" s="2459"/>
      <c r="B409" s="2462"/>
      <c r="C409" s="417"/>
      <c r="D409" s="399"/>
      <c r="E409" s="399"/>
      <c r="F409" s="399"/>
      <c r="G409" s="399"/>
      <c r="H409" s="399"/>
      <c r="I409" s="399"/>
      <c r="J409" s="399"/>
      <c r="K409" s="399"/>
      <c r="L409" s="399"/>
      <c r="M409" s="399"/>
      <c r="N409" s="399"/>
      <c r="O409" s="399"/>
      <c r="P409" s="399"/>
      <c r="Q409" s="401"/>
      <c r="R409" s="401"/>
      <c r="S409" s="401"/>
      <c r="T409" s="402"/>
      <c r="U409" s="403">
        <f t="shared" si="24"/>
        <v>0</v>
      </c>
      <c r="V409" s="404">
        <f t="shared" si="25"/>
        <v>0</v>
      </c>
      <c r="W409" s="404">
        <f t="shared" si="26"/>
        <v>0</v>
      </c>
      <c r="X409" s="405">
        <f t="shared" si="27"/>
        <v>0</v>
      </c>
      <c r="Y409" s="2453"/>
      <c r="Z409" s="2456"/>
      <c r="AA409" s="2456"/>
      <c r="AB409" s="2456"/>
      <c r="AC409" s="2444"/>
    </row>
    <row r="410" spans="1:29" ht="18.75" x14ac:dyDescent="0.25">
      <c r="A410" s="2459"/>
      <c r="B410" s="2462"/>
      <c r="C410" s="417"/>
      <c r="D410" s="406"/>
      <c r="E410" s="406"/>
      <c r="F410" s="406"/>
      <c r="G410" s="406"/>
      <c r="H410" s="406"/>
      <c r="I410" s="406"/>
      <c r="J410" s="406"/>
      <c r="K410" s="406"/>
      <c r="L410" s="406"/>
      <c r="M410" s="406"/>
      <c r="N410" s="406"/>
      <c r="O410" s="406"/>
      <c r="P410" s="406"/>
      <c r="Q410" s="407"/>
      <c r="R410" s="407"/>
      <c r="S410" s="407"/>
      <c r="T410" s="408"/>
      <c r="U410" s="403">
        <f t="shared" si="24"/>
        <v>0</v>
      </c>
      <c r="V410" s="404">
        <f t="shared" si="25"/>
        <v>0</v>
      </c>
      <c r="W410" s="404">
        <f t="shared" si="26"/>
        <v>0</v>
      </c>
      <c r="X410" s="405">
        <f t="shared" si="27"/>
        <v>0</v>
      </c>
      <c r="Y410" s="2453"/>
      <c r="Z410" s="2456"/>
      <c r="AA410" s="2456"/>
      <c r="AB410" s="2456"/>
      <c r="AC410" s="2444"/>
    </row>
    <row r="411" spans="1:29" ht="19.5" thickBot="1" x14ac:dyDescent="0.3">
      <c r="A411" s="2460"/>
      <c r="B411" s="2463"/>
      <c r="C411" s="418"/>
      <c r="D411" s="410"/>
      <c r="E411" s="410"/>
      <c r="F411" s="410"/>
      <c r="G411" s="410"/>
      <c r="H411" s="410"/>
      <c r="I411" s="410"/>
      <c r="J411" s="410"/>
      <c r="K411" s="410"/>
      <c r="L411" s="410"/>
      <c r="M411" s="410"/>
      <c r="N411" s="410"/>
      <c r="O411" s="410"/>
      <c r="P411" s="410"/>
      <c r="Q411" s="411"/>
      <c r="R411" s="411"/>
      <c r="S411" s="411"/>
      <c r="T411" s="412"/>
      <c r="U411" s="413">
        <f t="shared" si="24"/>
        <v>0</v>
      </c>
      <c r="V411" s="414">
        <f t="shared" si="25"/>
        <v>0</v>
      </c>
      <c r="W411" s="414">
        <f t="shared" si="26"/>
        <v>0</v>
      </c>
      <c r="X411" s="415">
        <f t="shared" si="27"/>
        <v>0</v>
      </c>
      <c r="Y411" s="2454"/>
      <c r="Z411" s="2457"/>
      <c r="AA411" s="2457"/>
      <c r="AB411" s="2457"/>
      <c r="AC411" s="2445"/>
    </row>
  </sheetData>
  <sheetProtection password="CCE5" sheet="1" objects="1" scenarios="1" formatCells="0" formatColumns="0" formatRows="0" insertRows="0"/>
  <mergeCells count="165">
    <mergeCell ref="AC372:AC391"/>
    <mergeCell ref="A392:A411"/>
    <mergeCell ref="B392:B411"/>
    <mergeCell ref="Y392:Y411"/>
    <mergeCell ref="Z392:Z411"/>
    <mergeCell ref="AA392:AA411"/>
    <mergeCell ref="AB392:AB411"/>
    <mergeCell ref="AC392:AC411"/>
    <mergeCell ref="A372:A391"/>
    <mergeCell ref="B372:B391"/>
    <mergeCell ref="Y372:Y391"/>
    <mergeCell ref="Z372:Z391"/>
    <mergeCell ref="AA372:AA391"/>
    <mergeCell ref="AB372:AB391"/>
    <mergeCell ref="AC332:AC351"/>
    <mergeCell ref="A352:A371"/>
    <mergeCell ref="B352:B371"/>
    <mergeCell ref="Y352:Y371"/>
    <mergeCell ref="Z352:Z371"/>
    <mergeCell ref="AA352:AA371"/>
    <mergeCell ref="AB352:AB371"/>
    <mergeCell ref="AC352:AC371"/>
    <mergeCell ref="A332:A351"/>
    <mergeCell ref="B332:B351"/>
    <mergeCell ref="Y332:Y351"/>
    <mergeCell ref="Z332:Z351"/>
    <mergeCell ref="AA332:AA351"/>
    <mergeCell ref="AB332:AB351"/>
    <mergeCell ref="AC292:AC311"/>
    <mergeCell ref="A312:A331"/>
    <mergeCell ref="B312:B331"/>
    <mergeCell ref="Y312:Y331"/>
    <mergeCell ref="Z312:Z331"/>
    <mergeCell ref="AA312:AA331"/>
    <mergeCell ref="AB312:AB331"/>
    <mergeCell ref="AC312:AC331"/>
    <mergeCell ref="A292:A311"/>
    <mergeCell ref="B292:B311"/>
    <mergeCell ref="Y292:Y311"/>
    <mergeCell ref="Z292:Z311"/>
    <mergeCell ref="AA292:AA311"/>
    <mergeCell ref="AB292:AB311"/>
    <mergeCell ref="AC252:AC271"/>
    <mergeCell ref="A272:A291"/>
    <mergeCell ref="B272:B291"/>
    <mergeCell ref="Y272:Y291"/>
    <mergeCell ref="Z272:Z291"/>
    <mergeCell ref="AA272:AA291"/>
    <mergeCell ref="AB272:AB291"/>
    <mergeCell ref="AC272:AC291"/>
    <mergeCell ref="A252:A271"/>
    <mergeCell ref="B252:B271"/>
    <mergeCell ref="Y252:Y271"/>
    <mergeCell ref="Z252:Z271"/>
    <mergeCell ref="AA252:AA271"/>
    <mergeCell ref="AB252:AB271"/>
    <mergeCell ref="AC212:AC231"/>
    <mergeCell ref="A232:A251"/>
    <mergeCell ref="B232:B251"/>
    <mergeCell ref="Y232:Y251"/>
    <mergeCell ref="Z232:Z251"/>
    <mergeCell ref="AA232:AA251"/>
    <mergeCell ref="AB232:AB251"/>
    <mergeCell ref="AC232:AC251"/>
    <mergeCell ref="A212:A231"/>
    <mergeCell ref="B212:B231"/>
    <mergeCell ref="Y212:Y231"/>
    <mergeCell ref="Z212:Z231"/>
    <mergeCell ref="AA212:AA231"/>
    <mergeCell ref="AB212:AB231"/>
    <mergeCell ref="AC172:AC191"/>
    <mergeCell ref="A192:A211"/>
    <mergeCell ref="B192:B211"/>
    <mergeCell ref="Y192:Y211"/>
    <mergeCell ref="Z192:Z211"/>
    <mergeCell ref="AA192:AA211"/>
    <mergeCell ref="AB192:AB211"/>
    <mergeCell ref="AC192:AC211"/>
    <mergeCell ref="A172:A191"/>
    <mergeCell ref="B172:B191"/>
    <mergeCell ref="Y172:Y191"/>
    <mergeCell ref="Z172:Z191"/>
    <mergeCell ref="AA172:AA191"/>
    <mergeCell ref="AB172:AB191"/>
    <mergeCell ref="AC132:AC151"/>
    <mergeCell ref="A152:A171"/>
    <mergeCell ref="B152:B171"/>
    <mergeCell ref="Y152:Y171"/>
    <mergeCell ref="Z152:Z171"/>
    <mergeCell ref="AA152:AA171"/>
    <mergeCell ref="AB152:AB171"/>
    <mergeCell ref="AC152:AC171"/>
    <mergeCell ref="A132:A151"/>
    <mergeCell ref="B132:B151"/>
    <mergeCell ref="Y132:Y151"/>
    <mergeCell ref="Z132:Z151"/>
    <mergeCell ref="AA132:AA151"/>
    <mergeCell ref="AB132:AB151"/>
    <mergeCell ref="AC92:AC111"/>
    <mergeCell ref="A112:A131"/>
    <mergeCell ref="B112:B131"/>
    <mergeCell ref="Y112:Y131"/>
    <mergeCell ref="Z112:Z131"/>
    <mergeCell ref="AA112:AA131"/>
    <mergeCell ref="AB112:AB131"/>
    <mergeCell ref="AC112:AC131"/>
    <mergeCell ref="A92:A111"/>
    <mergeCell ref="B92:B111"/>
    <mergeCell ref="Y92:Y111"/>
    <mergeCell ref="Z92:Z111"/>
    <mergeCell ref="AA92:AA111"/>
    <mergeCell ref="AB92:AB111"/>
    <mergeCell ref="AC52:AC71"/>
    <mergeCell ref="A72:A91"/>
    <mergeCell ref="B72:B91"/>
    <mergeCell ref="Y72:Y91"/>
    <mergeCell ref="Z72:Z91"/>
    <mergeCell ref="AA72:AA91"/>
    <mergeCell ref="AB72:AB91"/>
    <mergeCell ref="AC72:AC91"/>
    <mergeCell ref="A52:A71"/>
    <mergeCell ref="B52:B71"/>
    <mergeCell ref="Y52:Y71"/>
    <mergeCell ref="Z52:Z71"/>
    <mergeCell ref="AA52:AA71"/>
    <mergeCell ref="AB52:AB71"/>
    <mergeCell ref="B12:B31"/>
    <mergeCell ref="C12:C21"/>
    <mergeCell ref="Y12:Y31"/>
    <mergeCell ref="Z12:Z31"/>
    <mergeCell ref="AA12:AA31"/>
    <mergeCell ref="AB12:AB31"/>
    <mergeCell ref="AC12:AC31"/>
    <mergeCell ref="C22:C31"/>
    <mergeCell ref="A32:A51"/>
    <mergeCell ref="B32:B51"/>
    <mergeCell ref="Y32:Y51"/>
    <mergeCell ref="Z32:Z51"/>
    <mergeCell ref="AA32:AA51"/>
    <mergeCell ref="AB32:AB51"/>
    <mergeCell ref="AC32:AC51"/>
    <mergeCell ref="B2:P3"/>
    <mergeCell ref="E5:T6"/>
    <mergeCell ref="U5:AC6"/>
    <mergeCell ref="A8:A11"/>
    <mergeCell ref="B8:B11"/>
    <mergeCell ref="C8:C11"/>
    <mergeCell ref="D8:D11"/>
    <mergeCell ref="E8:P8"/>
    <mergeCell ref="Q8:T9"/>
    <mergeCell ref="U8:X9"/>
    <mergeCell ref="Y8:AB9"/>
    <mergeCell ref="AC8:AC11"/>
    <mergeCell ref="E9:J9"/>
    <mergeCell ref="K9:P9"/>
    <mergeCell ref="E10:G10"/>
    <mergeCell ref="H10:J10"/>
    <mergeCell ref="K10:M10"/>
    <mergeCell ref="N10:P10"/>
    <mergeCell ref="Q10:R10"/>
    <mergeCell ref="S10:T10"/>
    <mergeCell ref="U10:V10"/>
    <mergeCell ref="W10:X10"/>
    <mergeCell ref="Y10:Z10"/>
    <mergeCell ref="AA10:AB10"/>
  </mergeCells>
  <pageMargins left="0.7" right="0.7" top="0.75" bottom="0.75" header="0.3" footer="0.3"/>
  <pageSetup paperSize="9" orientation="portrait" horizontalDpi="180" verticalDpi="18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1"/>
  <sheetViews>
    <sheetView zoomScaleNormal="100" workbookViewId="0">
      <selection activeCell="K34" sqref="K34"/>
    </sheetView>
  </sheetViews>
  <sheetFormatPr defaultRowHeight="15" x14ac:dyDescent="0.25"/>
  <cols>
    <col min="2" max="5" width="9.140625" customWidth="1"/>
    <col min="6" max="7" width="9.5703125" customWidth="1"/>
    <col min="8" max="19" width="9.140625" customWidth="1"/>
    <col min="28" max="29" width="10.28515625" customWidth="1"/>
    <col min="30" max="31" width="10" customWidth="1"/>
  </cols>
  <sheetData>
    <row r="1" spans="1:35" x14ac:dyDescent="0.25">
      <c r="A1" s="338" t="s">
        <v>862</v>
      </c>
      <c r="B1" s="338" t="s">
        <v>864</v>
      </c>
      <c r="C1" s="338"/>
      <c r="D1" s="338" t="s">
        <v>865</v>
      </c>
      <c r="E1" s="338"/>
      <c r="F1" s="338">
        <v>16</v>
      </c>
      <c r="G1" s="338"/>
      <c r="H1" s="338">
        <v>17</v>
      </c>
      <c r="I1" s="338"/>
      <c r="J1" s="338">
        <v>19</v>
      </c>
      <c r="K1" s="338"/>
      <c r="L1" s="339">
        <v>14</v>
      </c>
      <c r="M1" s="339"/>
      <c r="N1" s="338" t="s">
        <v>741</v>
      </c>
      <c r="O1" s="338"/>
      <c r="P1" s="338" t="s">
        <v>867</v>
      </c>
      <c r="Q1" s="338"/>
      <c r="R1" s="338" t="s">
        <v>868</v>
      </c>
      <c r="S1" s="338"/>
      <c r="T1" s="338" t="s">
        <v>869</v>
      </c>
      <c r="U1" s="338"/>
      <c r="V1" s="338" t="s">
        <v>870</v>
      </c>
      <c r="W1" s="338"/>
      <c r="X1" s="338" t="s">
        <v>871</v>
      </c>
      <c r="Y1" s="338"/>
      <c r="Z1" s="338" t="s">
        <v>872</v>
      </c>
      <c r="AA1" s="338"/>
      <c r="AB1" s="338" t="s">
        <v>873</v>
      </c>
      <c r="AC1" s="338"/>
      <c r="AD1" s="338" t="s">
        <v>874</v>
      </c>
      <c r="AE1" s="338"/>
      <c r="AF1" s="339" t="s">
        <v>875</v>
      </c>
      <c r="AG1" s="339"/>
      <c r="AH1" s="339" t="s">
        <v>876</v>
      </c>
      <c r="AI1" s="339"/>
    </row>
    <row r="2" spans="1:35" x14ac:dyDescent="0.25">
      <c r="A2" s="338">
        <v>40</v>
      </c>
      <c r="B2" s="338">
        <v>1</v>
      </c>
      <c r="C2" s="338">
        <f>B2*A2</f>
        <v>40</v>
      </c>
      <c r="D2" s="338"/>
      <c r="E2" s="338">
        <f>D2*A2</f>
        <v>0</v>
      </c>
      <c r="F2" s="338"/>
      <c r="G2" s="338">
        <f>F2*A2</f>
        <v>0</v>
      </c>
      <c r="H2" s="338"/>
      <c r="I2" s="338">
        <f>H2*A2</f>
        <v>0</v>
      </c>
      <c r="J2" s="338"/>
      <c r="K2" s="338"/>
      <c r="L2" s="338"/>
      <c r="M2" s="338">
        <f>L2*A2</f>
        <v>0</v>
      </c>
      <c r="N2" s="338"/>
      <c r="O2" s="338"/>
      <c r="P2" s="338">
        <v>1</v>
      </c>
      <c r="Q2" s="338">
        <f>P2*A2</f>
        <v>40</v>
      </c>
      <c r="R2" s="338"/>
      <c r="S2" s="338"/>
      <c r="T2" s="338">
        <v>1</v>
      </c>
      <c r="U2" s="338">
        <f>T2*A2</f>
        <v>40</v>
      </c>
      <c r="V2" s="338"/>
      <c r="W2" s="338">
        <f>V2*A2</f>
        <v>0</v>
      </c>
      <c r="X2" s="338"/>
      <c r="Y2" s="338">
        <f>X2*A2</f>
        <v>0</v>
      </c>
      <c r="Z2" s="338"/>
      <c r="AA2" s="338">
        <f>Z2*A2</f>
        <v>0</v>
      </c>
      <c r="AB2" s="338"/>
      <c r="AC2" s="338">
        <f>AB2*A2</f>
        <v>0</v>
      </c>
      <c r="AD2" s="338">
        <v>1</v>
      </c>
      <c r="AE2" s="338">
        <f>AD2*A2</f>
        <v>40</v>
      </c>
      <c r="AF2" s="338"/>
      <c r="AG2" s="338">
        <f>AF2*A2</f>
        <v>0</v>
      </c>
      <c r="AH2" s="338"/>
      <c r="AI2" s="338">
        <f>AH2*A2</f>
        <v>0</v>
      </c>
    </row>
    <row r="3" spans="1:35" x14ac:dyDescent="0.25">
      <c r="A3" s="338">
        <v>63</v>
      </c>
      <c r="B3" s="338"/>
      <c r="C3" s="338">
        <f t="shared" ref="C3:C14" si="0">B3*A3</f>
        <v>0</v>
      </c>
      <c r="D3" s="338">
        <v>2</v>
      </c>
      <c r="E3" s="338">
        <f t="shared" ref="E3:E14" si="1">D3*A3</f>
        <v>126</v>
      </c>
      <c r="F3" s="338">
        <v>1</v>
      </c>
      <c r="G3" s="338">
        <f t="shared" ref="G3:G14" si="2">F3*A3</f>
        <v>63</v>
      </c>
      <c r="H3" s="338"/>
      <c r="I3" s="338">
        <f t="shared" ref="I3:I14" si="3">H3*A3</f>
        <v>0</v>
      </c>
      <c r="J3" s="338"/>
      <c r="K3" s="338"/>
      <c r="L3" s="338"/>
      <c r="M3" s="338">
        <f t="shared" ref="M3:M14" si="4">L3*A3</f>
        <v>0</v>
      </c>
      <c r="N3" s="338"/>
      <c r="O3" s="338"/>
      <c r="P3" s="338"/>
      <c r="Q3" s="338">
        <f t="shared" ref="Q3:Q14" si="5">P3*A3</f>
        <v>0</v>
      </c>
      <c r="R3" s="338"/>
      <c r="S3" s="338"/>
      <c r="T3" s="338"/>
      <c r="U3" s="338">
        <f t="shared" ref="U3:U14" si="6">T3*A3</f>
        <v>0</v>
      </c>
      <c r="V3" s="338"/>
      <c r="W3" s="338">
        <f t="shared" ref="W3:W14" si="7">V3*A3</f>
        <v>0</v>
      </c>
      <c r="X3" s="338"/>
      <c r="Y3" s="338">
        <f t="shared" ref="Y3:Y14" si="8">X3*A3</f>
        <v>0</v>
      </c>
      <c r="Z3" s="338"/>
      <c r="AA3" s="338">
        <f t="shared" ref="AA3:AA14" si="9">Z3*A3</f>
        <v>0</v>
      </c>
      <c r="AB3" s="338"/>
      <c r="AC3" s="338">
        <f t="shared" ref="AC3:AC14" si="10">AB3*A3</f>
        <v>0</v>
      </c>
      <c r="AD3" s="338">
        <v>1</v>
      </c>
      <c r="AE3" s="338">
        <f t="shared" ref="AE3:AE14" si="11">AD3*A3</f>
        <v>63</v>
      </c>
      <c r="AF3" s="338"/>
      <c r="AG3" s="338">
        <f t="shared" ref="AG3:AG14" si="12">AF3*A3</f>
        <v>0</v>
      </c>
      <c r="AH3" s="338">
        <v>1</v>
      </c>
      <c r="AI3" s="338">
        <f t="shared" ref="AI3:AI14" si="13">AH3*A3</f>
        <v>63</v>
      </c>
    </row>
    <row r="4" spans="1:35" x14ac:dyDescent="0.25">
      <c r="A4" s="338">
        <v>100</v>
      </c>
      <c r="B4" s="338">
        <v>2</v>
      </c>
      <c r="C4" s="338">
        <f t="shared" si="0"/>
        <v>200</v>
      </c>
      <c r="D4" s="338">
        <v>4</v>
      </c>
      <c r="E4" s="338">
        <f t="shared" si="1"/>
        <v>400</v>
      </c>
      <c r="F4" s="338"/>
      <c r="G4" s="338">
        <f t="shared" si="2"/>
        <v>0</v>
      </c>
      <c r="H4" s="338"/>
      <c r="I4" s="338">
        <f t="shared" si="3"/>
        <v>0</v>
      </c>
      <c r="J4" s="338"/>
      <c r="K4" s="338"/>
      <c r="L4" s="338">
        <v>1</v>
      </c>
      <c r="M4" s="338">
        <f t="shared" si="4"/>
        <v>100</v>
      </c>
      <c r="N4" s="338"/>
      <c r="O4" s="338"/>
      <c r="P4" s="338">
        <v>4</v>
      </c>
      <c r="Q4" s="338">
        <f t="shared" si="5"/>
        <v>400</v>
      </c>
      <c r="R4" s="338"/>
      <c r="S4" s="338"/>
      <c r="T4" s="338">
        <v>3</v>
      </c>
      <c r="U4" s="338">
        <f t="shared" si="6"/>
        <v>300</v>
      </c>
      <c r="V4" s="338">
        <v>4</v>
      </c>
      <c r="W4" s="338">
        <f t="shared" si="7"/>
        <v>400</v>
      </c>
      <c r="X4" s="338">
        <v>3</v>
      </c>
      <c r="Y4" s="338">
        <f t="shared" si="8"/>
        <v>300</v>
      </c>
      <c r="Z4" s="338"/>
      <c r="AA4" s="338">
        <f t="shared" si="9"/>
        <v>0</v>
      </c>
      <c r="AB4" s="338">
        <v>2</v>
      </c>
      <c r="AC4" s="338">
        <f t="shared" si="10"/>
        <v>200</v>
      </c>
      <c r="AD4" s="338">
        <v>3</v>
      </c>
      <c r="AE4" s="338">
        <f t="shared" si="11"/>
        <v>300</v>
      </c>
      <c r="AF4" s="339">
        <v>2</v>
      </c>
      <c r="AG4" s="338">
        <f t="shared" si="12"/>
        <v>200</v>
      </c>
      <c r="AH4" s="339">
        <v>1</v>
      </c>
      <c r="AI4" s="338">
        <f t="shared" si="13"/>
        <v>100</v>
      </c>
    </row>
    <row r="5" spans="1:35" x14ac:dyDescent="0.25">
      <c r="A5" s="338">
        <v>160</v>
      </c>
      <c r="B5" s="338">
        <v>6</v>
      </c>
      <c r="C5" s="338">
        <f t="shared" si="0"/>
        <v>960</v>
      </c>
      <c r="D5" s="338">
        <v>5</v>
      </c>
      <c r="E5" s="338">
        <f t="shared" si="1"/>
        <v>800</v>
      </c>
      <c r="F5" s="338">
        <v>5</v>
      </c>
      <c r="G5" s="338">
        <f t="shared" si="2"/>
        <v>800</v>
      </c>
      <c r="H5" s="338">
        <v>1</v>
      </c>
      <c r="I5" s="338">
        <f t="shared" si="3"/>
        <v>160</v>
      </c>
      <c r="J5" s="338"/>
      <c r="K5" s="338"/>
      <c r="L5" s="339">
        <v>2</v>
      </c>
      <c r="M5" s="338">
        <f t="shared" si="4"/>
        <v>320</v>
      </c>
      <c r="N5" s="338"/>
      <c r="O5" s="338"/>
      <c r="P5" s="338">
        <v>9</v>
      </c>
      <c r="Q5" s="338">
        <f t="shared" si="5"/>
        <v>1440</v>
      </c>
      <c r="R5" s="338"/>
      <c r="S5" s="338"/>
      <c r="T5" s="338">
        <v>13</v>
      </c>
      <c r="U5" s="338">
        <f t="shared" si="6"/>
        <v>2080</v>
      </c>
      <c r="V5" s="338">
        <v>1</v>
      </c>
      <c r="W5" s="338">
        <f t="shared" si="7"/>
        <v>160</v>
      </c>
      <c r="X5" s="338">
        <v>5</v>
      </c>
      <c r="Y5" s="338">
        <f t="shared" si="8"/>
        <v>800</v>
      </c>
      <c r="Z5" s="338"/>
      <c r="AA5" s="338">
        <f t="shared" si="9"/>
        <v>0</v>
      </c>
      <c r="AB5" s="338">
        <v>3</v>
      </c>
      <c r="AC5" s="338">
        <f t="shared" si="10"/>
        <v>480</v>
      </c>
      <c r="AD5" s="338">
        <v>3</v>
      </c>
      <c r="AE5" s="338">
        <f t="shared" si="11"/>
        <v>480</v>
      </c>
      <c r="AF5" s="339">
        <v>1</v>
      </c>
      <c r="AG5" s="338">
        <f t="shared" si="12"/>
        <v>160</v>
      </c>
      <c r="AH5" s="339">
        <v>6</v>
      </c>
      <c r="AI5" s="338">
        <f t="shared" si="13"/>
        <v>960</v>
      </c>
    </row>
    <row r="6" spans="1:35" x14ac:dyDescent="0.25">
      <c r="A6" s="338">
        <v>180</v>
      </c>
      <c r="B6" s="338"/>
      <c r="C6" s="338">
        <f t="shared" si="0"/>
        <v>0</v>
      </c>
      <c r="D6" s="338">
        <v>2</v>
      </c>
      <c r="E6" s="338">
        <f t="shared" si="1"/>
        <v>360</v>
      </c>
      <c r="F6" s="338">
        <v>1</v>
      </c>
      <c r="G6" s="338">
        <f t="shared" si="2"/>
        <v>180</v>
      </c>
      <c r="H6" s="338"/>
      <c r="I6" s="338">
        <f t="shared" si="3"/>
        <v>0</v>
      </c>
      <c r="J6" s="338"/>
      <c r="K6" s="338"/>
      <c r="L6" s="338"/>
      <c r="M6" s="338">
        <f t="shared" si="4"/>
        <v>0</v>
      </c>
      <c r="N6" s="338"/>
      <c r="O6" s="338"/>
      <c r="P6" s="338"/>
      <c r="Q6" s="338">
        <f t="shared" si="5"/>
        <v>0</v>
      </c>
      <c r="R6" s="338"/>
      <c r="S6" s="338"/>
      <c r="T6" s="338">
        <v>1</v>
      </c>
      <c r="U6" s="338">
        <f t="shared" si="6"/>
        <v>180</v>
      </c>
      <c r="V6" s="338"/>
      <c r="W6" s="338">
        <f t="shared" si="7"/>
        <v>0</v>
      </c>
      <c r="X6" s="338"/>
      <c r="Y6" s="338">
        <f t="shared" si="8"/>
        <v>0</v>
      </c>
      <c r="Z6" s="338"/>
      <c r="AA6" s="338">
        <f t="shared" si="9"/>
        <v>0</v>
      </c>
      <c r="AB6" s="338"/>
      <c r="AC6" s="338">
        <f t="shared" si="10"/>
        <v>0</v>
      </c>
      <c r="AD6" s="338"/>
      <c r="AE6" s="338">
        <f t="shared" si="11"/>
        <v>0</v>
      </c>
      <c r="AF6" s="338"/>
      <c r="AG6" s="338">
        <f t="shared" si="12"/>
        <v>0</v>
      </c>
      <c r="AH6" s="338"/>
      <c r="AI6" s="338">
        <f t="shared" si="13"/>
        <v>0</v>
      </c>
    </row>
    <row r="7" spans="1:35" x14ac:dyDescent="0.25">
      <c r="A7" s="338">
        <v>250</v>
      </c>
      <c r="B7" s="338">
        <v>6</v>
      </c>
      <c r="C7" s="338">
        <f t="shared" si="0"/>
        <v>1500</v>
      </c>
      <c r="D7" s="338">
        <v>7</v>
      </c>
      <c r="E7" s="338">
        <f t="shared" si="1"/>
        <v>1750</v>
      </c>
      <c r="F7" s="338">
        <v>4</v>
      </c>
      <c r="G7" s="338">
        <f t="shared" si="2"/>
        <v>1000</v>
      </c>
      <c r="H7" s="338">
        <v>3</v>
      </c>
      <c r="I7" s="338">
        <f t="shared" si="3"/>
        <v>750</v>
      </c>
      <c r="J7" s="338"/>
      <c r="K7" s="338"/>
      <c r="L7" s="339">
        <v>2</v>
      </c>
      <c r="M7" s="338">
        <f t="shared" si="4"/>
        <v>500</v>
      </c>
      <c r="N7" s="338"/>
      <c r="O7" s="338"/>
      <c r="P7" s="338">
        <v>6</v>
      </c>
      <c r="Q7" s="338">
        <f t="shared" si="5"/>
        <v>1500</v>
      </c>
      <c r="R7" s="338"/>
      <c r="S7" s="338"/>
      <c r="T7" s="338">
        <v>9</v>
      </c>
      <c r="U7" s="338">
        <f t="shared" si="6"/>
        <v>2250</v>
      </c>
      <c r="V7" s="338">
        <v>3</v>
      </c>
      <c r="W7" s="338">
        <f t="shared" si="7"/>
        <v>750</v>
      </c>
      <c r="X7" s="338">
        <v>7</v>
      </c>
      <c r="Y7" s="338">
        <f t="shared" si="8"/>
        <v>1750</v>
      </c>
      <c r="Z7" s="338"/>
      <c r="AA7" s="338">
        <f t="shared" si="9"/>
        <v>0</v>
      </c>
      <c r="AB7" s="338">
        <v>2</v>
      </c>
      <c r="AC7" s="338">
        <f t="shared" si="10"/>
        <v>500</v>
      </c>
      <c r="AD7" s="338">
        <v>9</v>
      </c>
      <c r="AE7" s="338">
        <f t="shared" si="11"/>
        <v>2250</v>
      </c>
      <c r="AF7" s="339">
        <v>3</v>
      </c>
      <c r="AG7" s="338">
        <f t="shared" si="12"/>
        <v>750</v>
      </c>
      <c r="AH7" s="339">
        <v>16</v>
      </c>
      <c r="AI7" s="338">
        <f t="shared" si="13"/>
        <v>4000</v>
      </c>
    </row>
    <row r="8" spans="1:35" x14ac:dyDescent="0.25">
      <c r="A8" s="338">
        <v>300</v>
      </c>
      <c r="B8" s="338">
        <v>2</v>
      </c>
      <c r="C8" s="338">
        <f t="shared" si="0"/>
        <v>600</v>
      </c>
      <c r="D8" s="338"/>
      <c r="E8" s="338">
        <f t="shared" si="1"/>
        <v>0</v>
      </c>
      <c r="F8" s="338"/>
      <c r="G8" s="338">
        <f t="shared" si="2"/>
        <v>0</v>
      </c>
      <c r="H8" s="338"/>
      <c r="I8" s="338">
        <f t="shared" si="3"/>
        <v>0</v>
      </c>
      <c r="J8" s="338"/>
      <c r="K8" s="338"/>
      <c r="L8" s="338"/>
      <c r="M8" s="338">
        <f t="shared" si="4"/>
        <v>0</v>
      </c>
      <c r="N8" s="338"/>
      <c r="O8" s="338"/>
      <c r="P8" s="338"/>
      <c r="Q8" s="338">
        <f t="shared" si="5"/>
        <v>0</v>
      </c>
      <c r="R8" s="338"/>
      <c r="S8" s="338"/>
      <c r="T8" s="338"/>
      <c r="U8" s="338">
        <f t="shared" si="6"/>
        <v>0</v>
      </c>
      <c r="V8" s="338"/>
      <c r="W8" s="338">
        <f t="shared" si="7"/>
        <v>0</v>
      </c>
      <c r="X8" s="338"/>
      <c r="Y8" s="338">
        <f t="shared" si="8"/>
        <v>0</v>
      </c>
      <c r="Z8" s="338"/>
      <c r="AA8" s="338">
        <f t="shared" si="9"/>
        <v>0</v>
      </c>
      <c r="AB8" s="338"/>
      <c r="AC8" s="338">
        <f t="shared" si="10"/>
        <v>0</v>
      </c>
      <c r="AD8" s="338"/>
      <c r="AE8" s="338">
        <f t="shared" si="11"/>
        <v>0</v>
      </c>
      <c r="AF8" s="338"/>
      <c r="AG8" s="338">
        <f t="shared" si="12"/>
        <v>0</v>
      </c>
      <c r="AH8" s="338"/>
      <c r="AI8" s="338">
        <f t="shared" si="13"/>
        <v>0</v>
      </c>
    </row>
    <row r="9" spans="1:35" x14ac:dyDescent="0.25">
      <c r="A9" s="338">
        <v>315</v>
      </c>
      <c r="B9" s="338"/>
      <c r="C9" s="338">
        <f t="shared" si="0"/>
        <v>0</v>
      </c>
      <c r="D9" s="338"/>
      <c r="E9" s="338">
        <f t="shared" si="1"/>
        <v>0</v>
      </c>
      <c r="F9" s="338"/>
      <c r="G9" s="338">
        <f t="shared" si="2"/>
        <v>0</v>
      </c>
      <c r="H9" s="338"/>
      <c r="I9" s="338">
        <f t="shared" si="3"/>
        <v>0</v>
      </c>
      <c r="J9" s="338"/>
      <c r="K9" s="338"/>
      <c r="L9" s="339">
        <v>1</v>
      </c>
      <c r="M9" s="338">
        <f t="shared" si="4"/>
        <v>315</v>
      </c>
      <c r="N9" s="338"/>
      <c r="O9" s="338"/>
      <c r="P9" s="338"/>
      <c r="Q9" s="338">
        <f t="shared" si="5"/>
        <v>0</v>
      </c>
      <c r="R9" s="338"/>
      <c r="S9" s="338"/>
      <c r="T9" s="338"/>
      <c r="U9" s="338">
        <f t="shared" si="6"/>
        <v>0</v>
      </c>
      <c r="V9" s="338"/>
      <c r="W9" s="338">
        <f t="shared" si="7"/>
        <v>0</v>
      </c>
      <c r="X9" s="338"/>
      <c r="Y9" s="338">
        <f t="shared" si="8"/>
        <v>0</v>
      </c>
      <c r="Z9" s="338"/>
      <c r="AA9" s="338">
        <f t="shared" si="9"/>
        <v>0</v>
      </c>
      <c r="AB9" s="338"/>
      <c r="AC9" s="338">
        <f t="shared" si="10"/>
        <v>0</v>
      </c>
      <c r="AD9" s="338"/>
      <c r="AE9" s="338">
        <f t="shared" si="11"/>
        <v>0</v>
      </c>
      <c r="AF9" s="338">
        <v>1</v>
      </c>
      <c r="AG9" s="338">
        <f t="shared" si="12"/>
        <v>315</v>
      </c>
      <c r="AH9" s="338">
        <v>2</v>
      </c>
      <c r="AI9" s="338">
        <f t="shared" si="13"/>
        <v>630</v>
      </c>
    </row>
    <row r="10" spans="1:35" x14ac:dyDescent="0.25">
      <c r="A10" s="338">
        <v>320</v>
      </c>
      <c r="B10" s="338">
        <v>1</v>
      </c>
      <c r="C10" s="338">
        <f t="shared" si="0"/>
        <v>320</v>
      </c>
      <c r="D10" s="338">
        <v>2</v>
      </c>
      <c r="E10" s="338">
        <f t="shared" si="1"/>
        <v>640</v>
      </c>
      <c r="F10" s="338"/>
      <c r="G10" s="338">
        <f t="shared" si="2"/>
        <v>0</v>
      </c>
      <c r="H10" s="338"/>
      <c r="I10" s="338">
        <f t="shared" si="3"/>
        <v>0</v>
      </c>
      <c r="J10" s="338"/>
      <c r="K10" s="338"/>
      <c r="L10" s="338"/>
      <c r="M10" s="338">
        <f t="shared" si="4"/>
        <v>0</v>
      </c>
      <c r="N10" s="338"/>
      <c r="O10" s="338"/>
      <c r="P10" s="338"/>
      <c r="Q10" s="338">
        <f t="shared" si="5"/>
        <v>0</v>
      </c>
      <c r="R10" s="338"/>
      <c r="S10" s="338"/>
      <c r="T10" s="338">
        <v>2</v>
      </c>
      <c r="U10" s="338">
        <f t="shared" si="6"/>
        <v>640</v>
      </c>
      <c r="V10" s="338"/>
      <c r="W10" s="338">
        <f t="shared" si="7"/>
        <v>0</v>
      </c>
      <c r="X10" s="338"/>
      <c r="Y10" s="338">
        <f t="shared" si="8"/>
        <v>0</v>
      </c>
      <c r="Z10" s="338"/>
      <c r="AA10" s="338">
        <f t="shared" si="9"/>
        <v>0</v>
      </c>
      <c r="AB10" s="338"/>
      <c r="AC10" s="338">
        <f t="shared" si="10"/>
        <v>0</v>
      </c>
      <c r="AD10" s="338"/>
      <c r="AE10" s="338">
        <f t="shared" si="11"/>
        <v>0</v>
      </c>
      <c r="AF10" s="338"/>
      <c r="AG10" s="338">
        <f t="shared" si="12"/>
        <v>0</v>
      </c>
      <c r="AH10" s="338"/>
      <c r="AI10" s="338">
        <f t="shared" si="13"/>
        <v>0</v>
      </c>
    </row>
    <row r="11" spans="1:35" x14ac:dyDescent="0.25">
      <c r="A11" s="338">
        <v>400</v>
      </c>
      <c r="B11" s="338">
        <v>9</v>
      </c>
      <c r="C11" s="338">
        <f t="shared" si="0"/>
        <v>3600</v>
      </c>
      <c r="D11" s="338">
        <v>9</v>
      </c>
      <c r="E11" s="338">
        <f t="shared" si="1"/>
        <v>3600</v>
      </c>
      <c r="F11" s="338"/>
      <c r="G11" s="338">
        <f t="shared" si="2"/>
        <v>0</v>
      </c>
      <c r="H11" s="338">
        <v>3</v>
      </c>
      <c r="I11" s="338">
        <f t="shared" si="3"/>
        <v>1200</v>
      </c>
      <c r="J11" s="338"/>
      <c r="K11" s="338"/>
      <c r="L11" s="338"/>
      <c r="M11" s="338">
        <f t="shared" si="4"/>
        <v>0</v>
      </c>
      <c r="N11" s="338"/>
      <c r="O11" s="338"/>
      <c r="P11" s="338">
        <v>5</v>
      </c>
      <c r="Q11" s="338">
        <f t="shared" si="5"/>
        <v>2000</v>
      </c>
      <c r="R11" s="338"/>
      <c r="S11" s="338"/>
      <c r="T11" s="338">
        <v>6</v>
      </c>
      <c r="U11" s="338">
        <f t="shared" si="6"/>
        <v>2400</v>
      </c>
      <c r="V11" s="338">
        <v>7</v>
      </c>
      <c r="W11" s="338">
        <f t="shared" si="7"/>
        <v>2800</v>
      </c>
      <c r="X11" s="338">
        <v>9</v>
      </c>
      <c r="Y11" s="338">
        <f t="shared" si="8"/>
        <v>3600</v>
      </c>
      <c r="Z11" s="338">
        <v>3</v>
      </c>
      <c r="AA11" s="338">
        <f t="shared" si="9"/>
        <v>1200</v>
      </c>
      <c r="AB11" s="338">
        <v>1</v>
      </c>
      <c r="AC11" s="338">
        <f t="shared" si="10"/>
        <v>400</v>
      </c>
      <c r="AD11" s="338">
        <v>6</v>
      </c>
      <c r="AE11" s="338">
        <f t="shared" si="11"/>
        <v>2400</v>
      </c>
      <c r="AF11" s="339">
        <v>1</v>
      </c>
      <c r="AG11" s="338">
        <f t="shared" si="12"/>
        <v>400</v>
      </c>
      <c r="AH11" s="339">
        <v>7</v>
      </c>
      <c r="AI11" s="338">
        <f t="shared" si="13"/>
        <v>2800</v>
      </c>
    </row>
    <row r="12" spans="1:35" x14ac:dyDescent="0.25">
      <c r="A12" s="338">
        <v>560</v>
      </c>
      <c r="B12" s="338"/>
      <c r="C12" s="338">
        <f t="shared" si="0"/>
        <v>0</v>
      </c>
      <c r="D12" s="338"/>
      <c r="E12" s="338">
        <f t="shared" si="1"/>
        <v>0</v>
      </c>
      <c r="F12" s="338"/>
      <c r="G12" s="338">
        <f t="shared" si="2"/>
        <v>0</v>
      </c>
      <c r="H12" s="338"/>
      <c r="I12" s="338">
        <f t="shared" si="3"/>
        <v>0</v>
      </c>
      <c r="J12" s="338"/>
      <c r="K12" s="338"/>
      <c r="L12" s="338"/>
      <c r="M12" s="338">
        <f t="shared" si="4"/>
        <v>0</v>
      </c>
      <c r="N12" s="338"/>
      <c r="O12" s="338"/>
      <c r="P12" s="338"/>
      <c r="Q12" s="338">
        <f t="shared" si="5"/>
        <v>0</v>
      </c>
      <c r="R12" s="338"/>
      <c r="S12" s="338"/>
      <c r="T12" s="338">
        <v>1</v>
      </c>
      <c r="U12" s="338">
        <f t="shared" si="6"/>
        <v>560</v>
      </c>
      <c r="V12" s="338"/>
      <c r="W12" s="338">
        <f t="shared" si="7"/>
        <v>0</v>
      </c>
      <c r="X12" s="338"/>
      <c r="Y12" s="338">
        <f t="shared" si="8"/>
        <v>0</v>
      </c>
      <c r="Z12" s="338"/>
      <c r="AA12" s="338">
        <f t="shared" si="9"/>
        <v>0</v>
      </c>
      <c r="AB12" s="338"/>
      <c r="AC12" s="338">
        <f t="shared" si="10"/>
        <v>0</v>
      </c>
      <c r="AD12" s="338"/>
      <c r="AE12" s="338">
        <f t="shared" si="11"/>
        <v>0</v>
      </c>
      <c r="AF12" s="338"/>
      <c r="AG12" s="338">
        <f t="shared" si="12"/>
        <v>0</v>
      </c>
      <c r="AH12" s="338"/>
      <c r="AI12" s="338">
        <f t="shared" si="13"/>
        <v>0</v>
      </c>
    </row>
    <row r="13" spans="1:35" x14ac:dyDescent="0.25">
      <c r="A13" s="338">
        <v>630</v>
      </c>
      <c r="B13" s="338">
        <v>3</v>
      </c>
      <c r="C13" s="338">
        <f t="shared" si="0"/>
        <v>1890</v>
      </c>
      <c r="D13" s="338"/>
      <c r="E13" s="338">
        <f t="shared" si="1"/>
        <v>0</v>
      </c>
      <c r="F13" s="338"/>
      <c r="G13" s="338">
        <f t="shared" si="2"/>
        <v>0</v>
      </c>
      <c r="H13" s="338"/>
      <c r="I13" s="338">
        <f t="shared" si="3"/>
        <v>0</v>
      </c>
      <c r="J13" s="338"/>
      <c r="K13" s="338"/>
      <c r="L13" s="338"/>
      <c r="M13" s="338">
        <f t="shared" si="4"/>
        <v>0</v>
      </c>
      <c r="N13" s="338"/>
      <c r="O13" s="338"/>
      <c r="P13" s="338">
        <v>1</v>
      </c>
      <c r="Q13" s="338">
        <f t="shared" si="5"/>
        <v>630</v>
      </c>
      <c r="R13" s="338"/>
      <c r="S13" s="338"/>
      <c r="T13" s="338">
        <v>2</v>
      </c>
      <c r="U13" s="338">
        <f t="shared" si="6"/>
        <v>1260</v>
      </c>
      <c r="V13" s="338">
        <v>2</v>
      </c>
      <c r="W13" s="338">
        <f t="shared" si="7"/>
        <v>1260</v>
      </c>
      <c r="X13" s="338">
        <v>2</v>
      </c>
      <c r="Y13" s="338">
        <f t="shared" si="8"/>
        <v>1260</v>
      </c>
      <c r="Z13" s="338">
        <v>3</v>
      </c>
      <c r="AA13" s="338">
        <f t="shared" si="9"/>
        <v>1890</v>
      </c>
      <c r="AB13" s="338">
        <v>2</v>
      </c>
      <c r="AC13" s="338">
        <f t="shared" si="10"/>
        <v>1260</v>
      </c>
      <c r="AD13" s="338">
        <v>2</v>
      </c>
      <c r="AE13" s="338">
        <f t="shared" si="11"/>
        <v>1260</v>
      </c>
      <c r="AF13" s="338"/>
      <c r="AG13" s="338">
        <f t="shared" si="12"/>
        <v>0</v>
      </c>
      <c r="AH13" s="339">
        <v>1</v>
      </c>
      <c r="AI13" s="338">
        <f t="shared" si="13"/>
        <v>630</v>
      </c>
    </row>
    <row r="14" spans="1:35" x14ac:dyDescent="0.25">
      <c r="A14" s="338">
        <v>1000</v>
      </c>
      <c r="B14" s="338">
        <v>2</v>
      </c>
      <c r="C14" s="338">
        <f t="shared" si="0"/>
        <v>2000</v>
      </c>
      <c r="D14" s="338"/>
      <c r="E14" s="338">
        <f t="shared" si="1"/>
        <v>0</v>
      </c>
      <c r="F14" s="338"/>
      <c r="G14" s="338">
        <f t="shared" si="2"/>
        <v>0</v>
      </c>
      <c r="H14" s="338"/>
      <c r="I14" s="338">
        <f t="shared" si="3"/>
        <v>0</v>
      </c>
      <c r="J14" s="338"/>
      <c r="K14" s="338"/>
      <c r="L14" s="338"/>
      <c r="M14" s="338">
        <f t="shared" si="4"/>
        <v>0</v>
      </c>
      <c r="N14" s="338"/>
      <c r="O14" s="338"/>
      <c r="P14" s="338"/>
      <c r="Q14" s="338">
        <f t="shared" si="5"/>
        <v>0</v>
      </c>
      <c r="R14" s="338"/>
      <c r="S14" s="338"/>
      <c r="T14" s="338"/>
      <c r="U14" s="338">
        <f t="shared" si="6"/>
        <v>0</v>
      </c>
      <c r="V14" s="338"/>
      <c r="W14" s="338">
        <f t="shared" si="7"/>
        <v>0</v>
      </c>
      <c r="X14" s="338">
        <v>2</v>
      </c>
      <c r="Y14" s="338">
        <f t="shared" si="8"/>
        <v>2000</v>
      </c>
      <c r="Z14" s="338"/>
      <c r="AA14" s="338">
        <f t="shared" si="9"/>
        <v>0</v>
      </c>
      <c r="AB14" s="338"/>
      <c r="AC14" s="338">
        <f t="shared" si="10"/>
        <v>0</v>
      </c>
      <c r="AD14" s="338">
        <v>6</v>
      </c>
      <c r="AE14" s="338">
        <f t="shared" si="11"/>
        <v>6000</v>
      </c>
      <c r="AF14" s="338"/>
      <c r="AG14" s="338">
        <f t="shared" si="12"/>
        <v>0</v>
      </c>
      <c r="AH14" s="338"/>
      <c r="AI14" s="338">
        <f t="shared" si="13"/>
        <v>0</v>
      </c>
    </row>
    <row r="15" spans="1:35" x14ac:dyDescent="0.25">
      <c r="A15" s="340" t="s">
        <v>877</v>
      </c>
      <c r="B15" s="341">
        <f t="shared" ref="B15:I15" si="14">SUM(B2:B14)</f>
        <v>32</v>
      </c>
      <c r="C15" s="341">
        <f t="shared" si="14"/>
        <v>11110</v>
      </c>
      <c r="D15" s="341">
        <f t="shared" si="14"/>
        <v>31</v>
      </c>
      <c r="E15" s="341">
        <f t="shared" si="14"/>
        <v>7676</v>
      </c>
      <c r="F15" s="341">
        <f t="shared" si="14"/>
        <v>11</v>
      </c>
      <c r="G15" s="341">
        <f t="shared" si="14"/>
        <v>2043</v>
      </c>
      <c r="H15" s="341">
        <f t="shared" si="14"/>
        <v>7</v>
      </c>
      <c r="I15" s="341">
        <f t="shared" si="14"/>
        <v>2110</v>
      </c>
      <c r="J15" s="341"/>
      <c r="K15" s="341"/>
      <c r="L15" s="341">
        <f>SUM(L2:L14)</f>
        <v>6</v>
      </c>
      <c r="M15" s="341">
        <f>SUM(M2:M14)</f>
        <v>1235</v>
      </c>
      <c r="N15" s="341"/>
      <c r="O15" s="341"/>
      <c r="P15" s="341">
        <f>SUM(P2:P14)</f>
        <v>26</v>
      </c>
      <c r="Q15" s="341">
        <f>SUM(Q2:Q14)</f>
        <v>6010</v>
      </c>
      <c r="R15" s="341"/>
      <c r="S15" s="341"/>
      <c r="T15" s="341">
        <f t="shared" ref="T15:AH15" si="15">SUM(T2:T14)</f>
        <v>38</v>
      </c>
      <c r="U15" s="341">
        <f t="shared" ref="U15" si="16">SUM(U2:U14)</f>
        <v>9710</v>
      </c>
      <c r="V15" s="341">
        <f t="shared" si="15"/>
        <v>17</v>
      </c>
      <c r="W15" s="341">
        <f t="shared" ref="W15" si="17">SUM(W2:W14)</f>
        <v>5370</v>
      </c>
      <c r="X15" s="341">
        <f t="shared" si="15"/>
        <v>28</v>
      </c>
      <c r="Y15" s="341">
        <f t="shared" ref="Y15" si="18">SUM(Y2:Y14)</f>
        <v>9710</v>
      </c>
      <c r="Z15" s="341">
        <f t="shared" si="15"/>
        <v>6</v>
      </c>
      <c r="AA15" s="341">
        <f t="shared" ref="AA15" si="19">SUM(AA2:AA14)</f>
        <v>3090</v>
      </c>
      <c r="AB15" s="341">
        <f t="shared" si="15"/>
        <v>10</v>
      </c>
      <c r="AC15" s="341">
        <f t="shared" ref="AC15" si="20">SUM(AC2:AC14)</f>
        <v>2840</v>
      </c>
      <c r="AD15" s="341">
        <f t="shared" si="15"/>
        <v>31</v>
      </c>
      <c r="AE15" s="341">
        <f t="shared" ref="AE15" si="21">SUM(AE2:AE14)</f>
        <v>12793</v>
      </c>
      <c r="AF15" s="341">
        <f t="shared" si="15"/>
        <v>8</v>
      </c>
      <c r="AG15" s="341">
        <f t="shared" ref="AG15" si="22">SUM(AG2:AG14)</f>
        <v>1825</v>
      </c>
      <c r="AH15" s="342">
        <f t="shared" si="15"/>
        <v>34</v>
      </c>
      <c r="AI15" s="342">
        <f t="shared" ref="AI15" si="23">SUM(AI2:AI14)</f>
        <v>9183</v>
      </c>
    </row>
    <row r="16" spans="1:35" x14ac:dyDescent="0.25">
      <c r="A16" s="2464" t="s">
        <v>178</v>
      </c>
      <c r="B16" s="2465"/>
      <c r="C16" s="2465"/>
      <c r="D16" s="2465"/>
      <c r="E16" s="2465"/>
      <c r="F16" s="2465"/>
      <c r="G16" s="2465"/>
      <c r="H16" s="2465"/>
      <c r="I16" s="2465"/>
      <c r="J16" s="2465"/>
      <c r="K16" s="2465"/>
      <c r="L16" s="2465"/>
      <c r="M16" s="2465"/>
      <c r="N16" s="2465"/>
      <c r="O16" s="2465"/>
      <c r="P16" s="2465"/>
      <c r="Q16" s="2465"/>
      <c r="R16" s="2465"/>
      <c r="S16" s="2465"/>
      <c r="T16" s="2465"/>
      <c r="U16" s="2465"/>
      <c r="V16" s="2465"/>
      <c r="W16" s="2465"/>
      <c r="X16" s="2465"/>
      <c r="Y16" s="2465"/>
      <c r="Z16" s="2465"/>
      <c r="AA16" s="2465"/>
      <c r="AB16" s="2465"/>
      <c r="AC16" s="2465"/>
      <c r="AD16" s="2465"/>
      <c r="AE16" s="2465"/>
      <c r="AF16" s="2465"/>
      <c r="AG16" s="2465"/>
      <c r="AH16" s="2466"/>
      <c r="AI16" s="424"/>
    </row>
    <row r="17" spans="1:35" x14ac:dyDescent="0.25">
      <c r="A17" s="338"/>
      <c r="B17" s="338"/>
      <c r="C17" s="338"/>
      <c r="D17" s="338"/>
      <c r="E17" s="338"/>
      <c r="F17" s="338"/>
      <c r="G17" s="338"/>
      <c r="H17" s="338"/>
      <c r="I17" s="338"/>
      <c r="J17" s="338"/>
      <c r="K17" s="338"/>
      <c r="L17" s="338"/>
      <c r="M17" s="338"/>
      <c r="N17" s="338"/>
      <c r="O17" s="338"/>
      <c r="P17" s="338"/>
      <c r="Q17" s="338"/>
      <c r="R17" s="338"/>
      <c r="S17" s="338"/>
      <c r="T17" s="338"/>
      <c r="U17" s="338"/>
      <c r="V17" s="338"/>
      <c r="W17" s="338"/>
      <c r="X17" s="338"/>
      <c r="Y17" s="338"/>
      <c r="Z17" s="338"/>
      <c r="AA17" s="338"/>
      <c r="AB17" s="338"/>
      <c r="AC17" s="338"/>
      <c r="AD17" s="338"/>
      <c r="AE17" s="338"/>
      <c r="AF17" s="338"/>
      <c r="AG17" s="338"/>
      <c r="AH17" s="338"/>
      <c r="AI17" s="338"/>
    </row>
    <row r="18" spans="1:35" x14ac:dyDescent="0.25">
      <c r="A18" s="338">
        <v>40</v>
      </c>
      <c r="B18" s="338"/>
      <c r="C18" s="338">
        <f>B18*A18</f>
        <v>0</v>
      </c>
      <c r="D18" s="338"/>
      <c r="E18" s="338"/>
      <c r="F18" s="338"/>
      <c r="G18" s="338">
        <f>F18*A18</f>
        <v>0</v>
      </c>
      <c r="H18" s="338"/>
      <c r="I18" s="338"/>
      <c r="J18" s="338"/>
      <c r="K18" s="338">
        <f>J18*A18</f>
        <v>0</v>
      </c>
      <c r="L18" s="338"/>
      <c r="M18" s="338"/>
      <c r="N18" s="338"/>
      <c r="O18" s="338">
        <f>N18*A18</f>
        <v>0</v>
      </c>
      <c r="P18" s="338"/>
      <c r="Q18" s="338"/>
      <c r="R18" s="338"/>
      <c r="S18" s="338">
        <f>R18*A18</f>
        <v>0</v>
      </c>
      <c r="T18" s="338"/>
      <c r="U18" s="338"/>
      <c r="V18" s="338"/>
      <c r="W18" s="338">
        <f>V18*A18</f>
        <v>0</v>
      </c>
      <c r="X18" s="338"/>
      <c r="Y18" s="338"/>
      <c r="Z18" s="338"/>
      <c r="AA18" s="338"/>
      <c r="AB18" s="338"/>
      <c r="AC18" s="338"/>
      <c r="AD18" s="338"/>
      <c r="AE18" s="338"/>
      <c r="AF18" s="338"/>
      <c r="AG18" s="338"/>
      <c r="AH18" s="338"/>
      <c r="AI18" s="338">
        <f>AH18*A18</f>
        <v>0</v>
      </c>
    </row>
    <row r="19" spans="1:35" x14ac:dyDescent="0.25">
      <c r="A19" s="338">
        <v>100</v>
      </c>
      <c r="B19" s="338"/>
      <c r="C19" s="338">
        <f t="shared" ref="C19:C26" si="24">B19*A19</f>
        <v>0</v>
      </c>
      <c r="D19" s="338"/>
      <c r="E19" s="338"/>
      <c r="F19" s="338">
        <v>1</v>
      </c>
      <c r="G19" s="338">
        <f t="shared" ref="G19:G26" si="25">F19*A19</f>
        <v>100</v>
      </c>
      <c r="H19" s="338"/>
      <c r="I19" s="338"/>
      <c r="J19" s="338"/>
      <c r="K19" s="338">
        <f t="shared" ref="K19:K26" si="26">J19*A19</f>
        <v>0</v>
      </c>
      <c r="L19" s="338"/>
      <c r="M19" s="338"/>
      <c r="N19" s="338">
        <v>1</v>
      </c>
      <c r="O19" s="338">
        <f t="shared" ref="O19:O26" si="27">N19*A19</f>
        <v>100</v>
      </c>
      <c r="P19" s="338"/>
      <c r="Q19" s="338"/>
      <c r="R19" s="338">
        <v>2</v>
      </c>
      <c r="S19" s="338">
        <f t="shared" ref="S19:S26" si="28">R19*A19</f>
        <v>200</v>
      </c>
      <c r="T19" s="338"/>
      <c r="U19" s="338"/>
      <c r="V19" s="338"/>
      <c r="W19" s="338">
        <f t="shared" ref="W19:W26" si="29">V19*A19</f>
        <v>0</v>
      </c>
      <c r="X19" s="338"/>
      <c r="Y19" s="338"/>
      <c r="Z19" s="338"/>
      <c r="AA19" s="338"/>
      <c r="AB19" s="338"/>
      <c r="AC19" s="338"/>
      <c r="AD19" s="338"/>
      <c r="AE19" s="338"/>
      <c r="AF19" s="338"/>
      <c r="AG19" s="338"/>
      <c r="AH19" s="338"/>
      <c r="AI19" s="338">
        <f t="shared" ref="AI19:AI26" si="30">AH19*A19</f>
        <v>0</v>
      </c>
    </row>
    <row r="20" spans="1:35" x14ac:dyDescent="0.25">
      <c r="A20" s="338">
        <v>160</v>
      </c>
      <c r="B20" s="338">
        <v>1</v>
      </c>
      <c r="C20" s="338">
        <f t="shared" si="24"/>
        <v>160</v>
      </c>
      <c r="D20" s="338"/>
      <c r="E20" s="338"/>
      <c r="F20" s="338">
        <v>1</v>
      </c>
      <c r="G20" s="338">
        <f t="shared" si="25"/>
        <v>160</v>
      </c>
      <c r="H20" s="338"/>
      <c r="I20" s="338"/>
      <c r="J20" s="338">
        <v>3</v>
      </c>
      <c r="K20" s="338">
        <f t="shared" si="26"/>
        <v>480</v>
      </c>
      <c r="L20" s="338"/>
      <c r="M20" s="338"/>
      <c r="N20" s="338">
        <v>3</v>
      </c>
      <c r="O20" s="338">
        <f t="shared" si="27"/>
        <v>480</v>
      </c>
      <c r="P20" s="338"/>
      <c r="Q20" s="338"/>
      <c r="R20" s="338">
        <v>2</v>
      </c>
      <c r="S20" s="338">
        <f t="shared" si="28"/>
        <v>320</v>
      </c>
      <c r="T20" s="338"/>
      <c r="U20" s="338"/>
      <c r="V20" s="338"/>
      <c r="W20" s="338">
        <f t="shared" si="29"/>
        <v>0</v>
      </c>
      <c r="X20" s="338"/>
      <c r="Y20" s="338"/>
      <c r="Z20" s="338"/>
      <c r="AA20" s="338"/>
      <c r="AB20" s="338"/>
      <c r="AC20" s="338"/>
      <c r="AD20" s="338"/>
      <c r="AE20" s="338"/>
      <c r="AF20" s="338"/>
      <c r="AG20" s="338"/>
      <c r="AH20" s="338">
        <v>2</v>
      </c>
      <c r="AI20" s="338">
        <f t="shared" si="30"/>
        <v>320</v>
      </c>
    </row>
    <row r="21" spans="1:35" x14ac:dyDescent="0.25">
      <c r="A21" s="338">
        <v>250</v>
      </c>
      <c r="B21" s="338"/>
      <c r="C21" s="338">
        <f t="shared" si="24"/>
        <v>0</v>
      </c>
      <c r="D21" s="338"/>
      <c r="E21" s="338"/>
      <c r="F21" s="338"/>
      <c r="G21" s="338">
        <f t="shared" si="25"/>
        <v>0</v>
      </c>
      <c r="H21" s="338"/>
      <c r="I21" s="338"/>
      <c r="J21" s="338">
        <v>2</v>
      </c>
      <c r="K21" s="338">
        <f t="shared" si="26"/>
        <v>500</v>
      </c>
      <c r="L21" s="338"/>
      <c r="M21" s="338"/>
      <c r="N21" s="338"/>
      <c r="O21" s="338">
        <f t="shared" si="27"/>
        <v>0</v>
      </c>
      <c r="P21" s="338"/>
      <c r="Q21" s="338"/>
      <c r="R21" s="338"/>
      <c r="S21" s="338">
        <f t="shared" si="28"/>
        <v>0</v>
      </c>
      <c r="T21" s="338"/>
      <c r="U21" s="338"/>
      <c r="V21" s="338">
        <v>2</v>
      </c>
      <c r="W21" s="338">
        <f t="shared" si="29"/>
        <v>500</v>
      </c>
      <c r="X21" s="338"/>
      <c r="Y21" s="338"/>
      <c r="Z21" s="338"/>
      <c r="AA21" s="338"/>
      <c r="AB21" s="338"/>
      <c r="AC21" s="338"/>
      <c r="AD21" s="338"/>
      <c r="AE21" s="338"/>
      <c r="AF21" s="338"/>
      <c r="AG21" s="338"/>
      <c r="AH21" s="338"/>
      <c r="AI21" s="338">
        <f t="shared" si="30"/>
        <v>0</v>
      </c>
    </row>
    <row r="22" spans="1:35" x14ac:dyDescent="0.25">
      <c r="A22" s="338">
        <v>300</v>
      </c>
      <c r="B22" s="338"/>
      <c r="C22" s="338">
        <f t="shared" si="24"/>
        <v>0</v>
      </c>
      <c r="D22" s="338"/>
      <c r="E22" s="338"/>
      <c r="F22" s="338"/>
      <c r="G22" s="338">
        <f t="shared" si="25"/>
        <v>0</v>
      </c>
      <c r="H22" s="338"/>
      <c r="I22" s="338"/>
      <c r="J22" s="338"/>
      <c r="K22" s="338">
        <f t="shared" si="26"/>
        <v>0</v>
      </c>
      <c r="L22" s="338"/>
      <c r="M22" s="338"/>
      <c r="N22" s="338"/>
      <c r="O22" s="338">
        <f t="shared" si="27"/>
        <v>0</v>
      </c>
      <c r="P22" s="338"/>
      <c r="Q22" s="338"/>
      <c r="R22" s="338"/>
      <c r="S22" s="338">
        <f t="shared" si="28"/>
        <v>0</v>
      </c>
      <c r="T22" s="338"/>
      <c r="U22" s="338"/>
      <c r="V22" s="338"/>
      <c r="W22" s="338">
        <f t="shared" si="29"/>
        <v>0</v>
      </c>
      <c r="X22" s="338"/>
      <c r="Y22" s="338"/>
      <c r="Z22" s="338"/>
      <c r="AA22" s="338"/>
      <c r="AB22" s="338"/>
      <c r="AC22" s="338"/>
      <c r="AD22" s="338"/>
      <c r="AE22" s="338"/>
      <c r="AF22" s="338"/>
      <c r="AG22" s="338"/>
      <c r="AH22" s="338"/>
      <c r="AI22" s="338">
        <f t="shared" si="30"/>
        <v>0</v>
      </c>
    </row>
    <row r="23" spans="1:35" x14ac:dyDescent="0.25">
      <c r="A23" s="338">
        <v>315</v>
      </c>
      <c r="B23" s="338">
        <v>1</v>
      </c>
      <c r="C23" s="338">
        <f t="shared" si="24"/>
        <v>315</v>
      </c>
      <c r="D23" s="338"/>
      <c r="E23" s="338"/>
      <c r="F23" s="338"/>
      <c r="G23" s="338">
        <f t="shared" si="25"/>
        <v>0</v>
      </c>
      <c r="H23" s="338"/>
      <c r="I23" s="338"/>
      <c r="J23" s="338"/>
      <c r="K23" s="338">
        <f t="shared" si="26"/>
        <v>0</v>
      </c>
      <c r="L23" s="338"/>
      <c r="M23" s="338"/>
      <c r="N23" s="338"/>
      <c r="O23" s="338">
        <f t="shared" si="27"/>
        <v>0</v>
      </c>
      <c r="P23" s="338"/>
      <c r="Q23" s="338"/>
      <c r="R23" s="338"/>
      <c r="S23" s="338">
        <f t="shared" si="28"/>
        <v>0</v>
      </c>
      <c r="T23" s="338"/>
      <c r="U23" s="338"/>
      <c r="V23" s="338"/>
      <c r="W23" s="338">
        <f t="shared" si="29"/>
        <v>0</v>
      </c>
      <c r="X23" s="338"/>
      <c r="Y23" s="338"/>
      <c r="Z23" s="338"/>
      <c r="AA23" s="338"/>
      <c r="AB23" s="338"/>
      <c r="AC23" s="338"/>
      <c r="AD23" s="338"/>
      <c r="AE23" s="338"/>
      <c r="AF23" s="338"/>
      <c r="AG23" s="338"/>
      <c r="AH23" s="338"/>
      <c r="AI23" s="338">
        <f t="shared" si="30"/>
        <v>0</v>
      </c>
    </row>
    <row r="24" spans="1:35" x14ac:dyDescent="0.25">
      <c r="A24" s="338">
        <v>320</v>
      </c>
      <c r="B24" s="338"/>
      <c r="C24" s="338">
        <f t="shared" si="24"/>
        <v>0</v>
      </c>
      <c r="D24" s="338"/>
      <c r="E24" s="338"/>
      <c r="F24" s="338"/>
      <c r="G24" s="338">
        <f t="shared" si="25"/>
        <v>0</v>
      </c>
      <c r="H24" s="338"/>
      <c r="I24" s="338"/>
      <c r="J24" s="338"/>
      <c r="K24" s="338">
        <f t="shared" si="26"/>
        <v>0</v>
      </c>
      <c r="L24" s="338"/>
      <c r="M24" s="338"/>
      <c r="N24" s="338"/>
      <c r="O24" s="338">
        <f t="shared" si="27"/>
        <v>0</v>
      </c>
      <c r="P24" s="338"/>
      <c r="Q24" s="338"/>
      <c r="R24" s="338"/>
      <c r="S24" s="338">
        <f t="shared" si="28"/>
        <v>0</v>
      </c>
      <c r="T24" s="338"/>
      <c r="U24" s="338"/>
      <c r="V24" s="338"/>
      <c r="W24" s="338">
        <f t="shared" si="29"/>
        <v>0</v>
      </c>
      <c r="X24" s="338"/>
      <c r="Y24" s="338"/>
      <c r="Z24" s="338"/>
      <c r="AA24" s="338"/>
      <c r="AB24" s="338"/>
      <c r="AC24" s="338"/>
      <c r="AD24" s="338"/>
      <c r="AE24" s="338"/>
      <c r="AF24" s="338"/>
      <c r="AG24" s="338"/>
      <c r="AH24" s="338"/>
      <c r="AI24" s="338">
        <f t="shared" si="30"/>
        <v>0</v>
      </c>
    </row>
    <row r="25" spans="1:35" x14ac:dyDescent="0.25">
      <c r="A25" s="338">
        <v>400</v>
      </c>
      <c r="B25" s="338">
        <v>9</v>
      </c>
      <c r="C25" s="338">
        <f t="shared" si="24"/>
        <v>3600</v>
      </c>
      <c r="D25" s="338"/>
      <c r="E25" s="338"/>
      <c r="F25" s="338"/>
      <c r="G25" s="338">
        <f t="shared" si="25"/>
        <v>0</v>
      </c>
      <c r="H25" s="338"/>
      <c r="I25" s="338"/>
      <c r="J25" s="338"/>
      <c r="K25" s="338">
        <f t="shared" si="26"/>
        <v>0</v>
      </c>
      <c r="L25" s="338"/>
      <c r="M25" s="338"/>
      <c r="N25" s="338"/>
      <c r="O25" s="338">
        <f t="shared" si="27"/>
        <v>0</v>
      </c>
      <c r="P25" s="338"/>
      <c r="Q25" s="338"/>
      <c r="R25" s="338"/>
      <c r="S25" s="338">
        <f t="shared" si="28"/>
        <v>0</v>
      </c>
      <c r="T25" s="338"/>
      <c r="U25" s="338"/>
      <c r="V25" s="338"/>
      <c r="W25" s="338">
        <f t="shared" si="29"/>
        <v>0</v>
      </c>
      <c r="X25" s="338"/>
      <c r="Y25" s="338"/>
      <c r="Z25" s="338"/>
      <c r="AA25" s="338"/>
      <c r="AB25" s="338"/>
      <c r="AC25" s="338"/>
      <c r="AD25" s="338"/>
      <c r="AE25" s="338"/>
      <c r="AF25" s="338"/>
      <c r="AG25" s="338"/>
      <c r="AH25" s="338">
        <v>1</v>
      </c>
      <c r="AI25" s="338">
        <f t="shared" si="30"/>
        <v>400</v>
      </c>
    </row>
    <row r="26" spans="1:35" x14ac:dyDescent="0.25">
      <c r="A26" s="338">
        <v>630</v>
      </c>
      <c r="B26" s="338">
        <v>3</v>
      </c>
      <c r="C26" s="338">
        <f t="shared" si="24"/>
        <v>1890</v>
      </c>
      <c r="D26" s="338"/>
      <c r="E26" s="338"/>
      <c r="F26" s="338"/>
      <c r="G26" s="338">
        <f t="shared" si="25"/>
        <v>0</v>
      </c>
      <c r="H26" s="338"/>
      <c r="I26" s="338"/>
      <c r="J26" s="338"/>
      <c r="K26" s="338">
        <f t="shared" si="26"/>
        <v>0</v>
      </c>
      <c r="L26" s="338"/>
      <c r="M26" s="338"/>
      <c r="N26" s="338"/>
      <c r="O26" s="338">
        <f t="shared" si="27"/>
        <v>0</v>
      </c>
      <c r="P26" s="338"/>
      <c r="Q26" s="338"/>
      <c r="R26" s="338"/>
      <c r="S26" s="338">
        <f t="shared" si="28"/>
        <v>0</v>
      </c>
      <c r="T26" s="338"/>
      <c r="U26" s="338"/>
      <c r="V26" s="338"/>
      <c r="W26" s="338">
        <f t="shared" si="29"/>
        <v>0</v>
      </c>
      <c r="X26" s="338"/>
      <c r="Y26" s="338"/>
      <c r="Z26" s="338"/>
      <c r="AA26" s="338"/>
      <c r="AB26" s="338"/>
      <c r="AC26" s="338"/>
      <c r="AD26" s="338"/>
      <c r="AE26" s="338"/>
      <c r="AF26" s="338"/>
      <c r="AG26" s="338"/>
      <c r="AH26" s="338">
        <v>1</v>
      </c>
      <c r="AI26" s="338">
        <f t="shared" si="30"/>
        <v>630</v>
      </c>
    </row>
    <row r="27" spans="1:35" x14ac:dyDescent="0.25">
      <c r="A27" s="343" t="s">
        <v>877</v>
      </c>
      <c r="B27" s="343">
        <f>SUM(B19:B26)</f>
        <v>14</v>
      </c>
      <c r="C27" s="343">
        <f>SUM(C18:C26)</f>
        <v>5965</v>
      </c>
      <c r="D27" s="343"/>
      <c r="E27" s="343"/>
      <c r="F27" s="343">
        <f>SUM(F19:F26)</f>
        <v>2</v>
      </c>
      <c r="G27" s="343">
        <f>SUM(G19:G26)</f>
        <v>260</v>
      </c>
      <c r="H27" s="343"/>
      <c r="I27" s="343"/>
      <c r="J27" s="343">
        <f>SUM(J19:J26)</f>
        <v>5</v>
      </c>
      <c r="K27" s="343">
        <f>SUM(K19:K26)</f>
        <v>980</v>
      </c>
      <c r="L27" s="343"/>
      <c r="M27" s="343"/>
      <c r="N27" s="343">
        <f>SUM(N19:N26)</f>
        <v>4</v>
      </c>
      <c r="O27" s="343">
        <f>SUM(O19:O26)</f>
        <v>580</v>
      </c>
      <c r="P27" s="343"/>
      <c r="Q27" s="343"/>
      <c r="R27" s="343">
        <f>SUM(R19:R26)</f>
        <v>4</v>
      </c>
      <c r="S27" s="343">
        <f>SUM(S18:S26)</f>
        <v>520</v>
      </c>
      <c r="T27" s="343"/>
      <c r="U27" s="343"/>
      <c r="V27" s="343">
        <f>SUM(V19:V26)</f>
        <v>2</v>
      </c>
      <c r="W27" s="343">
        <f>SUM(W19:W26)</f>
        <v>500</v>
      </c>
      <c r="X27" s="343"/>
      <c r="Y27" s="343"/>
      <c r="Z27" s="343"/>
      <c r="AA27" s="343"/>
      <c r="AB27" s="343"/>
      <c r="AC27" s="343"/>
      <c r="AD27" s="343"/>
      <c r="AE27" s="343"/>
      <c r="AF27" s="343"/>
      <c r="AG27" s="343"/>
      <c r="AH27" s="343">
        <f>SUM(AH19:AH26)</f>
        <v>4</v>
      </c>
      <c r="AI27" s="343">
        <f>SUM(AI19:AI26)</f>
        <v>1350</v>
      </c>
    </row>
    <row r="28" spans="1:35" x14ac:dyDescent="0.25">
      <c r="A28" s="2464" t="s">
        <v>863</v>
      </c>
      <c r="B28" s="2465"/>
      <c r="C28" s="2465"/>
      <c r="D28" s="2465"/>
      <c r="E28" s="2465"/>
      <c r="F28" s="2465"/>
      <c r="G28" s="2465"/>
      <c r="H28" s="2465"/>
      <c r="I28" s="2465"/>
      <c r="J28" s="2465"/>
      <c r="K28" s="2465"/>
      <c r="L28" s="2465"/>
      <c r="M28" s="2465"/>
      <c r="N28" s="2465"/>
      <c r="O28" s="2465"/>
      <c r="P28" s="2465"/>
      <c r="Q28" s="2465"/>
      <c r="R28" s="2465"/>
      <c r="S28" s="2465"/>
      <c r="T28" s="2465"/>
      <c r="U28" s="2465"/>
      <c r="V28" s="2465"/>
      <c r="W28" s="2465"/>
      <c r="X28" s="2465"/>
      <c r="Y28" s="2465"/>
      <c r="Z28" s="2465"/>
      <c r="AA28" s="2465"/>
      <c r="AB28" s="2465"/>
      <c r="AC28" s="2465"/>
      <c r="AD28" s="2465"/>
      <c r="AE28" s="2465"/>
      <c r="AF28" s="2465"/>
      <c r="AG28" s="2465"/>
      <c r="AH28" s="2466"/>
      <c r="AI28" s="424"/>
    </row>
    <row r="29" spans="1:35" x14ac:dyDescent="0.25">
      <c r="A29" s="338"/>
      <c r="B29" s="338"/>
      <c r="C29" s="338"/>
      <c r="D29" s="338"/>
      <c r="E29" s="338"/>
      <c r="F29" s="338"/>
      <c r="G29" s="338"/>
      <c r="H29" s="338"/>
      <c r="I29" s="338"/>
      <c r="J29" s="338"/>
      <c r="K29" s="338"/>
      <c r="L29" s="338"/>
      <c r="M29" s="338"/>
      <c r="N29" s="338"/>
      <c r="O29" s="338"/>
      <c r="P29" s="338"/>
      <c r="Q29" s="338"/>
      <c r="R29" s="338"/>
      <c r="S29" s="338"/>
      <c r="T29" s="338"/>
      <c r="U29" s="338"/>
      <c r="V29" s="338"/>
      <c r="W29" s="338"/>
      <c r="X29" s="338"/>
      <c r="Y29" s="338"/>
      <c r="Z29" s="338"/>
      <c r="AA29" s="338"/>
      <c r="AB29" s="338"/>
      <c r="AC29" s="338"/>
      <c r="AD29" s="338"/>
      <c r="AE29" s="338"/>
      <c r="AF29" s="338"/>
      <c r="AG29" s="338"/>
      <c r="AH29" s="338"/>
      <c r="AI29" s="338"/>
    </row>
    <row r="30" spans="1:35" x14ac:dyDescent="0.25">
      <c r="A30" s="338">
        <v>40</v>
      </c>
      <c r="B30" s="338"/>
      <c r="C30" s="338"/>
      <c r="D30" s="338"/>
      <c r="E30" s="338"/>
      <c r="F30" s="338"/>
      <c r="G30" s="338"/>
      <c r="H30" s="338"/>
      <c r="I30" s="338"/>
      <c r="J30" s="338"/>
      <c r="K30" s="338"/>
      <c r="L30" s="338"/>
      <c r="M30" s="338"/>
      <c r="N30" s="338"/>
      <c r="O30" s="338"/>
      <c r="P30" s="338"/>
      <c r="Q30" s="338"/>
      <c r="R30" s="338"/>
      <c r="S30" s="338"/>
      <c r="T30" s="338"/>
      <c r="U30" s="338"/>
      <c r="V30" s="338"/>
      <c r="W30" s="338"/>
      <c r="X30" s="338"/>
      <c r="Y30" s="338"/>
      <c r="Z30" s="338"/>
      <c r="AA30" s="338"/>
      <c r="AB30" s="338"/>
      <c r="AC30" s="338"/>
      <c r="AD30" s="338"/>
      <c r="AE30" s="338"/>
      <c r="AF30" s="338"/>
      <c r="AG30" s="338"/>
      <c r="AH30" s="338"/>
      <c r="AI30" s="338"/>
    </row>
    <row r="31" spans="1:35" x14ac:dyDescent="0.25">
      <c r="A31" s="338">
        <v>100</v>
      </c>
      <c r="B31" s="338">
        <v>3</v>
      </c>
      <c r="C31" s="338">
        <f>B31*A31</f>
        <v>300</v>
      </c>
      <c r="D31" s="338"/>
      <c r="E31" s="338"/>
      <c r="F31" s="338"/>
      <c r="G31" s="338"/>
      <c r="H31" s="338"/>
      <c r="I31" s="338"/>
      <c r="J31" s="338"/>
      <c r="K31" s="338"/>
      <c r="L31" s="338"/>
      <c r="M31" s="338"/>
      <c r="N31" s="338"/>
      <c r="O31" s="338"/>
      <c r="P31" s="338"/>
      <c r="Q31" s="338"/>
      <c r="R31" s="338"/>
      <c r="S31" s="338"/>
      <c r="T31" s="338"/>
      <c r="U31" s="338"/>
      <c r="V31" s="338"/>
      <c r="W31" s="338"/>
      <c r="X31" s="338"/>
      <c r="Y31" s="338"/>
      <c r="Z31" s="338"/>
      <c r="AA31" s="338"/>
      <c r="AB31" s="338"/>
      <c r="AC31" s="338"/>
      <c r="AD31" s="338"/>
      <c r="AE31" s="338"/>
      <c r="AF31" s="338"/>
      <c r="AG31" s="338"/>
      <c r="AH31" s="338"/>
      <c r="AI31" s="338"/>
    </row>
    <row r="32" spans="1:35" x14ac:dyDescent="0.25">
      <c r="A32" s="338">
        <v>160</v>
      </c>
      <c r="B32" s="338"/>
      <c r="C32" s="338">
        <f t="shared" ref="C32:C37" si="31">B32*A32</f>
        <v>0</v>
      </c>
      <c r="D32" s="338"/>
      <c r="E32" s="338"/>
      <c r="F32" s="338"/>
      <c r="G32" s="338"/>
      <c r="H32" s="338"/>
      <c r="I32" s="338"/>
      <c r="J32" s="338"/>
      <c r="K32" s="338"/>
      <c r="L32" s="338"/>
      <c r="M32" s="338"/>
      <c r="N32" s="338"/>
      <c r="O32" s="338"/>
      <c r="P32" s="338"/>
      <c r="Q32" s="338"/>
      <c r="R32" s="338"/>
      <c r="S32" s="338"/>
      <c r="T32" s="338"/>
      <c r="U32" s="338"/>
      <c r="V32" s="338"/>
      <c r="W32" s="338"/>
      <c r="X32" s="338"/>
      <c r="Y32" s="338"/>
      <c r="Z32" s="338"/>
      <c r="AA32" s="338"/>
      <c r="AB32" s="338"/>
      <c r="AC32" s="338"/>
      <c r="AD32" s="338"/>
      <c r="AE32" s="338"/>
      <c r="AF32" s="338"/>
      <c r="AG32" s="338"/>
      <c r="AH32" s="338"/>
      <c r="AI32" s="338"/>
    </row>
    <row r="33" spans="1:35" x14ac:dyDescent="0.25">
      <c r="A33" s="338">
        <v>250</v>
      </c>
      <c r="B33" s="338"/>
      <c r="C33" s="338">
        <f t="shared" si="31"/>
        <v>0</v>
      </c>
      <c r="D33" s="338"/>
      <c r="E33" s="338"/>
      <c r="F33" s="338"/>
      <c r="G33" s="338"/>
      <c r="H33" s="338"/>
      <c r="I33" s="338"/>
      <c r="J33" s="338"/>
      <c r="K33" s="338"/>
      <c r="L33" s="338"/>
      <c r="M33" s="338"/>
      <c r="N33" s="338"/>
      <c r="O33" s="338"/>
      <c r="P33" s="338"/>
      <c r="Q33" s="338"/>
      <c r="R33" s="338"/>
      <c r="S33" s="338"/>
      <c r="T33" s="338"/>
      <c r="U33" s="338"/>
      <c r="V33" s="338"/>
      <c r="W33" s="338"/>
      <c r="X33" s="338"/>
      <c r="Y33" s="338"/>
      <c r="Z33" s="338"/>
      <c r="AA33" s="338"/>
      <c r="AB33" s="338"/>
      <c r="AC33" s="338"/>
      <c r="AD33" s="338"/>
      <c r="AE33" s="338"/>
      <c r="AF33" s="338"/>
      <c r="AG33" s="338"/>
      <c r="AH33" s="338"/>
      <c r="AI33" s="338"/>
    </row>
    <row r="34" spans="1:35" x14ac:dyDescent="0.25">
      <c r="A34" s="338">
        <v>300</v>
      </c>
      <c r="B34" s="338"/>
      <c r="C34" s="338">
        <f t="shared" si="31"/>
        <v>0</v>
      </c>
      <c r="D34" s="338"/>
      <c r="E34" s="338"/>
      <c r="F34" s="338"/>
      <c r="G34" s="338"/>
      <c r="H34" s="338"/>
      <c r="I34" s="338"/>
      <c r="J34" s="338"/>
      <c r="K34" s="338"/>
      <c r="L34" s="338"/>
      <c r="M34" s="338"/>
      <c r="N34" s="338"/>
      <c r="O34" s="338"/>
      <c r="P34" s="338"/>
      <c r="Q34" s="338"/>
      <c r="R34" s="338"/>
      <c r="S34" s="338"/>
      <c r="T34" s="338"/>
      <c r="U34" s="338"/>
      <c r="V34" s="338"/>
      <c r="W34" s="338"/>
      <c r="X34" s="338"/>
      <c r="Y34" s="338"/>
      <c r="Z34" s="338"/>
      <c r="AA34" s="338"/>
      <c r="AB34" s="338"/>
      <c r="AC34" s="338"/>
      <c r="AD34" s="338"/>
      <c r="AE34" s="338"/>
      <c r="AF34" s="338"/>
      <c r="AG34" s="338"/>
      <c r="AH34" s="338"/>
      <c r="AI34" s="338"/>
    </row>
    <row r="35" spans="1:35" x14ac:dyDescent="0.25">
      <c r="A35" s="338">
        <v>315</v>
      </c>
      <c r="B35" s="338"/>
      <c r="C35" s="338">
        <f t="shared" si="31"/>
        <v>0</v>
      </c>
      <c r="D35" s="338"/>
      <c r="E35" s="338"/>
      <c r="F35" s="338"/>
      <c r="G35" s="338"/>
      <c r="H35" s="338"/>
      <c r="I35" s="338"/>
      <c r="J35" s="338"/>
      <c r="K35" s="338"/>
      <c r="L35" s="338"/>
      <c r="M35" s="338"/>
      <c r="N35" s="338"/>
      <c r="O35" s="338"/>
      <c r="P35" s="338"/>
      <c r="Q35" s="338"/>
      <c r="R35" s="338"/>
      <c r="S35" s="338"/>
      <c r="T35" s="338"/>
      <c r="U35" s="338"/>
      <c r="V35" s="338"/>
      <c r="W35" s="338"/>
      <c r="X35" s="338"/>
      <c r="Y35" s="338"/>
      <c r="Z35" s="338"/>
      <c r="AA35" s="338"/>
      <c r="AB35" s="338"/>
      <c r="AC35" s="338"/>
      <c r="AD35" s="338"/>
      <c r="AE35" s="338"/>
      <c r="AF35" s="338"/>
      <c r="AG35" s="338"/>
      <c r="AH35" s="338"/>
      <c r="AI35" s="338"/>
    </row>
    <row r="36" spans="1:35" x14ac:dyDescent="0.25">
      <c r="A36" s="338">
        <v>320</v>
      </c>
      <c r="B36" s="338"/>
      <c r="C36" s="338">
        <f t="shared" si="31"/>
        <v>0</v>
      </c>
      <c r="D36" s="338"/>
      <c r="E36" s="338"/>
      <c r="F36" s="338"/>
      <c r="G36" s="338"/>
      <c r="H36" s="338"/>
      <c r="I36" s="338"/>
      <c r="J36" s="338"/>
      <c r="K36" s="338"/>
      <c r="L36" s="338"/>
      <c r="M36" s="338"/>
      <c r="N36" s="338"/>
      <c r="O36" s="338"/>
      <c r="P36" s="338"/>
      <c r="Q36" s="338"/>
      <c r="R36" s="338"/>
      <c r="S36" s="338"/>
      <c r="T36" s="338"/>
      <c r="U36" s="338"/>
      <c r="V36" s="338"/>
      <c r="W36" s="338"/>
      <c r="X36" s="338"/>
      <c r="Y36" s="338"/>
      <c r="Z36" s="338"/>
      <c r="AA36" s="338"/>
      <c r="AB36" s="338"/>
      <c r="AC36" s="338"/>
      <c r="AD36" s="338"/>
      <c r="AE36" s="338"/>
      <c r="AF36" s="338"/>
      <c r="AG36" s="338"/>
      <c r="AH36" s="338"/>
      <c r="AI36" s="338"/>
    </row>
    <row r="37" spans="1:35" x14ac:dyDescent="0.25">
      <c r="A37" s="338">
        <v>400</v>
      </c>
      <c r="B37" s="338">
        <v>1</v>
      </c>
      <c r="C37" s="338">
        <f t="shared" si="31"/>
        <v>400</v>
      </c>
      <c r="D37" s="338"/>
      <c r="E37" s="338"/>
      <c r="F37" s="338"/>
      <c r="G37" s="338"/>
      <c r="H37" s="338"/>
      <c r="I37" s="338"/>
      <c r="J37" s="338"/>
      <c r="K37" s="338"/>
      <c r="L37" s="338"/>
      <c r="M37" s="338"/>
      <c r="N37" s="338"/>
      <c r="O37" s="338"/>
      <c r="P37" s="338"/>
      <c r="Q37" s="338"/>
      <c r="R37" s="338"/>
      <c r="S37" s="338"/>
      <c r="T37" s="338"/>
      <c r="U37" s="338"/>
      <c r="V37" s="338"/>
      <c r="W37" s="338"/>
      <c r="X37" s="338"/>
      <c r="Y37" s="338"/>
      <c r="Z37" s="338"/>
      <c r="AA37" s="338"/>
      <c r="AB37" s="338"/>
      <c r="AC37" s="338"/>
      <c r="AD37" s="338"/>
      <c r="AE37" s="338"/>
      <c r="AF37" s="338"/>
      <c r="AG37" s="338"/>
      <c r="AH37" s="338"/>
      <c r="AI37" s="338"/>
    </row>
    <row r="38" spans="1:35" x14ac:dyDescent="0.25">
      <c r="A38" s="338">
        <v>630</v>
      </c>
      <c r="B38" s="338"/>
      <c r="C38" s="338"/>
      <c r="D38" s="338"/>
      <c r="E38" s="338"/>
      <c r="F38" s="338"/>
      <c r="G38" s="338"/>
      <c r="H38" s="338"/>
      <c r="I38" s="338"/>
      <c r="J38" s="338"/>
      <c r="K38" s="338"/>
      <c r="L38" s="338"/>
      <c r="M38" s="338"/>
      <c r="N38" s="338"/>
      <c r="O38" s="338"/>
      <c r="P38" s="338"/>
      <c r="Q38" s="338"/>
      <c r="R38" s="338"/>
      <c r="S38" s="338"/>
      <c r="T38" s="338"/>
      <c r="U38" s="338"/>
      <c r="V38" s="338"/>
      <c r="W38" s="338"/>
      <c r="X38" s="338"/>
      <c r="Y38" s="338"/>
      <c r="Z38" s="338"/>
      <c r="AA38" s="338"/>
      <c r="AB38" s="338"/>
      <c r="AC38" s="338"/>
      <c r="AD38" s="338"/>
      <c r="AE38" s="338"/>
      <c r="AF38" s="338"/>
      <c r="AG38" s="338"/>
      <c r="AH38" s="338"/>
      <c r="AI38" s="338"/>
    </row>
    <row r="39" spans="1:35" x14ac:dyDescent="0.25">
      <c r="A39" s="343" t="s">
        <v>877</v>
      </c>
      <c r="B39" s="343">
        <f>SUM(B29:B38)</f>
        <v>4</v>
      </c>
      <c r="C39" s="343">
        <f>SUM(C29:C38)</f>
        <v>700</v>
      </c>
      <c r="D39" s="343"/>
      <c r="E39" s="343"/>
      <c r="F39" s="343"/>
      <c r="G39" s="343"/>
      <c r="H39" s="343"/>
      <c r="I39" s="343"/>
      <c r="J39" s="343"/>
      <c r="K39" s="343"/>
      <c r="L39" s="343"/>
      <c r="M39" s="343"/>
      <c r="N39" s="343"/>
      <c r="O39" s="343"/>
      <c r="P39" s="343"/>
      <c r="Q39" s="343"/>
      <c r="R39" s="343"/>
      <c r="S39" s="343"/>
      <c r="T39" s="343"/>
      <c r="U39" s="343"/>
      <c r="V39" s="343"/>
      <c r="W39" s="343"/>
      <c r="X39" s="343"/>
      <c r="Y39" s="343"/>
      <c r="Z39" s="343"/>
      <c r="AA39" s="343"/>
      <c r="AB39" s="343"/>
      <c r="AC39" s="343"/>
      <c r="AD39" s="343"/>
      <c r="AE39" s="343"/>
      <c r="AF39" s="343"/>
      <c r="AG39" s="343"/>
      <c r="AH39" s="343"/>
      <c r="AI39" s="343"/>
    </row>
    <row r="40" spans="1:35" x14ac:dyDescent="0.25">
      <c r="A40" s="2464" t="s">
        <v>866</v>
      </c>
      <c r="B40" s="2465"/>
      <c r="C40" s="2465"/>
      <c r="D40" s="2465"/>
      <c r="E40" s="2465"/>
      <c r="F40" s="2465"/>
      <c r="G40" s="2465"/>
      <c r="H40" s="2465"/>
      <c r="I40" s="2465"/>
      <c r="J40" s="2465"/>
      <c r="K40" s="2465"/>
      <c r="L40" s="2465"/>
      <c r="M40" s="2465"/>
      <c r="N40" s="2465"/>
      <c r="O40" s="2465"/>
      <c r="P40" s="2465"/>
      <c r="Q40" s="2465"/>
      <c r="R40" s="2465"/>
      <c r="S40" s="2465"/>
      <c r="T40" s="2465"/>
      <c r="U40" s="2465"/>
      <c r="V40" s="2465"/>
      <c r="W40" s="2465"/>
      <c r="X40" s="2465"/>
      <c r="Y40" s="2465"/>
      <c r="Z40" s="2465"/>
      <c r="AA40" s="2465"/>
      <c r="AB40" s="2465"/>
      <c r="AC40" s="2465"/>
      <c r="AD40" s="2465"/>
      <c r="AE40" s="2465"/>
      <c r="AF40" s="2465"/>
      <c r="AG40" s="2465"/>
      <c r="AH40" s="2466"/>
      <c r="AI40" s="424"/>
    </row>
    <row r="41" spans="1:35" x14ac:dyDescent="0.25">
      <c r="A41" s="338">
        <v>400</v>
      </c>
      <c r="B41" s="338"/>
      <c r="C41" s="338"/>
      <c r="D41" s="338"/>
      <c r="E41" s="338"/>
      <c r="F41" s="338"/>
      <c r="G41" s="338"/>
      <c r="H41" s="338">
        <v>2</v>
      </c>
      <c r="I41" s="338">
        <f>H41*A41</f>
        <v>800</v>
      </c>
      <c r="J41" s="338"/>
      <c r="K41" s="338"/>
      <c r="L41" s="338"/>
      <c r="M41" s="338"/>
      <c r="N41" s="338"/>
      <c r="O41" s="338"/>
      <c r="P41" s="338"/>
      <c r="Q41" s="338"/>
      <c r="R41" s="338"/>
      <c r="S41" s="338"/>
      <c r="T41" s="338"/>
      <c r="U41" s="338"/>
      <c r="V41" s="338"/>
      <c r="W41" s="338"/>
      <c r="X41" s="338"/>
      <c r="Y41" s="338"/>
      <c r="Z41" s="338"/>
      <c r="AA41" s="338"/>
      <c r="AB41" s="338"/>
      <c r="AC41" s="338"/>
      <c r="AD41" s="338"/>
      <c r="AE41" s="338"/>
      <c r="AF41" s="338"/>
      <c r="AG41" s="338"/>
      <c r="AH41" s="338"/>
      <c r="AI41" s="338"/>
    </row>
    <row r="42" spans="1:35" x14ac:dyDescent="0.25">
      <c r="A42" s="338">
        <v>250</v>
      </c>
      <c r="B42" s="338"/>
      <c r="C42" s="338"/>
      <c r="D42" s="338"/>
      <c r="E42" s="338"/>
      <c r="F42" s="338"/>
      <c r="G42" s="338"/>
      <c r="H42" s="338">
        <v>1</v>
      </c>
      <c r="I42" s="338">
        <f t="shared" ref="I42:I44" si="32">H42*A42</f>
        <v>250</v>
      </c>
      <c r="J42" s="338"/>
      <c r="K42" s="338"/>
      <c r="L42" s="338"/>
      <c r="M42" s="338"/>
      <c r="N42" s="338"/>
      <c r="O42" s="338"/>
      <c r="P42" s="338"/>
      <c r="Q42" s="338"/>
      <c r="R42" s="338"/>
      <c r="S42" s="338"/>
      <c r="T42" s="338"/>
      <c r="U42" s="338"/>
      <c r="V42" s="338"/>
      <c r="W42" s="338"/>
      <c r="X42" s="338"/>
      <c r="Y42" s="338"/>
      <c r="Z42" s="338"/>
      <c r="AA42" s="338"/>
      <c r="AB42" s="338"/>
      <c r="AC42" s="338"/>
      <c r="AD42" s="338"/>
      <c r="AE42" s="338"/>
      <c r="AF42" s="338"/>
      <c r="AG42" s="338"/>
      <c r="AH42" s="338"/>
      <c r="AI42" s="338"/>
    </row>
    <row r="43" spans="1:35" x14ac:dyDescent="0.25">
      <c r="A43" s="338">
        <v>630</v>
      </c>
      <c r="B43" s="338"/>
      <c r="C43" s="338"/>
      <c r="D43" s="338"/>
      <c r="E43" s="338"/>
      <c r="F43" s="338"/>
      <c r="G43" s="338"/>
      <c r="H43" s="338">
        <v>2</v>
      </c>
      <c r="I43" s="338">
        <f t="shared" si="32"/>
        <v>1260</v>
      </c>
      <c r="J43" s="338"/>
      <c r="K43" s="338"/>
      <c r="L43" s="338"/>
      <c r="M43" s="338"/>
      <c r="N43" s="338"/>
      <c r="O43" s="338"/>
      <c r="P43" s="338"/>
      <c r="Q43" s="338"/>
      <c r="R43" s="338"/>
      <c r="S43" s="338"/>
      <c r="T43" s="338"/>
      <c r="U43" s="338"/>
      <c r="V43" s="338"/>
      <c r="W43" s="338"/>
      <c r="X43" s="338"/>
      <c r="Y43" s="338"/>
      <c r="Z43" s="338"/>
      <c r="AA43" s="338"/>
      <c r="AB43" s="338"/>
      <c r="AC43" s="338"/>
      <c r="AD43" s="338"/>
      <c r="AE43" s="338"/>
      <c r="AF43" s="338"/>
      <c r="AG43" s="338"/>
      <c r="AH43" s="338"/>
      <c r="AI43" s="338"/>
    </row>
    <row r="44" spans="1:35" x14ac:dyDescent="0.25">
      <c r="A44" s="338">
        <v>1000</v>
      </c>
      <c r="B44" s="338"/>
      <c r="C44" s="338"/>
      <c r="D44" s="338"/>
      <c r="E44" s="338"/>
      <c r="F44" s="338"/>
      <c r="G44" s="338"/>
      <c r="H44" s="338">
        <v>1</v>
      </c>
      <c r="I44" s="338">
        <f t="shared" si="32"/>
        <v>1000</v>
      </c>
      <c r="J44" s="338"/>
      <c r="K44" s="338"/>
      <c r="L44" s="338"/>
      <c r="M44" s="338"/>
      <c r="N44" s="338"/>
      <c r="O44" s="338"/>
      <c r="P44" s="338"/>
      <c r="Q44" s="338"/>
      <c r="R44" s="338"/>
      <c r="S44" s="338"/>
      <c r="T44" s="338"/>
      <c r="U44" s="338"/>
      <c r="V44" s="338"/>
      <c r="W44" s="338"/>
      <c r="X44" s="338"/>
      <c r="Y44" s="338"/>
      <c r="Z44" s="338"/>
      <c r="AA44" s="338"/>
      <c r="AB44" s="338"/>
      <c r="AC44" s="338"/>
      <c r="AD44" s="338"/>
      <c r="AE44" s="338"/>
      <c r="AF44" s="338"/>
      <c r="AG44" s="338"/>
      <c r="AH44" s="338"/>
      <c r="AI44" s="338"/>
    </row>
    <row r="45" spans="1:35" x14ac:dyDescent="0.25">
      <c r="H45" s="337">
        <f>SUM(H41:H44)</f>
        <v>6</v>
      </c>
      <c r="I45" s="337">
        <f>SUM(I41:I44)</f>
        <v>3310</v>
      </c>
    </row>
    <row r="47" spans="1:35" x14ac:dyDescent="0.25">
      <c r="B47" t="s">
        <v>878</v>
      </c>
      <c r="C47" t="s">
        <v>878</v>
      </c>
      <c r="D47">
        <f>B15+D15+F15+H15+L15+P15+T15+V15+X15+Z15+AB15+AD15+AF15+AH15+AH27+V27+R27+N27+J27+F27+B27+B39</f>
        <v>324</v>
      </c>
      <c r="E47">
        <f>C15+E15+H15+J15+N15+R15+V15+X15+Z15+AB15+AD15+AF15+AH15+AJ15+AJ27+X27+T27+P27+L27+H27+C27+C39</f>
        <v>25592</v>
      </c>
      <c r="I47">
        <f>I45+I15</f>
        <v>5420</v>
      </c>
      <c r="K47">
        <f>C15+E15+G15+I15+M15+Q15+U15+W15+Y15+AA15+AC15+AE15+AI15+AI27+W27+S27+O27+K27+G27+C27+C39+I45</f>
        <v>97045</v>
      </c>
    </row>
    <row r="49" spans="4:5" x14ac:dyDescent="0.25">
      <c r="D49">
        <v>4</v>
      </c>
      <c r="E49">
        <v>4</v>
      </c>
    </row>
    <row r="50" spans="4:5" x14ac:dyDescent="0.25">
      <c r="D50">
        <v>5</v>
      </c>
      <c r="E50">
        <v>5</v>
      </c>
    </row>
    <row r="51" spans="4:5" x14ac:dyDescent="0.25">
      <c r="D51">
        <v>6</v>
      </c>
      <c r="E51">
        <v>6</v>
      </c>
    </row>
  </sheetData>
  <mergeCells count="3">
    <mergeCell ref="A28:AH28"/>
    <mergeCell ref="A16:AH16"/>
    <mergeCell ref="A40:AH40"/>
  </mergeCells>
  <pageMargins left="0.7" right="0.7" top="0.75" bottom="0.75" header="0.3" footer="0.3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J474"/>
  <sheetViews>
    <sheetView view="pageBreakPreview" topLeftCell="A193" zoomScale="80" zoomScaleNormal="70" zoomScaleSheetLayoutView="80" workbookViewId="0">
      <selection activeCell="D455" sqref="D455:D458"/>
    </sheetView>
  </sheetViews>
  <sheetFormatPr defaultColWidth="9.140625" defaultRowHeight="15" x14ac:dyDescent="0.25"/>
  <cols>
    <col min="1" max="1" width="8" style="128" customWidth="1"/>
    <col min="2" max="2" width="20.42578125" style="128" customWidth="1"/>
    <col min="3" max="4" width="22.5703125" style="128" customWidth="1"/>
    <col min="5" max="5" width="43.42578125" style="128" customWidth="1"/>
    <col min="6" max="17" width="9.140625" style="128"/>
    <col min="18" max="34" width="10.7109375" style="128" customWidth="1"/>
    <col min="35" max="35" width="11.28515625" style="128" customWidth="1"/>
    <col min="36" max="36" width="12.7109375" style="128" customWidth="1"/>
    <col min="37" max="16384" width="9.140625" style="128"/>
  </cols>
  <sheetData>
    <row r="1" spans="1:36" x14ac:dyDescent="0.25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7"/>
      <c r="V1" s="127"/>
    </row>
    <row r="2" spans="1:36" x14ac:dyDescent="0.25">
      <c r="A2" s="126"/>
      <c r="B2" s="1304" t="s">
        <v>297</v>
      </c>
      <c r="C2" s="1305"/>
      <c r="D2" s="1305"/>
      <c r="E2" s="1305"/>
      <c r="F2" s="1305"/>
      <c r="G2" s="1305"/>
      <c r="H2" s="1305"/>
      <c r="I2" s="1305"/>
      <c r="J2" s="1305"/>
      <c r="K2" s="1305"/>
      <c r="L2" s="1305"/>
      <c r="M2" s="1305"/>
      <c r="N2" s="1305"/>
      <c r="O2" s="1305"/>
      <c r="P2" s="1305"/>
      <c r="Q2" s="1306"/>
      <c r="R2" s="126"/>
      <c r="S2" s="126"/>
      <c r="T2" s="126"/>
      <c r="U2" s="127"/>
      <c r="V2" s="127"/>
    </row>
    <row r="3" spans="1:36" x14ac:dyDescent="0.25">
      <c r="A3" s="126"/>
      <c r="B3" s="1307"/>
      <c r="C3" s="1308"/>
      <c r="D3" s="1308"/>
      <c r="E3" s="1308"/>
      <c r="F3" s="1308"/>
      <c r="G3" s="1308"/>
      <c r="H3" s="1308"/>
      <c r="I3" s="1308"/>
      <c r="J3" s="1308"/>
      <c r="K3" s="1308"/>
      <c r="L3" s="1308"/>
      <c r="M3" s="1308"/>
      <c r="N3" s="1308"/>
      <c r="O3" s="1308"/>
      <c r="P3" s="1308"/>
      <c r="Q3" s="1309"/>
      <c r="R3" s="126"/>
      <c r="S3" s="126"/>
      <c r="T3" s="126"/>
      <c r="U3" s="127"/>
      <c r="V3" s="127"/>
    </row>
    <row r="4" spans="1:36" ht="20.25" x14ac:dyDescent="0.25">
      <c r="A4" s="126"/>
      <c r="B4" s="129"/>
      <c r="C4" s="129"/>
      <c r="D4" s="129"/>
      <c r="E4" s="129"/>
      <c r="F4" s="129"/>
      <c r="G4" s="129"/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6"/>
      <c r="S4" s="126"/>
      <c r="T4" s="126"/>
      <c r="U4" s="127"/>
      <c r="V4" s="127"/>
    </row>
    <row r="5" spans="1:36" ht="20.25" x14ac:dyDescent="0.25">
      <c r="A5" s="126"/>
      <c r="B5" s="129"/>
      <c r="C5" s="129"/>
      <c r="D5" s="129"/>
      <c r="E5" s="129"/>
      <c r="F5" s="1310"/>
      <c r="G5" s="1310"/>
      <c r="H5" s="1310"/>
      <c r="I5" s="1310"/>
      <c r="J5" s="1310"/>
      <c r="K5" s="1310"/>
      <c r="L5" s="1310"/>
      <c r="M5" s="1310"/>
      <c r="N5" s="1310"/>
      <c r="O5" s="1310"/>
      <c r="P5" s="1310"/>
      <c r="Q5" s="1310"/>
      <c r="R5" s="1310"/>
      <c r="S5" s="1310"/>
      <c r="T5" s="1310"/>
      <c r="U5" s="1310"/>
      <c r="V5" s="1311" t="s">
        <v>1</v>
      </c>
      <c r="W5" s="1311"/>
      <c r="X5" s="1311"/>
      <c r="Y5" s="1311"/>
      <c r="Z5" s="1311"/>
      <c r="AA5" s="1311"/>
      <c r="AB5" s="1311"/>
      <c r="AC5" s="1311"/>
      <c r="AD5" s="1311"/>
      <c r="AE5" s="1311"/>
      <c r="AF5" s="1311"/>
      <c r="AG5" s="1311"/>
      <c r="AH5" s="1311"/>
    </row>
    <row r="6" spans="1:36" ht="30" customHeight="1" x14ac:dyDescent="0.25">
      <c r="A6" s="126"/>
      <c r="B6" s="129"/>
      <c r="C6" s="129"/>
      <c r="D6" s="129"/>
      <c r="E6" s="129"/>
      <c r="F6" s="1310"/>
      <c r="G6" s="1310"/>
      <c r="H6" s="1310"/>
      <c r="I6" s="1310"/>
      <c r="J6" s="1310"/>
      <c r="K6" s="1310"/>
      <c r="L6" s="1310"/>
      <c r="M6" s="1310"/>
      <c r="N6" s="1310"/>
      <c r="O6" s="1310"/>
      <c r="P6" s="1310"/>
      <c r="Q6" s="1310"/>
      <c r="R6" s="1310"/>
      <c r="S6" s="1310"/>
      <c r="T6" s="1310"/>
      <c r="U6" s="1310"/>
      <c r="V6" s="1311"/>
      <c r="W6" s="1311"/>
      <c r="X6" s="1311"/>
      <c r="Y6" s="1311"/>
      <c r="Z6" s="1311"/>
      <c r="AA6" s="1311"/>
      <c r="AB6" s="1311"/>
      <c r="AC6" s="1311"/>
      <c r="AD6" s="1311"/>
      <c r="AE6" s="1311"/>
      <c r="AF6" s="1311"/>
      <c r="AG6" s="1311"/>
      <c r="AH6" s="1311"/>
    </row>
    <row r="7" spans="1:36" ht="15.75" thickBot="1" x14ac:dyDescent="0.3">
      <c r="A7" s="126"/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7"/>
      <c r="V7" s="127"/>
    </row>
    <row r="8" spans="1:36" ht="31.5" customHeight="1" thickBot="1" x14ac:dyDescent="0.3">
      <c r="A8" s="1265" t="s">
        <v>2</v>
      </c>
      <c r="B8" s="1268" t="s">
        <v>3</v>
      </c>
      <c r="C8" s="1271" t="s">
        <v>4</v>
      </c>
      <c r="D8" s="1271" t="s">
        <v>5</v>
      </c>
      <c r="E8" s="1268" t="s">
        <v>6</v>
      </c>
      <c r="F8" s="1274" t="s">
        <v>7</v>
      </c>
      <c r="G8" s="1275"/>
      <c r="H8" s="1275"/>
      <c r="I8" s="1275"/>
      <c r="J8" s="1275"/>
      <c r="K8" s="1275"/>
      <c r="L8" s="1275"/>
      <c r="M8" s="1275"/>
      <c r="N8" s="1275"/>
      <c r="O8" s="1275"/>
      <c r="P8" s="1275"/>
      <c r="Q8" s="1276"/>
      <c r="R8" s="1277" t="s">
        <v>8</v>
      </c>
      <c r="S8" s="1278"/>
      <c r="T8" s="1278"/>
      <c r="U8" s="1279"/>
      <c r="V8" s="1319" t="s">
        <v>9</v>
      </c>
      <c r="W8" s="1320"/>
      <c r="X8" s="1320"/>
      <c r="Y8" s="1321"/>
      <c r="Z8" s="1319" t="s">
        <v>10</v>
      </c>
      <c r="AA8" s="1320"/>
      <c r="AB8" s="1320"/>
      <c r="AC8" s="1321"/>
      <c r="AD8" s="1283" t="s">
        <v>11</v>
      </c>
      <c r="AE8" s="1284"/>
      <c r="AF8" s="1284"/>
      <c r="AG8" s="1285"/>
      <c r="AH8" s="1289" t="s">
        <v>12</v>
      </c>
      <c r="AI8" s="1297" t="s">
        <v>13</v>
      </c>
      <c r="AJ8" s="1297" t="s">
        <v>14</v>
      </c>
    </row>
    <row r="9" spans="1:36" ht="33" customHeight="1" thickBot="1" x14ac:dyDescent="0.3">
      <c r="A9" s="1266"/>
      <c r="B9" s="1269"/>
      <c r="C9" s="1272"/>
      <c r="D9" s="1272"/>
      <c r="E9" s="1269"/>
      <c r="F9" s="1274" t="s">
        <v>15</v>
      </c>
      <c r="G9" s="1315"/>
      <c r="H9" s="1315"/>
      <c r="I9" s="1315"/>
      <c r="J9" s="1315"/>
      <c r="K9" s="1312"/>
      <c r="L9" s="1274" t="s">
        <v>16</v>
      </c>
      <c r="M9" s="1315"/>
      <c r="N9" s="1315"/>
      <c r="O9" s="1315"/>
      <c r="P9" s="1315"/>
      <c r="Q9" s="1312"/>
      <c r="R9" s="1280"/>
      <c r="S9" s="1281"/>
      <c r="T9" s="1281"/>
      <c r="U9" s="1282"/>
      <c r="V9" s="1322"/>
      <c r="W9" s="1323"/>
      <c r="X9" s="1323"/>
      <c r="Y9" s="1324"/>
      <c r="Z9" s="1322"/>
      <c r="AA9" s="1323"/>
      <c r="AB9" s="1323"/>
      <c r="AC9" s="1324"/>
      <c r="AD9" s="1286"/>
      <c r="AE9" s="1287"/>
      <c r="AF9" s="1287"/>
      <c r="AG9" s="1288"/>
      <c r="AH9" s="1290"/>
      <c r="AI9" s="1298"/>
      <c r="AJ9" s="1298"/>
    </row>
    <row r="10" spans="1:36" ht="16.5" thickBot="1" x14ac:dyDescent="0.3">
      <c r="A10" s="1266"/>
      <c r="B10" s="1269"/>
      <c r="C10" s="1272"/>
      <c r="D10" s="1272"/>
      <c r="E10" s="1269"/>
      <c r="F10" s="1316">
        <v>1000.4166666666666</v>
      </c>
      <c r="G10" s="1317"/>
      <c r="H10" s="1318"/>
      <c r="I10" s="1316">
        <v>1000.7916666666666</v>
      </c>
      <c r="J10" s="1317"/>
      <c r="K10" s="1318"/>
      <c r="L10" s="1316">
        <v>1000.4166666666666</v>
      </c>
      <c r="M10" s="1317"/>
      <c r="N10" s="1318"/>
      <c r="O10" s="1316">
        <v>1000.7916666666666</v>
      </c>
      <c r="P10" s="1317"/>
      <c r="Q10" s="1318"/>
      <c r="R10" s="1274" t="s">
        <v>15</v>
      </c>
      <c r="S10" s="1312"/>
      <c r="T10" s="1274" t="s">
        <v>16</v>
      </c>
      <c r="U10" s="1312"/>
      <c r="V10" s="1313" t="s">
        <v>15</v>
      </c>
      <c r="W10" s="1314"/>
      <c r="X10" s="1313" t="s">
        <v>16</v>
      </c>
      <c r="Y10" s="1314"/>
      <c r="Z10" s="1313" t="s">
        <v>15</v>
      </c>
      <c r="AA10" s="1314"/>
      <c r="AB10" s="1313" t="s">
        <v>16</v>
      </c>
      <c r="AC10" s="1314"/>
      <c r="AD10" s="1300" t="s">
        <v>15</v>
      </c>
      <c r="AE10" s="1301"/>
      <c r="AF10" s="1300" t="s">
        <v>16</v>
      </c>
      <c r="AG10" s="1301"/>
      <c r="AH10" s="1290"/>
      <c r="AI10" s="1298"/>
      <c r="AJ10" s="1298"/>
    </row>
    <row r="11" spans="1:36" ht="16.5" thickBot="1" x14ac:dyDescent="0.3">
      <c r="A11" s="1267"/>
      <c r="B11" s="1270"/>
      <c r="C11" s="1273"/>
      <c r="D11" s="1273"/>
      <c r="E11" s="1270"/>
      <c r="F11" s="130" t="s">
        <v>17</v>
      </c>
      <c r="G11" s="131" t="s">
        <v>18</v>
      </c>
      <c r="H11" s="132" t="s">
        <v>19</v>
      </c>
      <c r="I11" s="130" t="s">
        <v>17</v>
      </c>
      <c r="J11" s="131" t="s">
        <v>18</v>
      </c>
      <c r="K11" s="132" t="s">
        <v>19</v>
      </c>
      <c r="L11" s="130" t="s">
        <v>17</v>
      </c>
      <c r="M11" s="131" t="s">
        <v>18</v>
      </c>
      <c r="N11" s="132" t="s">
        <v>19</v>
      </c>
      <c r="O11" s="130" t="s">
        <v>17</v>
      </c>
      <c r="P11" s="131" t="s">
        <v>18</v>
      </c>
      <c r="Q11" s="132" t="s">
        <v>19</v>
      </c>
      <c r="R11" s="133">
        <v>1000.4166666666666</v>
      </c>
      <c r="S11" s="133">
        <v>1000.7916666666666</v>
      </c>
      <c r="T11" s="133">
        <v>1000.4166666666666</v>
      </c>
      <c r="U11" s="133">
        <v>1000.7916666666666</v>
      </c>
      <c r="V11" s="134">
        <v>1000.4166666666666</v>
      </c>
      <c r="W11" s="134">
        <v>1000.7916666666666</v>
      </c>
      <c r="X11" s="135">
        <v>1000.4166666666666</v>
      </c>
      <c r="Y11" s="136">
        <v>1000.7916666666666</v>
      </c>
      <c r="Z11" s="134">
        <v>1000.4166666666666</v>
      </c>
      <c r="AA11" s="134">
        <v>1000.7916666666666</v>
      </c>
      <c r="AB11" s="134">
        <v>1000.4166666666666</v>
      </c>
      <c r="AC11" s="134">
        <v>1000.7916666666666</v>
      </c>
      <c r="AD11" s="611">
        <v>1000.4166666666666</v>
      </c>
      <c r="AE11" s="611">
        <v>1000.7916666666666</v>
      </c>
      <c r="AF11" s="611">
        <v>1000.4166666666666</v>
      </c>
      <c r="AG11" s="612">
        <v>1000.7916666666666</v>
      </c>
      <c r="AH11" s="1291"/>
      <c r="AI11" s="1299"/>
      <c r="AJ11" s="1299"/>
    </row>
    <row r="12" spans="1:36" ht="18.75" x14ac:dyDescent="0.25">
      <c r="A12" s="1339">
        <v>1</v>
      </c>
      <c r="B12" s="1331" t="s">
        <v>28</v>
      </c>
      <c r="C12" s="1331" t="s">
        <v>83</v>
      </c>
      <c r="D12" s="1331">
        <f>160*0.9</f>
        <v>144</v>
      </c>
      <c r="E12" s="137" t="s">
        <v>298</v>
      </c>
      <c r="F12" s="436">
        <v>2.4</v>
      </c>
      <c r="G12" s="436">
        <v>1.8</v>
      </c>
      <c r="H12" s="436">
        <v>6</v>
      </c>
      <c r="I12" s="436">
        <v>1.1000000000000001</v>
      </c>
      <c r="J12" s="436">
        <v>0.8</v>
      </c>
      <c r="K12" s="436">
        <v>3.2</v>
      </c>
      <c r="L12" s="138">
        <v>14.2</v>
      </c>
      <c r="M12" s="138">
        <v>26</v>
      </c>
      <c r="N12" s="138">
        <v>15.1</v>
      </c>
      <c r="O12" s="138">
        <v>23.5</v>
      </c>
      <c r="P12" s="138">
        <v>28.4</v>
      </c>
      <c r="Q12" s="138">
        <v>21</v>
      </c>
      <c r="R12" s="139">
        <v>380</v>
      </c>
      <c r="S12" s="139">
        <v>380</v>
      </c>
      <c r="T12" s="139">
        <v>380</v>
      </c>
      <c r="U12" s="139">
        <v>380</v>
      </c>
      <c r="V12" s="140">
        <f t="shared" ref="V12:V75" si="0">IF(AND(F12=0,G12=0,H12=0),0,IF(AND(F12=0,G12=0),H12,IF(AND(F12=0,H12=0),G12,IF(AND(G12=0,H12=0),F12,IF(F12=0,(G12+H12)/2,IF(G12=0,(F12+H12)/2,IF(H12=0,(F12+G12)/2,(F12+G12+H12)/3)))))))</f>
        <v>3.4</v>
      </c>
      <c r="W12" s="140">
        <f t="shared" ref="W12:W75" si="1">IF(AND(I12=0,J12=0,K12=0),0,IF(AND(I12=0,J12=0),K12,IF(AND(I12=0,K12=0),J12,IF(AND(J12=0,K12=0),I12,IF(I12=0,(J12+K12)/2,IF(J12=0,(I12+K12)/2,IF(K12=0,(I12+J12)/2,(I12+J12+K12)/3)))))))</f>
        <v>1.7000000000000002</v>
      </c>
      <c r="X12" s="140">
        <f t="shared" ref="X12:X75" si="2">IF(AND(L12=0,M12=0,N12=0),0,IF(AND(L12=0,M12=0),N12,IF(AND(L12=0,N12=0),M12,IF(AND(M12=0,N12=0),L12,IF(L12=0,(M12+N12)/2,IF(M12=0,(L12+N12)/2,IF(N12=0,(L12+M12)/2,(L12+M12+N12)/3)))))))</f>
        <v>18.433333333333334</v>
      </c>
      <c r="Y12" s="141">
        <f t="shared" ref="Y12:Y75" si="3">IF(AND(O12=0,P12=0,Q12=0),0,IF(AND(O12=0,P12=0),Q12,IF(AND(O12=0,Q12=0),P12,IF(AND(P12=0,Q12=0),O12,IF(O12=0,(P12+Q12)/2,IF(P12=0,(O12+Q12)/2,IF(Q12=0,(O12+P12)/2,(O12+P12+Q12)/3)))))))</f>
        <v>24.3</v>
      </c>
      <c r="Z12" s="1340">
        <f>SUM(V12:V23)</f>
        <v>36.166666666666657</v>
      </c>
      <c r="AA12" s="1292">
        <f>SUM(W12:W23)</f>
        <v>27.483333333333334</v>
      </c>
      <c r="AB12" s="1292">
        <f>SUM(X12:X23)</f>
        <v>37.799999999999997</v>
      </c>
      <c r="AC12" s="1292">
        <f>SUM(Y12:Y23)</f>
        <v>53.4</v>
      </c>
      <c r="AD12" s="1337">
        <f>Z12*0.38*0.9*SQRT(3)</f>
        <v>21.423736438819439</v>
      </c>
      <c r="AE12" s="1337">
        <f t="shared" ref="AE12:AG12" si="4">AA12*0.38*0.9*SQRT(3)</f>
        <v>16.280065155582147</v>
      </c>
      <c r="AF12" s="1337">
        <f t="shared" si="4"/>
        <v>22.391260019927415</v>
      </c>
      <c r="AG12" s="1337">
        <f t="shared" si="4"/>
        <v>31.632097488468887</v>
      </c>
      <c r="AH12" s="1292">
        <f>MAX(Z12:AC23)</f>
        <v>53.4</v>
      </c>
      <c r="AI12" s="1294">
        <f>AH12*0.38*0.9*SQRT(3)</f>
        <v>31.632097488468887</v>
      </c>
      <c r="AJ12" s="1294">
        <f>D12-AI12</f>
        <v>112.36790251153111</v>
      </c>
    </row>
    <row r="13" spans="1:36" ht="18.75" x14ac:dyDescent="0.25">
      <c r="A13" s="1326"/>
      <c r="B13" s="1332"/>
      <c r="C13" s="1332"/>
      <c r="D13" s="1332"/>
      <c r="E13" s="142" t="s">
        <v>299</v>
      </c>
      <c r="F13" s="437">
        <v>29.4</v>
      </c>
      <c r="G13" s="437">
        <v>17.2</v>
      </c>
      <c r="H13" s="437">
        <v>30.1</v>
      </c>
      <c r="I13" s="437">
        <v>27</v>
      </c>
      <c r="J13" s="437">
        <v>14.8</v>
      </c>
      <c r="K13" s="437">
        <v>34.5</v>
      </c>
      <c r="L13" s="143">
        <v>14.5</v>
      </c>
      <c r="M13" s="143">
        <v>10.4</v>
      </c>
      <c r="N13" s="143">
        <v>23</v>
      </c>
      <c r="O13" s="143">
        <v>31.1</v>
      </c>
      <c r="P13" s="143">
        <v>14</v>
      </c>
      <c r="Q13" s="143">
        <v>38.5</v>
      </c>
      <c r="R13" s="144">
        <v>380</v>
      </c>
      <c r="S13" s="144">
        <v>380</v>
      </c>
      <c r="T13" s="144">
        <v>380</v>
      </c>
      <c r="U13" s="144">
        <v>380</v>
      </c>
      <c r="V13" s="145">
        <f t="shared" si="0"/>
        <v>25.566666666666663</v>
      </c>
      <c r="W13" s="145">
        <f t="shared" si="1"/>
        <v>25.433333333333334</v>
      </c>
      <c r="X13" s="145">
        <f t="shared" si="2"/>
        <v>15.966666666666667</v>
      </c>
      <c r="Y13" s="146">
        <f t="shared" si="3"/>
        <v>27.866666666666664</v>
      </c>
      <c r="Z13" s="1335"/>
      <c r="AA13" s="1293"/>
      <c r="AB13" s="1293"/>
      <c r="AC13" s="1293"/>
      <c r="AD13" s="1338"/>
      <c r="AE13" s="1338"/>
      <c r="AF13" s="1338"/>
      <c r="AG13" s="1338"/>
      <c r="AH13" s="1293"/>
      <c r="AI13" s="1295"/>
      <c r="AJ13" s="1295"/>
    </row>
    <row r="14" spans="1:36" ht="18.75" x14ac:dyDescent="0.25">
      <c r="A14" s="1326"/>
      <c r="B14" s="1332"/>
      <c r="C14" s="1332"/>
      <c r="D14" s="1332"/>
      <c r="E14" s="147" t="s">
        <v>300</v>
      </c>
      <c r="F14" s="438">
        <v>4.9000000000000004</v>
      </c>
      <c r="G14" s="438">
        <v>11.5</v>
      </c>
      <c r="H14" s="438">
        <v>5.2</v>
      </c>
      <c r="I14" s="438">
        <v>0.4</v>
      </c>
      <c r="J14" s="438">
        <v>0.3</v>
      </c>
      <c r="K14" s="438">
        <v>0</v>
      </c>
      <c r="L14" s="147">
        <v>3.2</v>
      </c>
      <c r="M14" s="147">
        <v>2.4</v>
      </c>
      <c r="N14" s="147">
        <v>4.5999999999999996</v>
      </c>
      <c r="O14" s="147">
        <v>1</v>
      </c>
      <c r="P14" s="147">
        <v>2.2000000000000002</v>
      </c>
      <c r="Q14" s="147">
        <v>0.5</v>
      </c>
      <c r="R14" s="148">
        <v>380</v>
      </c>
      <c r="S14" s="148">
        <v>380</v>
      </c>
      <c r="T14" s="148">
        <v>380</v>
      </c>
      <c r="U14" s="148">
        <v>380</v>
      </c>
      <c r="V14" s="145">
        <f t="shared" si="0"/>
        <v>7.1999999999999993</v>
      </c>
      <c r="W14" s="145">
        <f t="shared" si="1"/>
        <v>0.35</v>
      </c>
      <c r="X14" s="145">
        <f t="shared" si="2"/>
        <v>3.4</v>
      </c>
      <c r="Y14" s="146">
        <f t="shared" si="3"/>
        <v>1.2333333333333334</v>
      </c>
      <c r="Z14" s="1335"/>
      <c r="AA14" s="1293"/>
      <c r="AB14" s="1293"/>
      <c r="AC14" s="1293"/>
      <c r="AD14" s="1338"/>
      <c r="AE14" s="1338"/>
      <c r="AF14" s="1338"/>
      <c r="AG14" s="1338"/>
      <c r="AH14" s="1293"/>
      <c r="AI14" s="1295"/>
      <c r="AJ14" s="1295"/>
    </row>
    <row r="15" spans="1:36" ht="18.75" x14ac:dyDescent="0.25">
      <c r="A15" s="1326"/>
      <c r="B15" s="1332"/>
      <c r="C15" s="1332"/>
      <c r="D15" s="133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4"/>
      <c r="S15" s="144"/>
      <c r="T15" s="144"/>
      <c r="U15" s="144"/>
      <c r="V15" s="145">
        <f t="shared" si="0"/>
        <v>0</v>
      </c>
      <c r="W15" s="145">
        <f t="shared" si="1"/>
        <v>0</v>
      </c>
      <c r="X15" s="145">
        <f t="shared" si="2"/>
        <v>0</v>
      </c>
      <c r="Y15" s="146">
        <f t="shared" si="3"/>
        <v>0</v>
      </c>
      <c r="Z15" s="1335"/>
      <c r="AA15" s="1293"/>
      <c r="AB15" s="1293"/>
      <c r="AC15" s="1293"/>
      <c r="AD15" s="1338"/>
      <c r="AE15" s="1338"/>
      <c r="AF15" s="1338"/>
      <c r="AG15" s="1338"/>
      <c r="AH15" s="1293"/>
      <c r="AI15" s="1295"/>
      <c r="AJ15" s="1295"/>
    </row>
    <row r="16" spans="1:36" ht="18.75" x14ac:dyDescent="0.25">
      <c r="A16" s="1326"/>
      <c r="B16" s="1332"/>
      <c r="C16" s="1332"/>
      <c r="D16" s="1332"/>
      <c r="E16" s="147"/>
      <c r="F16" s="147"/>
      <c r="G16" s="147"/>
      <c r="H16" s="147"/>
      <c r="I16" s="147"/>
      <c r="J16" s="147"/>
      <c r="K16" s="147"/>
      <c r="L16" s="147"/>
      <c r="M16" s="147"/>
      <c r="N16" s="147"/>
      <c r="O16" s="147"/>
      <c r="P16" s="147"/>
      <c r="Q16" s="147"/>
      <c r="R16" s="148"/>
      <c r="S16" s="148"/>
      <c r="T16" s="148"/>
      <c r="U16" s="148"/>
      <c r="V16" s="145">
        <f t="shared" si="0"/>
        <v>0</v>
      </c>
      <c r="W16" s="145">
        <f t="shared" si="1"/>
        <v>0</v>
      </c>
      <c r="X16" s="145">
        <f t="shared" si="2"/>
        <v>0</v>
      </c>
      <c r="Y16" s="146">
        <f t="shared" si="3"/>
        <v>0</v>
      </c>
      <c r="Z16" s="1335"/>
      <c r="AA16" s="1293"/>
      <c r="AB16" s="1293"/>
      <c r="AC16" s="1293"/>
      <c r="AD16" s="1338"/>
      <c r="AE16" s="1338"/>
      <c r="AF16" s="1338"/>
      <c r="AG16" s="1338"/>
      <c r="AH16" s="1293"/>
      <c r="AI16" s="1295"/>
      <c r="AJ16" s="1295"/>
    </row>
    <row r="17" spans="1:36" ht="18.75" x14ac:dyDescent="0.25">
      <c r="A17" s="1326"/>
      <c r="B17" s="1332"/>
      <c r="C17" s="1332"/>
      <c r="D17" s="1332"/>
      <c r="E17" s="142"/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4"/>
      <c r="S17" s="144"/>
      <c r="T17" s="144"/>
      <c r="U17" s="144"/>
      <c r="V17" s="145">
        <f t="shared" si="0"/>
        <v>0</v>
      </c>
      <c r="W17" s="145">
        <f t="shared" si="1"/>
        <v>0</v>
      </c>
      <c r="X17" s="145">
        <f t="shared" si="2"/>
        <v>0</v>
      </c>
      <c r="Y17" s="146">
        <f t="shared" si="3"/>
        <v>0</v>
      </c>
      <c r="Z17" s="1335"/>
      <c r="AA17" s="1293"/>
      <c r="AB17" s="1293"/>
      <c r="AC17" s="1293"/>
      <c r="AD17" s="1338"/>
      <c r="AE17" s="1338"/>
      <c r="AF17" s="1338"/>
      <c r="AG17" s="1338"/>
      <c r="AH17" s="1293"/>
      <c r="AI17" s="1295"/>
      <c r="AJ17" s="1295"/>
    </row>
    <row r="18" spans="1:36" ht="18.75" x14ac:dyDescent="0.25">
      <c r="A18" s="1326"/>
      <c r="B18" s="1332"/>
      <c r="C18" s="1332"/>
      <c r="D18" s="1332"/>
      <c r="E18" s="147"/>
      <c r="F18" s="147"/>
      <c r="G18" s="147"/>
      <c r="H18" s="147"/>
      <c r="I18" s="147"/>
      <c r="J18" s="147"/>
      <c r="K18" s="147"/>
      <c r="L18" s="147"/>
      <c r="M18" s="147"/>
      <c r="N18" s="147"/>
      <c r="O18" s="147"/>
      <c r="P18" s="147"/>
      <c r="Q18" s="147"/>
      <c r="R18" s="148"/>
      <c r="S18" s="148"/>
      <c r="T18" s="148"/>
      <c r="U18" s="148"/>
      <c r="V18" s="145">
        <f t="shared" si="0"/>
        <v>0</v>
      </c>
      <c r="W18" s="145">
        <f t="shared" si="1"/>
        <v>0</v>
      </c>
      <c r="X18" s="145">
        <f t="shared" si="2"/>
        <v>0</v>
      </c>
      <c r="Y18" s="146">
        <f t="shared" si="3"/>
        <v>0</v>
      </c>
      <c r="Z18" s="1335"/>
      <c r="AA18" s="1293"/>
      <c r="AB18" s="1293"/>
      <c r="AC18" s="1293"/>
      <c r="AD18" s="1338"/>
      <c r="AE18" s="1338"/>
      <c r="AF18" s="1338"/>
      <c r="AG18" s="1338"/>
      <c r="AH18" s="1293"/>
      <c r="AI18" s="1295"/>
      <c r="AJ18" s="1295"/>
    </row>
    <row r="19" spans="1:36" ht="18.75" x14ac:dyDescent="0.25">
      <c r="A19" s="1326"/>
      <c r="B19" s="1332"/>
      <c r="C19" s="1332"/>
      <c r="D19" s="133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4"/>
      <c r="S19" s="144"/>
      <c r="T19" s="144"/>
      <c r="U19" s="144"/>
      <c r="V19" s="145">
        <f t="shared" si="0"/>
        <v>0</v>
      </c>
      <c r="W19" s="145">
        <f t="shared" si="1"/>
        <v>0</v>
      </c>
      <c r="X19" s="145">
        <f t="shared" si="2"/>
        <v>0</v>
      </c>
      <c r="Y19" s="146">
        <f t="shared" si="3"/>
        <v>0</v>
      </c>
      <c r="Z19" s="1335"/>
      <c r="AA19" s="1293"/>
      <c r="AB19" s="1293"/>
      <c r="AC19" s="1293"/>
      <c r="AD19" s="1338"/>
      <c r="AE19" s="1338"/>
      <c r="AF19" s="1338"/>
      <c r="AG19" s="1338"/>
      <c r="AH19" s="1293"/>
      <c r="AI19" s="1295"/>
      <c r="AJ19" s="1295"/>
    </row>
    <row r="20" spans="1:36" ht="18.75" x14ac:dyDescent="0.25">
      <c r="A20" s="1326"/>
      <c r="B20" s="1332"/>
      <c r="C20" s="1332"/>
      <c r="D20" s="1332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7"/>
      <c r="P20" s="147"/>
      <c r="Q20" s="147"/>
      <c r="R20" s="148"/>
      <c r="S20" s="148"/>
      <c r="T20" s="148"/>
      <c r="U20" s="148"/>
      <c r="V20" s="145">
        <f t="shared" si="0"/>
        <v>0</v>
      </c>
      <c r="W20" s="145">
        <f t="shared" si="1"/>
        <v>0</v>
      </c>
      <c r="X20" s="145">
        <f t="shared" si="2"/>
        <v>0</v>
      </c>
      <c r="Y20" s="146">
        <f t="shared" si="3"/>
        <v>0</v>
      </c>
      <c r="Z20" s="1335"/>
      <c r="AA20" s="1293"/>
      <c r="AB20" s="1293"/>
      <c r="AC20" s="1293"/>
      <c r="AD20" s="1338"/>
      <c r="AE20" s="1338"/>
      <c r="AF20" s="1338"/>
      <c r="AG20" s="1338"/>
      <c r="AH20" s="1293"/>
      <c r="AI20" s="1295"/>
      <c r="AJ20" s="1295"/>
    </row>
    <row r="21" spans="1:36" ht="18.75" x14ac:dyDescent="0.25">
      <c r="A21" s="1326"/>
      <c r="B21" s="1332"/>
      <c r="C21" s="1332"/>
      <c r="D21" s="1332"/>
      <c r="E21" s="142"/>
      <c r="F21" s="142"/>
      <c r="G21" s="142"/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4"/>
      <c r="S21" s="144"/>
      <c r="T21" s="144"/>
      <c r="U21" s="144"/>
      <c r="V21" s="145">
        <f t="shared" si="0"/>
        <v>0</v>
      </c>
      <c r="W21" s="145">
        <f t="shared" si="1"/>
        <v>0</v>
      </c>
      <c r="X21" s="145">
        <f t="shared" si="2"/>
        <v>0</v>
      </c>
      <c r="Y21" s="146">
        <f t="shared" si="3"/>
        <v>0</v>
      </c>
      <c r="Z21" s="1335"/>
      <c r="AA21" s="1293"/>
      <c r="AB21" s="1293"/>
      <c r="AC21" s="1293"/>
      <c r="AD21" s="1338"/>
      <c r="AE21" s="1338"/>
      <c r="AF21" s="1338"/>
      <c r="AG21" s="1338"/>
      <c r="AH21" s="1293"/>
      <c r="AI21" s="1295"/>
      <c r="AJ21" s="1295"/>
    </row>
    <row r="22" spans="1:36" ht="18.75" x14ac:dyDescent="0.25">
      <c r="A22" s="1326"/>
      <c r="B22" s="1332"/>
      <c r="C22" s="1332"/>
      <c r="D22" s="1332"/>
      <c r="E22" s="147"/>
      <c r="F22" s="147"/>
      <c r="G22" s="147"/>
      <c r="H22" s="147"/>
      <c r="I22" s="147"/>
      <c r="J22" s="147"/>
      <c r="K22" s="147"/>
      <c r="L22" s="147"/>
      <c r="M22" s="147"/>
      <c r="N22" s="147"/>
      <c r="O22" s="147"/>
      <c r="P22" s="147"/>
      <c r="Q22" s="147"/>
      <c r="R22" s="148"/>
      <c r="S22" s="148"/>
      <c r="T22" s="148"/>
      <c r="U22" s="148"/>
      <c r="V22" s="145">
        <f t="shared" si="0"/>
        <v>0</v>
      </c>
      <c r="W22" s="145">
        <f t="shared" si="1"/>
        <v>0</v>
      </c>
      <c r="X22" s="145">
        <f t="shared" si="2"/>
        <v>0</v>
      </c>
      <c r="Y22" s="146">
        <f t="shared" si="3"/>
        <v>0</v>
      </c>
      <c r="Z22" s="1335"/>
      <c r="AA22" s="1293"/>
      <c r="AB22" s="1293"/>
      <c r="AC22" s="1293"/>
      <c r="AD22" s="1338"/>
      <c r="AE22" s="1338"/>
      <c r="AF22" s="1338"/>
      <c r="AG22" s="1338"/>
      <c r="AH22" s="1293"/>
      <c r="AI22" s="1295"/>
      <c r="AJ22" s="1295"/>
    </row>
    <row r="23" spans="1:36" ht="19.5" thickBot="1" x14ac:dyDescent="0.3">
      <c r="A23" s="1326"/>
      <c r="B23" s="1328"/>
      <c r="C23" s="1332"/>
      <c r="D23" s="1332"/>
      <c r="E23" s="142"/>
      <c r="F23" s="142"/>
      <c r="G23" s="142"/>
      <c r="H23" s="142"/>
      <c r="I23" s="142"/>
      <c r="J23" s="142"/>
      <c r="K23" s="142"/>
      <c r="L23" s="142"/>
      <c r="M23" s="142"/>
      <c r="N23" s="142"/>
      <c r="O23" s="142"/>
      <c r="P23" s="142"/>
      <c r="Q23" s="142"/>
      <c r="R23" s="144"/>
      <c r="S23" s="144"/>
      <c r="T23" s="144"/>
      <c r="U23" s="144"/>
      <c r="V23" s="145">
        <f t="shared" si="0"/>
        <v>0</v>
      </c>
      <c r="W23" s="145">
        <f t="shared" si="1"/>
        <v>0</v>
      </c>
      <c r="X23" s="145">
        <f t="shared" si="2"/>
        <v>0</v>
      </c>
      <c r="Y23" s="146">
        <f t="shared" si="3"/>
        <v>0</v>
      </c>
      <c r="Z23" s="1335"/>
      <c r="AA23" s="1293"/>
      <c r="AB23" s="1293"/>
      <c r="AC23" s="1293"/>
      <c r="AD23" s="1338"/>
      <c r="AE23" s="1338"/>
      <c r="AF23" s="1338"/>
      <c r="AG23" s="1338"/>
      <c r="AH23" s="1293"/>
      <c r="AI23" s="1295"/>
      <c r="AJ23" s="1295"/>
    </row>
    <row r="24" spans="1:36" ht="18.75" x14ac:dyDescent="0.25">
      <c r="A24" s="1325">
        <v>2</v>
      </c>
      <c r="B24" s="1328" t="s">
        <v>136</v>
      </c>
      <c r="C24" s="1331" t="s">
        <v>301</v>
      </c>
      <c r="D24" s="1331">
        <f>(250+250)*0.9</f>
        <v>450</v>
      </c>
      <c r="E24" s="149" t="s">
        <v>302</v>
      </c>
      <c r="F24" s="439">
        <v>31.2</v>
      </c>
      <c r="G24" s="439">
        <v>21.8</v>
      </c>
      <c r="H24" s="439">
        <v>23.4</v>
      </c>
      <c r="I24" s="439">
        <v>24</v>
      </c>
      <c r="J24" s="439">
        <v>10.4</v>
      </c>
      <c r="K24" s="439">
        <v>17.5</v>
      </c>
      <c r="L24" s="150">
        <v>38.4</v>
      </c>
      <c r="M24" s="150">
        <v>25.3</v>
      </c>
      <c r="N24" s="150">
        <v>32</v>
      </c>
      <c r="O24" s="150">
        <v>29</v>
      </c>
      <c r="P24" s="150">
        <v>21.5</v>
      </c>
      <c r="Q24" s="150">
        <v>24.3</v>
      </c>
      <c r="R24" s="151">
        <v>380</v>
      </c>
      <c r="S24" s="151">
        <v>380</v>
      </c>
      <c r="T24" s="151">
        <v>380</v>
      </c>
      <c r="U24" s="151">
        <v>380</v>
      </c>
      <c r="V24" s="152">
        <f t="shared" si="0"/>
        <v>25.466666666666669</v>
      </c>
      <c r="W24" s="152">
        <f t="shared" si="1"/>
        <v>17.3</v>
      </c>
      <c r="X24" s="152">
        <f t="shared" si="2"/>
        <v>31.900000000000002</v>
      </c>
      <c r="Y24" s="153">
        <f t="shared" si="3"/>
        <v>24.933333333333334</v>
      </c>
      <c r="Z24" s="1334">
        <f>SUM(V24:V43)</f>
        <v>124.73333333333335</v>
      </c>
      <c r="AA24" s="1302">
        <f t="shared" ref="AA24:AB24" si="5">SUM(W24:W43)</f>
        <v>92.61666666666666</v>
      </c>
      <c r="AB24" s="1302">
        <f t="shared" si="5"/>
        <v>133.13333333333335</v>
      </c>
      <c r="AC24" s="1302">
        <f>SUM(Y24:Y43)</f>
        <v>127.46666666666665</v>
      </c>
      <c r="AD24" s="1337">
        <f t="shared" ref="AD24:AG84" si="6">Z24*0.38*0.9*SQRT(3)</f>
        <v>73.88720898991923</v>
      </c>
      <c r="AE24" s="1337">
        <f t="shared" si="6"/>
        <v>54.862536124663428</v>
      </c>
      <c r="AF24" s="1337">
        <f t="shared" si="6"/>
        <v>78.863044549903108</v>
      </c>
      <c r="AG24" s="1337">
        <f t="shared" si="6"/>
        <v>75.506330084834602</v>
      </c>
      <c r="AH24" s="1302">
        <f>MAX(Z24:AC43)</f>
        <v>133.13333333333335</v>
      </c>
      <c r="AI24" s="1294">
        <f t="shared" ref="AI24" si="7">AH24*0.38*0.9*SQRT(3)</f>
        <v>78.863044549903108</v>
      </c>
      <c r="AJ24" s="1294">
        <f t="shared" ref="AJ24" si="8">D24-AI24</f>
        <v>371.13695545009688</v>
      </c>
    </row>
    <row r="25" spans="1:36" ht="18.75" x14ac:dyDescent="0.25">
      <c r="A25" s="1326"/>
      <c r="B25" s="1329"/>
      <c r="C25" s="1332"/>
      <c r="D25" s="1332"/>
      <c r="E25" s="142" t="s">
        <v>44</v>
      </c>
      <c r="F25" s="437">
        <v>8.4</v>
      </c>
      <c r="G25" s="437">
        <v>4.0999999999999996</v>
      </c>
      <c r="H25" s="437">
        <v>1</v>
      </c>
      <c r="I25" s="437">
        <v>0.2</v>
      </c>
      <c r="J25" s="437">
        <v>0</v>
      </c>
      <c r="K25" s="437">
        <v>0.3</v>
      </c>
      <c r="L25" s="143">
        <v>1.6</v>
      </c>
      <c r="M25" s="143">
        <v>0.3</v>
      </c>
      <c r="N25" s="143">
        <v>2.4</v>
      </c>
      <c r="O25" s="143">
        <v>1.2</v>
      </c>
      <c r="P25" s="143">
        <v>0.3</v>
      </c>
      <c r="Q25" s="143">
        <v>0.8</v>
      </c>
      <c r="R25" s="144">
        <v>380</v>
      </c>
      <c r="S25" s="144">
        <v>380</v>
      </c>
      <c r="T25" s="144">
        <v>380</v>
      </c>
      <c r="U25" s="144">
        <v>380</v>
      </c>
      <c r="V25" s="145">
        <f t="shared" si="0"/>
        <v>4.5</v>
      </c>
      <c r="W25" s="145">
        <f t="shared" si="1"/>
        <v>0.25</v>
      </c>
      <c r="X25" s="145">
        <f t="shared" si="2"/>
        <v>1.4333333333333333</v>
      </c>
      <c r="Y25" s="146">
        <f t="shared" si="3"/>
        <v>0.76666666666666661</v>
      </c>
      <c r="Z25" s="1335"/>
      <c r="AA25" s="1293"/>
      <c r="AB25" s="1293"/>
      <c r="AC25" s="1293"/>
      <c r="AD25" s="1338"/>
      <c r="AE25" s="1338"/>
      <c r="AF25" s="1338"/>
      <c r="AG25" s="1338"/>
      <c r="AH25" s="1293"/>
      <c r="AI25" s="1295"/>
      <c r="AJ25" s="1295"/>
    </row>
    <row r="26" spans="1:36" ht="18.75" x14ac:dyDescent="0.25">
      <c r="A26" s="1326"/>
      <c r="B26" s="1329"/>
      <c r="C26" s="1332"/>
      <c r="D26" s="1332"/>
      <c r="E26" s="147" t="s">
        <v>303</v>
      </c>
      <c r="F26" s="438">
        <v>22.4</v>
      </c>
      <c r="G26" s="438">
        <v>30.1</v>
      </c>
      <c r="H26" s="438">
        <v>24.3</v>
      </c>
      <c r="I26" s="438">
        <v>26.3</v>
      </c>
      <c r="J26" s="438">
        <v>34.799999999999997</v>
      </c>
      <c r="K26" s="438">
        <v>30</v>
      </c>
      <c r="L26" s="147">
        <v>25</v>
      </c>
      <c r="M26" s="147">
        <v>37</v>
      </c>
      <c r="N26" s="147">
        <v>31</v>
      </c>
      <c r="O26" s="147">
        <v>33</v>
      </c>
      <c r="P26" s="147">
        <v>62</v>
      </c>
      <c r="Q26" s="147">
        <v>38.9</v>
      </c>
      <c r="R26" s="144">
        <v>380</v>
      </c>
      <c r="S26" s="144">
        <v>380</v>
      </c>
      <c r="T26" s="144">
        <v>380</v>
      </c>
      <c r="U26" s="144">
        <v>380</v>
      </c>
      <c r="V26" s="145">
        <f t="shared" si="0"/>
        <v>25.599999999999998</v>
      </c>
      <c r="W26" s="145">
        <f t="shared" si="1"/>
        <v>30.366666666666664</v>
      </c>
      <c r="X26" s="145">
        <f t="shared" si="2"/>
        <v>31</v>
      </c>
      <c r="Y26" s="146">
        <f t="shared" si="3"/>
        <v>44.633333333333333</v>
      </c>
      <c r="Z26" s="1335"/>
      <c r="AA26" s="1293"/>
      <c r="AB26" s="1293"/>
      <c r="AC26" s="1293"/>
      <c r="AD26" s="1338"/>
      <c r="AE26" s="1338"/>
      <c r="AF26" s="1338"/>
      <c r="AG26" s="1338"/>
      <c r="AH26" s="1293"/>
      <c r="AI26" s="1295"/>
      <c r="AJ26" s="1295"/>
    </row>
    <row r="27" spans="1:36" ht="18.75" x14ac:dyDescent="0.25">
      <c r="A27" s="1326"/>
      <c r="B27" s="1329"/>
      <c r="C27" s="1332"/>
      <c r="D27" s="1332"/>
      <c r="E27" s="142" t="s">
        <v>913</v>
      </c>
      <c r="F27" s="437">
        <v>21</v>
      </c>
      <c r="G27" s="437">
        <v>14.2</v>
      </c>
      <c r="H27" s="437">
        <v>23.2</v>
      </c>
      <c r="I27" s="437">
        <v>15.3</v>
      </c>
      <c r="J27" s="437">
        <v>17</v>
      </c>
      <c r="K27" s="437">
        <v>27.4</v>
      </c>
      <c r="L27" s="142">
        <v>24</v>
      </c>
      <c r="M27" s="142">
        <v>12</v>
      </c>
      <c r="N27" s="142">
        <v>19.600000000000001</v>
      </c>
      <c r="O27" s="142">
        <v>19.399999999999999</v>
      </c>
      <c r="P27" s="142">
        <v>21.2</v>
      </c>
      <c r="Q27" s="142">
        <v>18.2</v>
      </c>
      <c r="R27" s="144">
        <v>380</v>
      </c>
      <c r="S27" s="144">
        <v>380</v>
      </c>
      <c r="T27" s="144">
        <v>380</v>
      </c>
      <c r="U27" s="144">
        <v>380</v>
      </c>
      <c r="V27" s="145">
        <f t="shared" si="0"/>
        <v>19.466666666666669</v>
      </c>
      <c r="W27" s="145">
        <f t="shared" si="1"/>
        <v>19.899999999999999</v>
      </c>
      <c r="X27" s="145">
        <f t="shared" si="2"/>
        <v>18.533333333333335</v>
      </c>
      <c r="Y27" s="146">
        <f t="shared" si="3"/>
        <v>19.599999999999998</v>
      </c>
      <c r="Z27" s="1335"/>
      <c r="AA27" s="1293"/>
      <c r="AB27" s="1293"/>
      <c r="AC27" s="1293"/>
      <c r="AD27" s="1338"/>
      <c r="AE27" s="1338"/>
      <c r="AF27" s="1338"/>
      <c r="AG27" s="1338"/>
      <c r="AH27" s="1293"/>
      <c r="AI27" s="1295"/>
      <c r="AJ27" s="1295"/>
    </row>
    <row r="28" spans="1:36" ht="18.75" x14ac:dyDescent="0.25">
      <c r="A28" s="1326"/>
      <c r="B28" s="1329"/>
      <c r="C28" s="1332"/>
      <c r="D28" s="1332"/>
      <c r="E28" s="147" t="s">
        <v>30</v>
      </c>
      <c r="F28" s="438">
        <v>58.4</v>
      </c>
      <c r="G28" s="438">
        <v>41</v>
      </c>
      <c r="H28" s="438">
        <v>49.7</v>
      </c>
      <c r="I28" s="438">
        <v>24.5</v>
      </c>
      <c r="J28" s="438">
        <v>21</v>
      </c>
      <c r="K28" s="438">
        <v>28.9</v>
      </c>
      <c r="L28" s="147">
        <v>54.8</v>
      </c>
      <c r="M28" s="147">
        <v>42</v>
      </c>
      <c r="N28" s="147">
        <v>54</v>
      </c>
      <c r="O28" s="147">
        <v>41.2</v>
      </c>
      <c r="P28" s="147">
        <v>23.4</v>
      </c>
      <c r="Q28" s="147">
        <v>48</v>
      </c>
      <c r="R28" s="144">
        <v>380</v>
      </c>
      <c r="S28" s="144">
        <v>380</v>
      </c>
      <c r="T28" s="144">
        <v>380</v>
      </c>
      <c r="U28" s="144">
        <v>380</v>
      </c>
      <c r="V28" s="145">
        <f t="shared" si="0"/>
        <v>49.70000000000001</v>
      </c>
      <c r="W28" s="145">
        <f t="shared" si="1"/>
        <v>24.8</v>
      </c>
      <c r="X28" s="145">
        <f t="shared" si="2"/>
        <v>50.266666666666673</v>
      </c>
      <c r="Y28" s="146">
        <f t="shared" si="3"/>
        <v>37.533333333333331</v>
      </c>
      <c r="Z28" s="1335"/>
      <c r="AA28" s="1293"/>
      <c r="AB28" s="1293"/>
      <c r="AC28" s="1293"/>
      <c r="AD28" s="1338"/>
      <c r="AE28" s="1338"/>
      <c r="AF28" s="1338"/>
      <c r="AG28" s="1338"/>
      <c r="AH28" s="1293"/>
      <c r="AI28" s="1295"/>
      <c r="AJ28" s="1295"/>
    </row>
    <row r="29" spans="1:36" ht="18.75" x14ac:dyDescent="0.25">
      <c r="A29" s="1326"/>
      <c r="B29" s="1329"/>
      <c r="C29" s="1332"/>
      <c r="D29" s="1332"/>
      <c r="E29" s="142"/>
      <c r="F29" s="437"/>
      <c r="G29" s="437"/>
      <c r="H29" s="437"/>
      <c r="I29" s="437"/>
      <c r="J29" s="437"/>
      <c r="K29" s="437"/>
      <c r="L29" s="142"/>
      <c r="M29" s="142"/>
      <c r="N29" s="142"/>
      <c r="O29" s="142"/>
      <c r="P29" s="142"/>
      <c r="Q29" s="142"/>
      <c r="R29" s="144"/>
      <c r="S29" s="144"/>
      <c r="T29" s="144"/>
      <c r="U29" s="144"/>
      <c r="V29" s="145">
        <f t="shared" si="0"/>
        <v>0</v>
      </c>
      <c r="W29" s="145">
        <f t="shared" si="1"/>
        <v>0</v>
      </c>
      <c r="X29" s="145">
        <f t="shared" si="2"/>
        <v>0</v>
      </c>
      <c r="Y29" s="146">
        <f t="shared" si="3"/>
        <v>0</v>
      </c>
      <c r="Z29" s="1335"/>
      <c r="AA29" s="1293"/>
      <c r="AB29" s="1293"/>
      <c r="AC29" s="1293"/>
      <c r="AD29" s="1338"/>
      <c r="AE29" s="1338"/>
      <c r="AF29" s="1338"/>
      <c r="AG29" s="1338"/>
      <c r="AH29" s="1293"/>
      <c r="AI29" s="1295"/>
      <c r="AJ29" s="1295"/>
    </row>
    <row r="30" spans="1:36" ht="18.75" x14ac:dyDescent="0.25">
      <c r="A30" s="1326"/>
      <c r="B30" s="1329"/>
      <c r="C30" s="1332"/>
      <c r="D30" s="1332"/>
      <c r="E30" s="147"/>
      <c r="F30" s="147"/>
      <c r="G30" s="147"/>
      <c r="H30" s="147"/>
      <c r="I30" s="147"/>
      <c r="J30" s="147"/>
      <c r="K30" s="147"/>
      <c r="L30" s="147"/>
      <c r="M30" s="147"/>
      <c r="N30" s="147"/>
      <c r="O30" s="147"/>
      <c r="P30" s="147"/>
      <c r="Q30" s="147"/>
      <c r="R30" s="148"/>
      <c r="S30" s="148"/>
      <c r="T30" s="148"/>
      <c r="U30" s="148"/>
      <c r="V30" s="145">
        <f t="shared" si="0"/>
        <v>0</v>
      </c>
      <c r="W30" s="145">
        <f t="shared" si="1"/>
        <v>0</v>
      </c>
      <c r="X30" s="145">
        <f t="shared" si="2"/>
        <v>0</v>
      </c>
      <c r="Y30" s="146">
        <f t="shared" si="3"/>
        <v>0</v>
      </c>
      <c r="Z30" s="1335"/>
      <c r="AA30" s="1293"/>
      <c r="AB30" s="1293"/>
      <c r="AC30" s="1293"/>
      <c r="AD30" s="1338"/>
      <c r="AE30" s="1338"/>
      <c r="AF30" s="1338"/>
      <c r="AG30" s="1338"/>
      <c r="AH30" s="1293"/>
      <c r="AI30" s="1295"/>
      <c r="AJ30" s="1295"/>
    </row>
    <row r="31" spans="1:36" ht="18.75" x14ac:dyDescent="0.25">
      <c r="A31" s="1326"/>
      <c r="B31" s="1329"/>
      <c r="C31" s="1332"/>
      <c r="D31" s="1332"/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4"/>
      <c r="S31" s="144"/>
      <c r="T31" s="144"/>
      <c r="U31" s="144"/>
      <c r="V31" s="145">
        <f t="shared" si="0"/>
        <v>0</v>
      </c>
      <c r="W31" s="145">
        <f t="shared" si="1"/>
        <v>0</v>
      </c>
      <c r="X31" s="145">
        <f t="shared" si="2"/>
        <v>0</v>
      </c>
      <c r="Y31" s="146">
        <f t="shared" si="3"/>
        <v>0</v>
      </c>
      <c r="Z31" s="1335"/>
      <c r="AA31" s="1293"/>
      <c r="AB31" s="1293"/>
      <c r="AC31" s="1293"/>
      <c r="AD31" s="1338"/>
      <c r="AE31" s="1338"/>
      <c r="AF31" s="1338"/>
      <c r="AG31" s="1338"/>
      <c r="AH31" s="1293"/>
      <c r="AI31" s="1295"/>
      <c r="AJ31" s="1295"/>
    </row>
    <row r="32" spans="1:36" ht="18.75" x14ac:dyDescent="0.25">
      <c r="A32" s="1326"/>
      <c r="B32" s="1329"/>
      <c r="C32" s="1332"/>
      <c r="D32" s="1332"/>
      <c r="E32" s="147"/>
      <c r="F32" s="147"/>
      <c r="G32" s="147"/>
      <c r="H32" s="147"/>
      <c r="I32" s="147"/>
      <c r="J32" s="147"/>
      <c r="K32" s="147"/>
      <c r="L32" s="147"/>
      <c r="M32" s="147"/>
      <c r="N32" s="147"/>
      <c r="O32" s="147"/>
      <c r="P32" s="147"/>
      <c r="Q32" s="147"/>
      <c r="R32" s="148"/>
      <c r="S32" s="148"/>
      <c r="T32" s="148"/>
      <c r="U32" s="148"/>
      <c r="V32" s="145">
        <f t="shared" si="0"/>
        <v>0</v>
      </c>
      <c r="W32" s="145">
        <f t="shared" si="1"/>
        <v>0</v>
      </c>
      <c r="X32" s="145">
        <f t="shared" si="2"/>
        <v>0</v>
      </c>
      <c r="Y32" s="146">
        <f t="shared" si="3"/>
        <v>0</v>
      </c>
      <c r="Z32" s="1335"/>
      <c r="AA32" s="1293"/>
      <c r="AB32" s="1293"/>
      <c r="AC32" s="1293"/>
      <c r="AD32" s="1338"/>
      <c r="AE32" s="1338"/>
      <c r="AF32" s="1338"/>
      <c r="AG32" s="1338"/>
      <c r="AH32" s="1293"/>
      <c r="AI32" s="1295"/>
      <c r="AJ32" s="1295"/>
    </row>
    <row r="33" spans="1:36" ht="18.75" x14ac:dyDescent="0.25">
      <c r="A33" s="1326"/>
      <c r="B33" s="1329"/>
      <c r="C33" s="1332"/>
      <c r="D33" s="1332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4"/>
      <c r="S33" s="144"/>
      <c r="T33" s="144"/>
      <c r="U33" s="144"/>
      <c r="V33" s="145">
        <f t="shared" si="0"/>
        <v>0</v>
      </c>
      <c r="W33" s="145">
        <f t="shared" si="1"/>
        <v>0</v>
      </c>
      <c r="X33" s="145">
        <f t="shared" si="2"/>
        <v>0</v>
      </c>
      <c r="Y33" s="146">
        <f t="shared" si="3"/>
        <v>0</v>
      </c>
      <c r="Z33" s="1335"/>
      <c r="AA33" s="1293"/>
      <c r="AB33" s="1293"/>
      <c r="AC33" s="1293"/>
      <c r="AD33" s="1338"/>
      <c r="AE33" s="1338"/>
      <c r="AF33" s="1338"/>
      <c r="AG33" s="1338"/>
      <c r="AH33" s="1293"/>
      <c r="AI33" s="1295"/>
      <c r="AJ33" s="1295"/>
    </row>
    <row r="34" spans="1:36" ht="18.75" x14ac:dyDescent="0.25">
      <c r="A34" s="1326"/>
      <c r="B34" s="1329"/>
      <c r="C34" s="1332"/>
      <c r="D34" s="1332"/>
      <c r="E34" s="147"/>
      <c r="F34" s="147"/>
      <c r="G34" s="147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8"/>
      <c r="S34" s="148"/>
      <c r="T34" s="148"/>
      <c r="U34" s="148"/>
      <c r="V34" s="145">
        <f t="shared" si="0"/>
        <v>0</v>
      </c>
      <c r="W34" s="145">
        <f t="shared" si="1"/>
        <v>0</v>
      </c>
      <c r="X34" s="145">
        <f t="shared" si="2"/>
        <v>0</v>
      </c>
      <c r="Y34" s="146">
        <f t="shared" si="3"/>
        <v>0</v>
      </c>
      <c r="Z34" s="1335"/>
      <c r="AA34" s="1293"/>
      <c r="AB34" s="1293"/>
      <c r="AC34" s="1293"/>
      <c r="AD34" s="1338"/>
      <c r="AE34" s="1338"/>
      <c r="AF34" s="1338"/>
      <c r="AG34" s="1338"/>
      <c r="AH34" s="1293"/>
      <c r="AI34" s="1295"/>
      <c r="AJ34" s="1295"/>
    </row>
    <row r="35" spans="1:36" ht="18.75" x14ac:dyDescent="0.25">
      <c r="A35" s="1326"/>
      <c r="B35" s="1329"/>
      <c r="C35" s="1332"/>
      <c r="D35" s="1332"/>
      <c r="E35" s="142"/>
      <c r="F35" s="142"/>
      <c r="G35" s="142"/>
      <c r="H35" s="142"/>
      <c r="I35" s="142"/>
      <c r="J35" s="142"/>
      <c r="K35" s="142"/>
      <c r="L35" s="142"/>
      <c r="M35" s="142"/>
      <c r="N35" s="142"/>
      <c r="O35" s="142"/>
      <c r="P35" s="142"/>
      <c r="Q35" s="142"/>
      <c r="R35" s="144"/>
      <c r="S35" s="144"/>
      <c r="T35" s="144"/>
      <c r="U35" s="144"/>
      <c r="V35" s="145">
        <f t="shared" si="0"/>
        <v>0</v>
      </c>
      <c r="W35" s="145">
        <f t="shared" si="1"/>
        <v>0</v>
      </c>
      <c r="X35" s="145">
        <f t="shared" si="2"/>
        <v>0</v>
      </c>
      <c r="Y35" s="146">
        <f t="shared" si="3"/>
        <v>0</v>
      </c>
      <c r="Z35" s="1335"/>
      <c r="AA35" s="1293"/>
      <c r="AB35" s="1293"/>
      <c r="AC35" s="1293"/>
      <c r="AD35" s="1338"/>
      <c r="AE35" s="1338"/>
      <c r="AF35" s="1338"/>
      <c r="AG35" s="1338"/>
      <c r="AH35" s="1293"/>
      <c r="AI35" s="1295"/>
      <c r="AJ35" s="1295"/>
    </row>
    <row r="36" spans="1:36" ht="18.75" x14ac:dyDescent="0.25">
      <c r="A36" s="1326"/>
      <c r="B36" s="1329"/>
      <c r="C36" s="1332"/>
      <c r="D36" s="1332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8"/>
      <c r="S36" s="148"/>
      <c r="T36" s="148"/>
      <c r="U36" s="148"/>
      <c r="V36" s="145">
        <f t="shared" si="0"/>
        <v>0</v>
      </c>
      <c r="W36" s="145">
        <f t="shared" si="1"/>
        <v>0</v>
      </c>
      <c r="X36" s="145">
        <f t="shared" si="2"/>
        <v>0</v>
      </c>
      <c r="Y36" s="146">
        <f t="shared" si="3"/>
        <v>0</v>
      </c>
      <c r="Z36" s="1335"/>
      <c r="AA36" s="1293"/>
      <c r="AB36" s="1293"/>
      <c r="AC36" s="1293"/>
      <c r="AD36" s="1338"/>
      <c r="AE36" s="1338"/>
      <c r="AF36" s="1338"/>
      <c r="AG36" s="1338"/>
      <c r="AH36" s="1293"/>
      <c r="AI36" s="1295"/>
      <c r="AJ36" s="1295"/>
    </row>
    <row r="37" spans="1:36" ht="18.75" x14ac:dyDescent="0.25">
      <c r="A37" s="1326"/>
      <c r="B37" s="1329"/>
      <c r="C37" s="1332"/>
      <c r="D37" s="1332"/>
      <c r="E37" s="142"/>
      <c r="F37" s="142"/>
      <c r="G37" s="142"/>
      <c r="H37" s="142"/>
      <c r="I37" s="142"/>
      <c r="J37" s="142"/>
      <c r="K37" s="142"/>
      <c r="L37" s="142"/>
      <c r="M37" s="142"/>
      <c r="N37" s="142"/>
      <c r="O37" s="142"/>
      <c r="P37" s="142"/>
      <c r="Q37" s="142"/>
      <c r="R37" s="144"/>
      <c r="S37" s="144"/>
      <c r="T37" s="144"/>
      <c r="U37" s="144"/>
      <c r="V37" s="145">
        <f t="shared" si="0"/>
        <v>0</v>
      </c>
      <c r="W37" s="145">
        <f t="shared" si="1"/>
        <v>0</v>
      </c>
      <c r="X37" s="145">
        <f t="shared" si="2"/>
        <v>0</v>
      </c>
      <c r="Y37" s="146">
        <f t="shared" si="3"/>
        <v>0</v>
      </c>
      <c r="Z37" s="1335"/>
      <c r="AA37" s="1293"/>
      <c r="AB37" s="1293"/>
      <c r="AC37" s="1293"/>
      <c r="AD37" s="1338"/>
      <c r="AE37" s="1338"/>
      <c r="AF37" s="1338"/>
      <c r="AG37" s="1338"/>
      <c r="AH37" s="1293"/>
      <c r="AI37" s="1295"/>
      <c r="AJ37" s="1295"/>
    </row>
    <row r="38" spans="1:36" ht="18.75" x14ac:dyDescent="0.25">
      <c r="A38" s="1326"/>
      <c r="B38" s="1329"/>
      <c r="C38" s="1332"/>
      <c r="D38" s="1332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8"/>
      <c r="S38" s="148"/>
      <c r="T38" s="148"/>
      <c r="U38" s="148"/>
      <c r="V38" s="145">
        <f t="shared" si="0"/>
        <v>0</v>
      </c>
      <c r="W38" s="145">
        <f t="shared" si="1"/>
        <v>0</v>
      </c>
      <c r="X38" s="145">
        <f t="shared" si="2"/>
        <v>0</v>
      </c>
      <c r="Y38" s="146">
        <f t="shared" si="3"/>
        <v>0</v>
      </c>
      <c r="Z38" s="1335"/>
      <c r="AA38" s="1293"/>
      <c r="AB38" s="1293"/>
      <c r="AC38" s="1293"/>
      <c r="AD38" s="1338"/>
      <c r="AE38" s="1338"/>
      <c r="AF38" s="1338"/>
      <c r="AG38" s="1338"/>
      <c r="AH38" s="1293"/>
      <c r="AI38" s="1295"/>
      <c r="AJ38" s="1295"/>
    </row>
    <row r="39" spans="1:36" ht="18.75" x14ac:dyDescent="0.25">
      <c r="A39" s="1326"/>
      <c r="B39" s="1329"/>
      <c r="C39" s="1332"/>
      <c r="D39" s="1332"/>
      <c r="E39" s="142"/>
      <c r="F39" s="142"/>
      <c r="G39" s="142"/>
      <c r="H39" s="142"/>
      <c r="I39" s="142"/>
      <c r="J39" s="142"/>
      <c r="K39" s="142"/>
      <c r="L39" s="142"/>
      <c r="M39" s="142"/>
      <c r="N39" s="142"/>
      <c r="O39" s="142"/>
      <c r="P39" s="142"/>
      <c r="Q39" s="142"/>
      <c r="R39" s="144"/>
      <c r="S39" s="144"/>
      <c r="T39" s="144"/>
      <c r="U39" s="144"/>
      <c r="V39" s="145">
        <f t="shared" si="0"/>
        <v>0</v>
      </c>
      <c r="W39" s="145">
        <f t="shared" si="1"/>
        <v>0</v>
      </c>
      <c r="X39" s="145">
        <f t="shared" si="2"/>
        <v>0</v>
      </c>
      <c r="Y39" s="146">
        <f t="shared" si="3"/>
        <v>0</v>
      </c>
      <c r="Z39" s="1335"/>
      <c r="AA39" s="1293"/>
      <c r="AB39" s="1293"/>
      <c r="AC39" s="1293"/>
      <c r="AD39" s="1338"/>
      <c r="AE39" s="1338"/>
      <c r="AF39" s="1338"/>
      <c r="AG39" s="1338"/>
      <c r="AH39" s="1293"/>
      <c r="AI39" s="1295"/>
      <c r="AJ39" s="1295"/>
    </row>
    <row r="40" spans="1:36" ht="18.75" x14ac:dyDescent="0.25">
      <c r="A40" s="1326"/>
      <c r="B40" s="1329"/>
      <c r="C40" s="1332"/>
      <c r="D40" s="1332"/>
      <c r="E40" s="147"/>
      <c r="F40" s="147"/>
      <c r="G40" s="147"/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8"/>
      <c r="S40" s="148"/>
      <c r="T40" s="148"/>
      <c r="U40" s="148"/>
      <c r="V40" s="145">
        <f t="shared" si="0"/>
        <v>0</v>
      </c>
      <c r="W40" s="145">
        <f t="shared" si="1"/>
        <v>0</v>
      </c>
      <c r="X40" s="145">
        <f t="shared" si="2"/>
        <v>0</v>
      </c>
      <c r="Y40" s="146">
        <f t="shared" si="3"/>
        <v>0</v>
      </c>
      <c r="Z40" s="1335"/>
      <c r="AA40" s="1293"/>
      <c r="AB40" s="1293"/>
      <c r="AC40" s="1293"/>
      <c r="AD40" s="1338"/>
      <c r="AE40" s="1338"/>
      <c r="AF40" s="1338"/>
      <c r="AG40" s="1338"/>
      <c r="AH40" s="1293"/>
      <c r="AI40" s="1295"/>
      <c r="AJ40" s="1295"/>
    </row>
    <row r="41" spans="1:36" ht="18.75" x14ac:dyDescent="0.25">
      <c r="A41" s="1326"/>
      <c r="B41" s="1329"/>
      <c r="C41" s="1332"/>
      <c r="D41" s="1332"/>
      <c r="E41" s="142"/>
      <c r="F41" s="142"/>
      <c r="G41" s="142"/>
      <c r="H41" s="142"/>
      <c r="I41" s="142"/>
      <c r="J41" s="142"/>
      <c r="K41" s="142"/>
      <c r="L41" s="142"/>
      <c r="M41" s="142"/>
      <c r="N41" s="142"/>
      <c r="O41" s="142"/>
      <c r="P41" s="142"/>
      <c r="Q41" s="142"/>
      <c r="R41" s="144"/>
      <c r="S41" s="144"/>
      <c r="T41" s="144"/>
      <c r="U41" s="144"/>
      <c r="V41" s="145">
        <f t="shared" si="0"/>
        <v>0</v>
      </c>
      <c r="W41" s="145">
        <f t="shared" si="1"/>
        <v>0</v>
      </c>
      <c r="X41" s="145">
        <f t="shared" si="2"/>
        <v>0</v>
      </c>
      <c r="Y41" s="146">
        <f t="shared" si="3"/>
        <v>0</v>
      </c>
      <c r="Z41" s="1335"/>
      <c r="AA41" s="1293"/>
      <c r="AB41" s="1293"/>
      <c r="AC41" s="1293"/>
      <c r="AD41" s="1338"/>
      <c r="AE41" s="1338"/>
      <c r="AF41" s="1338"/>
      <c r="AG41" s="1338"/>
      <c r="AH41" s="1293"/>
      <c r="AI41" s="1295"/>
      <c r="AJ41" s="1295"/>
    </row>
    <row r="42" spans="1:36" ht="18.75" x14ac:dyDescent="0.25">
      <c r="A42" s="1326"/>
      <c r="B42" s="1329"/>
      <c r="C42" s="1332"/>
      <c r="D42" s="1332"/>
      <c r="E42" s="147"/>
      <c r="F42" s="147"/>
      <c r="G42" s="147"/>
      <c r="H42" s="147"/>
      <c r="I42" s="147"/>
      <c r="J42" s="147"/>
      <c r="K42" s="147"/>
      <c r="L42" s="147"/>
      <c r="M42" s="147"/>
      <c r="N42" s="147"/>
      <c r="O42" s="147"/>
      <c r="P42" s="147"/>
      <c r="Q42" s="147"/>
      <c r="R42" s="148"/>
      <c r="S42" s="148"/>
      <c r="T42" s="148"/>
      <c r="U42" s="148"/>
      <c r="V42" s="145">
        <f t="shared" si="0"/>
        <v>0</v>
      </c>
      <c r="W42" s="145">
        <f t="shared" si="1"/>
        <v>0</v>
      </c>
      <c r="X42" s="145">
        <f t="shared" si="2"/>
        <v>0</v>
      </c>
      <c r="Y42" s="146">
        <f t="shared" si="3"/>
        <v>0</v>
      </c>
      <c r="Z42" s="1335"/>
      <c r="AA42" s="1293"/>
      <c r="AB42" s="1293"/>
      <c r="AC42" s="1293"/>
      <c r="AD42" s="1338"/>
      <c r="AE42" s="1338"/>
      <c r="AF42" s="1338"/>
      <c r="AG42" s="1338"/>
      <c r="AH42" s="1293"/>
      <c r="AI42" s="1295"/>
      <c r="AJ42" s="1295"/>
    </row>
    <row r="43" spans="1:36" ht="19.5" thickBot="1" x14ac:dyDescent="0.3">
      <c r="A43" s="1327"/>
      <c r="B43" s="1330"/>
      <c r="C43" s="1333"/>
      <c r="D43" s="1333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5"/>
      <c r="S43" s="155"/>
      <c r="T43" s="155"/>
      <c r="U43" s="155"/>
      <c r="V43" s="156">
        <f t="shared" si="0"/>
        <v>0</v>
      </c>
      <c r="W43" s="156">
        <f t="shared" si="1"/>
        <v>0</v>
      </c>
      <c r="X43" s="156">
        <f t="shared" si="2"/>
        <v>0</v>
      </c>
      <c r="Y43" s="157">
        <f t="shared" si="3"/>
        <v>0</v>
      </c>
      <c r="Z43" s="1336"/>
      <c r="AA43" s="1303"/>
      <c r="AB43" s="1303"/>
      <c r="AC43" s="1303"/>
      <c r="AD43" s="1341"/>
      <c r="AE43" s="1341"/>
      <c r="AF43" s="1341"/>
      <c r="AG43" s="1341"/>
      <c r="AH43" s="1303"/>
      <c r="AI43" s="1296"/>
      <c r="AJ43" s="1296"/>
    </row>
    <row r="44" spans="1:36" ht="18.75" x14ac:dyDescent="0.25">
      <c r="A44" s="1342">
        <v>3</v>
      </c>
      <c r="B44" s="1345" t="s">
        <v>70</v>
      </c>
      <c r="C44" s="1348" t="s">
        <v>304</v>
      </c>
      <c r="D44" s="1348">
        <f>(315+315)*0.9</f>
        <v>567</v>
      </c>
      <c r="E44" s="149" t="s">
        <v>185</v>
      </c>
      <c r="F44" s="439">
        <v>21.8</v>
      </c>
      <c r="G44" s="439">
        <v>14.3</v>
      </c>
      <c r="H44" s="439">
        <v>29.8</v>
      </c>
      <c r="I44" s="439">
        <v>14.2</v>
      </c>
      <c r="J44" s="439">
        <v>11</v>
      </c>
      <c r="K44" s="439">
        <v>18.899999999999999</v>
      </c>
      <c r="L44" s="150">
        <v>0</v>
      </c>
      <c r="M44" s="150">
        <v>0</v>
      </c>
      <c r="N44" s="150">
        <v>0</v>
      </c>
      <c r="O44" s="150">
        <v>0</v>
      </c>
      <c r="P44" s="150">
        <v>0</v>
      </c>
      <c r="Q44" s="150">
        <v>0</v>
      </c>
      <c r="R44" s="151">
        <v>380</v>
      </c>
      <c r="S44" s="151">
        <v>380</v>
      </c>
      <c r="T44" s="151">
        <v>380</v>
      </c>
      <c r="U44" s="151">
        <v>380</v>
      </c>
      <c r="V44" s="152">
        <f t="shared" si="0"/>
        <v>21.966666666666669</v>
      </c>
      <c r="W44" s="152">
        <f t="shared" si="1"/>
        <v>14.699999999999998</v>
      </c>
      <c r="X44" s="152">
        <f t="shared" si="2"/>
        <v>0</v>
      </c>
      <c r="Y44" s="153">
        <f t="shared" si="3"/>
        <v>0</v>
      </c>
      <c r="Z44" s="1334">
        <f t="shared" ref="Z44:AB44" si="9">SUM(V44:V63)</f>
        <v>151.96666666666667</v>
      </c>
      <c r="AA44" s="1302">
        <f t="shared" si="9"/>
        <v>110.7</v>
      </c>
      <c r="AB44" s="1302">
        <f t="shared" si="9"/>
        <v>180.53333333333333</v>
      </c>
      <c r="AC44" s="1302">
        <f>SUM(Y44:Y63)</f>
        <v>222.73333333333332</v>
      </c>
      <c r="AD44" s="1337">
        <f t="shared" ref="AD44" si="10">Z44*0.38*0.9*SQRT(3)</f>
        <v>90.019183801454233</v>
      </c>
      <c r="AE44" s="1337">
        <f t="shared" si="6"/>
        <v>65.574404344073145</v>
      </c>
      <c r="AF44" s="1337">
        <f t="shared" si="6"/>
        <v>106.94097378124064</v>
      </c>
      <c r="AG44" s="1337">
        <f t="shared" si="6"/>
        <v>131.93862385639773</v>
      </c>
      <c r="AH44" s="1302">
        <f t="shared" ref="AH44" si="11">MAX(Z44:AC63)</f>
        <v>222.73333333333332</v>
      </c>
      <c r="AI44" s="1294">
        <f t="shared" ref="AI44" si="12">AH44*0.38*0.9*SQRT(3)</f>
        <v>131.93862385639773</v>
      </c>
      <c r="AJ44" s="1294">
        <f t="shared" ref="AJ44" si="13">D44-AI44</f>
        <v>435.06137614360227</v>
      </c>
    </row>
    <row r="45" spans="1:36" ht="18.75" x14ac:dyDescent="0.25">
      <c r="A45" s="1343"/>
      <c r="B45" s="1346"/>
      <c r="C45" s="1351"/>
      <c r="D45" s="1351"/>
      <c r="E45" s="142" t="s">
        <v>305</v>
      </c>
      <c r="F45" s="437">
        <v>18</v>
      </c>
      <c r="G45" s="437">
        <v>17.5</v>
      </c>
      <c r="H45" s="437">
        <v>20.8</v>
      </c>
      <c r="I45" s="437">
        <v>9.4</v>
      </c>
      <c r="J45" s="437">
        <v>5</v>
      </c>
      <c r="K45" s="437">
        <v>3.2</v>
      </c>
      <c r="L45" s="143">
        <v>42</v>
      </c>
      <c r="M45" s="143">
        <v>27.2</v>
      </c>
      <c r="N45" s="143">
        <v>30.4</v>
      </c>
      <c r="O45" s="143">
        <v>8.1999999999999993</v>
      </c>
      <c r="P45" s="143">
        <v>12</v>
      </c>
      <c r="Q45" s="143">
        <v>4.5999999999999996</v>
      </c>
      <c r="R45" s="144">
        <v>380</v>
      </c>
      <c r="S45" s="144">
        <v>380</v>
      </c>
      <c r="T45" s="144">
        <v>380</v>
      </c>
      <c r="U45" s="144">
        <v>380</v>
      </c>
      <c r="V45" s="145">
        <f t="shared" si="0"/>
        <v>18.766666666666666</v>
      </c>
      <c r="W45" s="145">
        <f t="shared" si="1"/>
        <v>5.8666666666666671</v>
      </c>
      <c r="X45" s="145">
        <f t="shared" si="2"/>
        <v>33.199999999999996</v>
      </c>
      <c r="Y45" s="146">
        <f t="shared" si="3"/>
        <v>8.2666666666666657</v>
      </c>
      <c r="Z45" s="1335"/>
      <c r="AA45" s="1293"/>
      <c r="AB45" s="1293"/>
      <c r="AC45" s="1293"/>
      <c r="AD45" s="1338"/>
      <c r="AE45" s="1338"/>
      <c r="AF45" s="1338"/>
      <c r="AG45" s="1338"/>
      <c r="AH45" s="1293"/>
      <c r="AI45" s="1295"/>
      <c r="AJ45" s="1295"/>
    </row>
    <row r="46" spans="1:36" ht="18.75" x14ac:dyDescent="0.25">
      <c r="A46" s="1343"/>
      <c r="B46" s="1346"/>
      <c r="C46" s="1351"/>
      <c r="D46" s="1351"/>
      <c r="E46" s="147" t="s">
        <v>1073</v>
      </c>
      <c r="F46" s="438">
        <v>48.2</v>
      </c>
      <c r="G46" s="438">
        <v>36.4</v>
      </c>
      <c r="H46" s="438">
        <v>28.4</v>
      </c>
      <c r="I46" s="438">
        <v>38.799999999999997</v>
      </c>
      <c r="J46" s="438">
        <v>32.1</v>
      </c>
      <c r="K46" s="438">
        <v>24.2</v>
      </c>
      <c r="L46" s="147">
        <v>29</v>
      </c>
      <c r="M46" s="147">
        <v>17.5</v>
      </c>
      <c r="N46" s="147">
        <v>21</v>
      </c>
      <c r="O46" s="147">
        <v>43.8</v>
      </c>
      <c r="P46" s="147">
        <v>14</v>
      </c>
      <c r="Q46" s="147">
        <v>23.3</v>
      </c>
      <c r="R46" s="144">
        <v>380</v>
      </c>
      <c r="S46" s="144">
        <v>380</v>
      </c>
      <c r="T46" s="144">
        <v>380</v>
      </c>
      <c r="U46" s="144">
        <v>380</v>
      </c>
      <c r="V46" s="145">
        <f t="shared" si="0"/>
        <v>37.666666666666664</v>
      </c>
      <c r="W46" s="145">
        <f t="shared" si="1"/>
        <v>31.700000000000003</v>
      </c>
      <c r="X46" s="145">
        <f t="shared" si="2"/>
        <v>22.5</v>
      </c>
      <c r="Y46" s="146">
        <f t="shared" si="3"/>
        <v>27.033333333333331</v>
      </c>
      <c r="Z46" s="1335"/>
      <c r="AA46" s="1293"/>
      <c r="AB46" s="1293"/>
      <c r="AC46" s="1293"/>
      <c r="AD46" s="1338"/>
      <c r="AE46" s="1338"/>
      <c r="AF46" s="1338"/>
      <c r="AG46" s="1338"/>
      <c r="AH46" s="1293"/>
      <c r="AI46" s="1295"/>
      <c r="AJ46" s="1295"/>
    </row>
    <row r="47" spans="1:36" ht="18.75" x14ac:dyDescent="0.25">
      <c r="A47" s="1343"/>
      <c r="B47" s="1346"/>
      <c r="C47" s="1351"/>
      <c r="D47" s="1351"/>
      <c r="E47" s="142" t="s">
        <v>306</v>
      </c>
      <c r="F47" s="437">
        <v>31</v>
      </c>
      <c r="G47" s="437">
        <v>49.2</v>
      </c>
      <c r="H47" s="437">
        <v>52.4</v>
      </c>
      <c r="I47" s="437">
        <v>20</v>
      </c>
      <c r="J47" s="437">
        <v>19.8</v>
      </c>
      <c r="K47" s="437">
        <v>28.5</v>
      </c>
      <c r="L47" s="142">
        <v>20.100000000000001</v>
      </c>
      <c r="M47" s="142">
        <v>42</v>
      </c>
      <c r="N47" s="142">
        <v>34.799999999999997</v>
      </c>
      <c r="O47" s="142">
        <v>51.2</v>
      </c>
      <c r="P47" s="142">
        <v>65</v>
      </c>
      <c r="Q47" s="142">
        <v>70.400000000000006</v>
      </c>
      <c r="R47" s="144">
        <v>380</v>
      </c>
      <c r="S47" s="144">
        <v>380</v>
      </c>
      <c r="T47" s="144">
        <v>380</v>
      </c>
      <c r="U47" s="144">
        <v>380</v>
      </c>
      <c r="V47" s="145">
        <f t="shared" si="0"/>
        <v>44.199999999999996</v>
      </c>
      <c r="W47" s="145">
        <f t="shared" si="1"/>
        <v>22.766666666666666</v>
      </c>
      <c r="X47" s="145">
        <f t="shared" si="2"/>
        <v>32.300000000000004</v>
      </c>
      <c r="Y47" s="146">
        <f t="shared" si="3"/>
        <v>62.20000000000001</v>
      </c>
      <c r="Z47" s="1335"/>
      <c r="AA47" s="1293"/>
      <c r="AB47" s="1293"/>
      <c r="AC47" s="1293"/>
      <c r="AD47" s="1338"/>
      <c r="AE47" s="1338"/>
      <c r="AF47" s="1338"/>
      <c r="AG47" s="1338"/>
      <c r="AH47" s="1293"/>
      <c r="AI47" s="1295"/>
      <c r="AJ47" s="1295"/>
    </row>
    <row r="48" spans="1:36" ht="18.75" x14ac:dyDescent="0.25">
      <c r="A48" s="1343"/>
      <c r="B48" s="1346"/>
      <c r="C48" s="1351"/>
      <c r="D48" s="1351"/>
      <c r="E48" s="147" t="s">
        <v>307</v>
      </c>
      <c r="F48" s="438">
        <v>20.8</v>
      </c>
      <c r="G48" s="438">
        <v>7</v>
      </c>
      <c r="H48" s="438">
        <v>6.2</v>
      </c>
      <c r="I48" s="438">
        <v>17.399999999999999</v>
      </c>
      <c r="J48" s="438">
        <v>9</v>
      </c>
      <c r="K48" s="438">
        <v>11.3</v>
      </c>
      <c r="L48" s="147">
        <v>41.4</v>
      </c>
      <c r="M48" s="147">
        <v>56.2</v>
      </c>
      <c r="N48" s="147">
        <v>72</v>
      </c>
      <c r="O48" s="147">
        <v>46.8</v>
      </c>
      <c r="P48" s="147">
        <v>95.2</v>
      </c>
      <c r="Q48" s="147">
        <v>84.2</v>
      </c>
      <c r="R48" s="144">
        <v>380</v>
      </c>
      <c r="S48" s="144">
        <v>380</v>
      </c>
      <c r="T48" s="144">
        <v>380</v>
      </c>
      <c r="U48" s="144">
        <v>380</v>
      </c>
      <c r="V48" s="145">
        <f t="shared" si="0"/>
        <v>11.333333333333334</v>
      </c>
      <c r="W48" s="145">
        <f t="shared" si="1"/>
        <v>12.566666666666668</v>
      </c>
      <c r="X48" s="145">
        <f t="shared" si="2"/>
        <v>56.533333333333331</v>
      </c>
      <c r="Y48" s="146">
        <f t="shared" si="3"/>
        <v>75.399999999999991</v>
      </c>
      <c r="Z48" s="1335"/>
      <c r="AA48" s="1293"/>
      <c r="AB48" s="1293"/>
      <c r="AC48" s="1293"/>
      <c r="AD48" s="1338"/>
      <c r="AE48" s="1338"/>
      <c r="AF48" s="1338"/>
      <c r="AG48" s="1338"/>
      <c r="AH48" s="1293"/>
      <c r="AI48" s="1295"/>
      <c r="AJ48" s="1295"/>
    </row>
    <row r="49" spans="1:36" ht="18.75" x14ac:dyDescent="0.25">
      <c r="A49" s="1343"/>
      <c r="B49" s="1346"/>
      <c r="C49" s="1351"/>
      <c r="D49" s="1351"/>
      <c r="E49" s="142" t="s">
        <v>308</v>
      </c>
      <c r="F49" s="437">
        <v>21.3</v>
      </c>
      <c r="G49" s="437">
        <v>14.8</v>
      </c>
      <c r="H49" s="437">
        <v>18</v>
      </c>
      <c r="I49" s="437">
        <v>21.2</v>
      </c>
      <c r="J49" s="437">
        <v>17</v>
      </c>
      <c r="K49" s="437">
        <v>31.1</v>
      </c>
      <c r="L49" s="142">
        <v>23.1</v>
      </c>
      <c r="M49" s="142">
        <v>35.200000000000003</v>
      </c>
      <c r="N49" s="142">
        <v>49.7</v>
      </c>
      <c r="O49" s="142">
        <v>35.4</v>
      </c>
      <c r="P49" s="142">
        <v>29</v>
      </c>
      <c r="Q49" s="142">
        <v>85.1</v>
      </c>
      <c r="R49" s="144">
        <v>380</v>
      </c>
      <c r="S49" s="144">
        <v>380</v>
      </c>
      <c r="T49" s="144">
        <v>380</v>
      </c>
      <c r="U49" s="144">
        <v>380</v>
      </c>
      <c r="V49" s="145">
        <f t="shared" si="0"/>
        <v>18.033333333333335</v>
      </c>
      <c r="W49" s="145">
        <f t="shared" si="1"/>
        <v>23.100000000000005</v>
      </c>
      <c r="X49" s="145">
        <f t="shared" si="2"/>
        <v>36</v>
      </c>
      <c r="Y49" s="146">
        <f t="shared" si="3"/>
        <v>49.833333333333336</v>
      </c>
      <c r="Z49" s="1335"/>
      <c r="AA49" s="1293"/>
      <c r="AB49" s="1293"/>
      <c r="AC49" s="1293"/>
      <c r="AD49" s="1338"/>
      <c r="AE49" s="1338"/>
      <c r="AF49" s="1338"/>
      <c r="AG49" s="1338"/>
      <c r="AH49" s="1293"/>
      <c r="AI49" s="1295"/>
      <c r="AJ49" s="1295"/>
    </row>
    <row r="50" spans="1:36" ht="18.75" x14ac:dyDescent="0.25">
      <c r="A50" s="1343"/>
      <c r="B50" s="1346"/>
      <c r="C50" s="1351"/>
      <c r="D50" s="1351"/>
      <c r="E50" s="147"/>
      <c r="F50" s="147"/>
      <c r="G50" s="147"/>
      <c r="H50" s="147"/>
      <c r="I50" s="147"/>
      <c r="J50" s="147"/>
      <c r="K50" s="147"/>
      <c r="L50" s="147"/>
      <c r="M50" s="147"/>
      <c r="N50" s="147"/>
      <c r="O50" s="147"/>
      <c r="P50" s="147"/>
      <c r="Q50" s="147"/>
      <c r="R50" s="148"/>
      <c r="S50" s="148"/>
      <c r="T50" s="148"/>
      <c r="U50" s="148"/>
      <c r="V50" s="145">
        <f t="shared" si="0"/>
        <v>0</v>
      </c>
      <c r="W50" s="145">
        <f t="shared" si="1"/>
        <v>0</v>
      </c>
      <c r="X50" s="145">
        <f t="shared" si="2"/>
        <v>0</v>
      </c>
      <c r="Y50" s="146">
        <f t="shared" si="3"/>
        <v>0</v>
      </c>
      <c r="Z50" s="1335"/>
      <c r="AA50" s="1293"/>
      <c r="AB50" s="1293"/>
      <c r="AC50" s="1293"/>
      <c r="AD50" s="1338"/>
      <c r="AE50" s="1338"/>
      <c r="AF50" s="1338"/>
      <c r="AG50" s="1338"/>
      <c r="AH50" s="1293"/>
      <c r="AI50" s="1295"/>
      <c r="AJ50" s="1295"/>
    </row>
    <row r="51" spans="1:36" ht="18.75" x14ac:dyDescent="0.25">
      <c r="A51" s="1343"/>
      <c r="B51" s="1346"/>
      <c r="C51" s="1351"/>
      <c r="D51" s="1351"/>
      <c r="E51" s="142"/>
      <c r="F51" s="142"/>
      <c r="G51" s="142"/>
      <c r="H51" s="142"/>
      <c r="I51" s="142"/>
      <c r="J51" s="142"/>
      <c r="K51" s="142"/>
      <c r="L51" s="142"/>
      <c r="M51" s="142"/>
      <c r="N51" s="142"/>
      <c r="O51" s="142"/>
      <c r="P51" s="142"/>
      <c r="Q51" s="142"/>
      <c r="R51" s="144"/>
      <c r="S51" s="144"/>
      <c r="T51" s="144"/>
      <c r="U51" s="144"/>
      <c r="V51" s="145">
        <f t="shared" si="0"/>
        <v>0</v>
      </c>
      <c r="W51" s="145">
        <f t="shared" si="1"/>
        <v>0</v>
      </c>
      <c r="X51" s="145">
        <f t="shared" si="2"/>
        <v>0</v>
      </c>
      <c r="Y51" s="146">
        <f t="shared" si="3"/>
        <v>0</v>
      </c>
      <c r="Z51" s="1335"/>
      <c r="AA51" s="1293"/>
      <c r="AB51" s="1293"/>
      <c r="AC51" s="1293"/>
      <c r="AD51" s="1338"/>
      <c r="AE51" s="1338"/>
      <c r="AF51" s="1338"/>
      <c r="AG51" s="1338"/>
      <c r="AH51" s="1293"/>
      <c r="AI51" s="1295"/>
      <c r="AJ51" s="1295"/>
    </row>
    <row r="52" spans="1:36" ht="18.75" x14ac:dyDescent="0.25">
      <c r="A52" s="1343"/>
      <c r="B52" s="1346"/>
      <c r="C52" s="1351"/>
      <c r="D52" s="1351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147"/>
      <c r="R52" s="148"/>
      <c r="S52" s="148"/>
      <c r="T52" s="148"/>
      <c r="U52" s="148"/>
      <c r="V52" s="145">
        <f t="shared" si="0"/>
        <v>0</v>
      </c>
      <c r="W52" s="145">
        <f t="shared" si="1"/>
        <v>0</v>
      </c>
      <c r="X52" s="145">
        <f t="shared" si="2"/>
        <v>0</v>
      </c>
      <c r="Y52" s="146">
        <f t="shared" si="3"/>
        <v>0</v>
      </c>
      <c r="Z52" s="1335"/>
      <c r="AA52" s="1293"/>
      <c r="AB52" s="1293"/>
      <c r="AC52" s="1293"/>
      <c r="AD52" s="1338"/>
      <c r="AE52" s="1338"/>
      <c r="AF52" s="1338"/>
      <c r="AG52" s="1338"/>
      <c r="AH52" s="1293"/>
      <c r="AI52" s="1295"/>
      <c r="AJ52" s="1295"/>
    </row>
    <row r="53" spans="1:36" ht="18.75" x14ac:dyDescent="0.25">
      <c r="A53" s="1343"/>
      <c r="B53" s="1346"/>
      <c r="C53" s="1351"/>
      <c r="D53" s="1351"/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2"/>
      <c r="P53" s="142"/>
      <c r="Q53" s="142"/>
      <c r="R53" s="144"/>
      <c r="S53" s="144"/>
      <c r="T53" s="144"/>
      <c r="U53" s="144"/>
      <c r="V53" s="145">
        <f t="shared" si="0"/>
        <v>0</v>
      </c>
      <c r="W53" s="145">
        <f t="shared" si="1"/>
        <v>0</v>
      </c>
      <c r="X53" s="145">
        <f t="shared" si="2"/>
        <v>0</v>
      </c>
      <c r="Y53" s="146">
        <f t="shared" si="3"/>
        <v>0</v>
      </c>
      <c r="Z53" s="1335"/>
      <c r="AA53" s="1293"/>
      <c r="AB53" s="1293"/>
      <c r="AC53" s="1293"/>
      <c r="AD53" s="1338"/>
      <c r="AE53" s="1338"/>
      <c r="AF53" s="1338"/>
      <c r="AG53" s="1338"/>
      <c r="AH53" s="1293"/>
      <c r="AI53" s="1295"/>
      <c r="AJ53" s="1295"/>
    </row>
    <row r="54" spans="1:36" ht="18.75" x14ac:dyDescent="0.25">
      <c r="A54" s="1343"/>
      <c r="B54" s="1346"/>
      <c r="C54" s="1351"/>
      <c r="D54" s="1351"/>
      <c r="E54" s="147"/>
      <c r="F54" s="147"/>
      <c r="G54" s="147"/>
      <c r="H54" s="147"/>
      <c r="I54" s="147"/>
      <c r="J54" s="147"/>
      <c r="K54" s="147"/>
      <c r="L54" s="147"/>
      <c r="M54" s="147"/>
      <c r="N54" s="147"/>
      <c r="O54" s="147"/>
      <c r="P54" s="147"/>
      <c r="Q54" s="147"/>
      <c r="R54" s="148"/>
      <c r="S54" s="148"/>
      <c r="T54" s="148"/>
      <c r="U54" s="148"/>
      <c r="V54" s="145">
        <f t="shared" si="0"/>
        <v>0</v>
      </c>
      <c r="W54" s="145">
        <f t="shared" si="1"/>
        <v>0</v>
      </c>
      <c r="X54" s="145">
        <f t="shared" si="2"/>
        <v>0</v>
      </c>
      <c r="Y54" s="146">
        <f t="shared" si="3"/>
        <v>0</v>
      </c>
      <c r="Z54" s="1335"/>
      <c r="AA54" s="1293"/>
      <c r="AB54" s="1293"/>
      <c r="AC54" s="1293"/>
      <c r="AD54" s="1338"/>
      <c r="AE54" s="1338"/>
      <c r="AF54" s="1338"/>
      <c r="AG54" s="1338"/>
      <c r="AH54" s="1293"/>
      <c r="AI54" s="1295"/>
      <c r="AJ54" s="1295"/>
    </row>
    <row r="55" spans="1:36" ht="18.75" x14ac:dyDescent="0.25">
      <c r="A55" s="1343"/>
      <c r="B55" s="1346"/>
      <c r="C55" s="1351"/>
      <c r="D55" s="1351"/>
      <c r="E55" s="142"/>
      <c r="F55" s="142"/>
      <c r="G55" s="142"/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4"/>
      <c r="S55" s="144"/>
      <c r="T55" s="144"/>
      <c r="U55" s="144"/>
      <c r="V55" s="145">
        <f t="shared" si="0"/>
        <v>0</v>
      </c>
      <c r="W55" s="145">
        <f t="shared" si="1"/>
        <v>0</v>
      </c>
      <c r="X55" s="145">
        <f t="shared" si="2"/>
        <v>0</v>
      </c>
      <c r="Y55" s="146">
        <f t="shared" si="3"/>
        <v>0</v>
      </c>
      <c r="Z55" s="1335"/>
      <c r="AA55" s="1293"/>
      <c r="AB55" s="1293"/>
      <c r="AC55" s="1293"/>
      <c r="AD55" s="1338"/>
      <c r="AE55" s="1338"/>
      <c r="AF55" s="1338"/>
      <c r="AG55" s="1338"/>
      <c r="AH55" s="1293"/>
      <c r="AI55" s="1295"/>
      <c r="AJ55" s="1295"/>
    </row>
    <row r="56" spans="1:36" ht="18.75" x14ac:dyDescent="0.25">
      <c r="A56" s="1343"/>
      <c r="B56" s="1346"/>
      <c r="C56" s="1351"/>
      <c r="D56" s="1351"/>
      <c r="E56" s="147"/>
      <c r="F56" s="147"/>
      <c r="G56" s="147"/>
      <c r="H56" s="147"/>
      <c r="I56" s="147"/>
      <c r="J56" s="147"/>
      <c r="K56" s="147"/>
      <c r="L56" s="147"/>
      <c r="M56" s="147"/>
      <c r="N56" s="147"/>
      <c r="O56" s="147"/>
      <c r="P56" s="147"/>
      <c r="Q56" s="147"/>
      <c r="R56" s="148"/>
      <c r="S56" s="148"/>
      <c r="T56" s="148"/>
      <c r="U56" s="148"/>
      <c r="V56" s="145">
        <f t="shared" si="0"/>
        <v>0</v>
      </c>
      <c r="W56" s="145">
        <f t="shared" si="1"/>
        <v>0</v>
      </c>
      <c r="X56" s="145">
        <f t="shared" si="2"/>
        <v>0</v>
      </c>
      <c r="Y56" s="146">
        <f t="shared" si="3"/>
        <v>0</v>
      </c>
      <c r="Z56" s="1335"/>
      <c r="AA56" s="1293"/>
      <c r="AB56" s="1293"/>
      <c r="AC56" s="1293"/>
      <c r="AD56" s="1338"/>
      <c r="AE56" s="1338"/>
      <c r="AF56" s="1338"/>
      <c r="AG56" s="1338"/>
      <c r="AH56" s="1293"/>
      <c r="AI56" s="1295"/>
      <c r="AJ56" s="1295"/>
    </row>
    <row r="57" spans="1:36" ht="18.75" x14ac:dyDescent="0.25">
      <c r="A57" s="1343"/>
      <c r="B57" s="1346"/>
      <c r="C57" s="1351"/>
      <c r="D57" s="1351"/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142"/>
      <c r="P57" s="142"/>
      <c r="Q57" s="142"/>
      <c r="R57" s="144"/>
      <c r="S57" s="144"/>
      <c r="T57" s="144"/>
      <c r="U57" s="144"/>
      <c r="V57" s="145">
        <f t="shared" si="0"/>
        <v>0</v>
      </c>
      <c r="W57" s="145">
        <f t="shared" si="1"/>
        <v>0</v>
      </c>
      <c r="X57" s="145">
        <f t="shared" si="2"/>
        <v>0</v>
      </c>
      <c r="Y57" s="146">
        <f t="shared" si="3"/>
        <v>0</v>
      </c>
      <c r="Z57" s="1335"/>
      <c r="AA57" s="1293"/>
      <c r="AB57" s="1293"/>
      <c r="AC57" s="1293"/>
      <c r="AD57" s="1338"/>
      <c r="AE57" s="1338"/>
      <c r="AF57" s="1338"/>
      <c r="AG57" s="1338"/>
      <c r="AH57" s="1293"/>
      <c r="AI57" s="1295"/>
      <c r="AJ57" s="1295"/>
    </row>
    <row r="58" spans="1:36" ht="18.75" x14ac:dyDescent="0.25">
      <c r="A58" s="1343"/>
      <c r="B58" s="1346"/>
      <c r="C58" s="1351"/>
      <c r="D58" s="1351"/>
      <c r="E58" s="147"/>
      <c r="F58" s="147"/>
      <c r="G58" s="147"/>
      <c r="H58" s="147"/>
      <c r="I58" s="147"/>
      <c r="J58" s="147"/>
      <c r="K58" s="147"/>
      <c r="L58" s="147"/>
      <c r="M58" s="147"/>
      <c r="N58" s="147"/>
      <c r="O58" s="147"/>
      <c r="P58" s="147"/>
      <c r="Q58" s="147"/>
      <c r="R58" s="148"/>
      <c r="S58" s="148"/>
      <c r="T58" s="148"/>
      <c r="U58" s="148"/>
      <c r="V58" s="145">
        <f t="shared" si="0"/>
        <v>0</v>
      </c>
      <c r="W58" s="145">
        <f t="shared" si="1"/>
        <v>0</v>
      </c>
      <c r="X58" s="145">
        <f t="shared" si="2"/>
        <v>0</v>
      </c>
      <c r="Y58" s="146">
        <f t="shared" si="3"/>
        <v>0</v>
      </c>
      <c r="Z58" s="1335"/>
      <c r="AA58" s="1293"/>
      <c r="AB58" s="1293"/>
      <c r="AC58" s="1293"/>
      <c r="AD58" s="1338"/>
      <c r="AE58" s="1338"/>
      <c r="AF58" s="1338"/>
      <c r="AG58" s="1338"/>
      <c r="AH58" s="1293"/>
      <c r="AI58" s="1295"/>
      <c r="AJ58" s="1295"/>
    </row>
    <row r="59" spans="1:36" ht="18.75" x14ac:dyDescent="0.25">
      <c r="A59" s="1343"/>
      <c r="B59" s="1346"/>
      <c r="C59" s="1351"/>
      <c r="D59" s="1351"/>
      <c r="E59" s="142"/>
      <c r="F59" s="142"/>
      <c r="G59" s="142"/>
      <c r="H59" s="142"/>
      <c r="I59" s="142"/>
      <c r="J59" s="142"/>
      <c r="K59" s="142"/>
      <c r="L59" s="142"/>
      <c r="M59" s="142"/>
      <c r="N59" s="142"/>
      <c r="O59" s="142"/>
      <c r="P59" s="142"/>
      <c r="Q59" s="142"/>
      <c r="R59" s="144"/>
      <c r="S59" s="144"/>
      <c r="T59" s="144"/>
      <c r="U59" s="144"/>
      <c r="V59" s="145">
        <f t="shared" si="0"/>
        <v>0</v>
      </c>
      <c r="W59" s="145">
        <f t="shared" si="1"/>
        <v>0</v>
      </c>
      <c r="X59" s="145">
        <f t="shared" si="2"/>
        <v>0</v>
      </c>
      <c r="Y59" s="146">
        <f t="shared" si="3"/>
        <v>0</v>
      </c>
      <c r="Z59" s="1335"/>
      <c r="AA59" s="1293"/>
      <c r="AB59" s="1293"/>
      <c r="AC59" s="1293"/>
      <c r="AD59" s="1338"/>
      <c r="AE59" s="1338"/>
      <c r="AF59" s="1338"/>
      <c r="AG59" s="1338"/>
      <c r="AH59" s="1293"/>
      <c r="AI59" s="1295"/>
      <c r="AJ59" s="1295"/>
    </row>
    <row r="60" spans="1:36" ht="18.75" x14ac:dyDescent="0.25">
      <c r="A60" s="1343"/>
      <c r="B60" s="1346"/>
      <c r="C60" s="1351"/>
      <c r="D60" s="1351"/>
      <c r="E60" s="147"/>
      <c r="F60" s="147"/>
      <c r="G60" s="147"/>
      <c r="H60" s="147"/>
      <c r="I60" s="147"/>
      <c r="J60" s="147"/>
      <c r="K60" s="147"/>
      <c r="L60" s="147"/>
      <c r="M60" s="147"/>
      <c r="N60" s="147"/>
      <c r="O60" s="147"/>
      <c r="P60" s="147"/>
      <c r="Q60" s="147"/>
      <c r="R60" s="148"/>
      <c r="S60" s="148"/>
      <c r="T60" s="148"/>
      <c r="U60" s="148"/>
      <c r="V60" s="145">
        <f t="shared" si="0"/>
        <v>0</v>
      </c>
      <c r="W60" s="145">
        <f t="shared" si="1"/>
        <v>0</v>
      </c>
      <c r="X60" s="145">
        <f t="shared" si="2"/>
        <v>0</v>
      </c>
      <c r="Y60" s="146">
        <f t="shared" si="3"/>
        <v>0</v>
      </c>
      <c r="Z60" s="1335"/>
      <c r="AA60" s="1293"/>
      <c r="AB60" s="1293"/>
      <c r="AC60" s="1293"/>
      <c r="AD60" s="1338"/>
      <c r="AE60" s="1338"/>
      <c r="AF60" s="1338"/>
      <c r="AG60" s="1338"/>
      <c r="AH60" s="1293"/>
      <c r="AI60" s="1295"/>
      <c r="AJ60" s="1295"/>
    </row>
    <row r="61" spans="1:36" ht="18.75" x14ac:dyDescent="0.25">
      <c r="A61" s="1343"/>
      <c r="B61" s="1346"/>
      <c r="C61" s="1351"/>
      <c r="D61" s="1351"/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42"/>
      <c r="P61" s="142"/>
      <c r="Q61" s="142"/>
      <c r="R61" s="144"/>
      <c r="S61" s="144"/>
      <c r="T61" s="144"/>
      <c r="U61" s="144"/>
      <c r="V61" s="145">
        <f t="shared" si="0"/>
        <v>0</v>
      </c>
      <c r="W61" s="145">
        <f t="shared" si="1"/>
        <v>0</v>
      </c>
      <c r="X61" s="145">
        <f t="shared" si="2"/>
        <v>0</v>
      </c>
      <c r="Y61" s="146">
        <f t="shared" si="3"/>
        <v>0</v>
      </c>
      <c r="Z61" s="1335"/>
      <c r="AA61" s="1293"/>
      <c r="AB61" s="1293"/>
      <c r="AC61" s="1293"/>
      <c r="AD61" s="1338"/>
      <c r="AE61" s="1338"/>
      <c r="AF61" s="1338"/>
      <c r="AG61" s="1338"/>
      <c r="AH61" s="1293"/>
      <c r="AI61" s="1295"/>
      <c r="AJ61" s="1295"/>
    </row>
    <row r="62" spans="1:36" ht="18.75" x14ac:dyDescent="0.25">
      <c r="A62" s="1343"/>
      <c r="B62" s="1346"/>
      <c r="C62" s="1351"/>
      <c r="D62" s="1351"/>
      <c r="E62" s="147"/>
      <c r="F62" s="147"/>
      <c r="G62" s="147"/>
      <c r="H62" s="147"/>
      <c r="I62" s="147"/>
      <c r="J62" s="147"/>
      <c r="K62" s="147"/>
      <c r="L62" s="147"/>
      <c r="M62" s="147"/>
      <c r="N62" s="147"/>
      <c r="O62" s="147"/>
      <c r="P62" s="147"/>
      <c r="Q62" s="147"/>
      <c r="R62" s="148"/>
      <c r="S62" s="148"/>
      <c r="T62" s="148"/>
      <c r="U62" s="148"/>
      <c r="V62" s="145">
        <f t="shared" si="0"/>
        <v>0</v>
      </c>
      <c r="W62" s="145">
        <f t="shared" si="1"/>
        <v>0</v>
      </c>
      <c r="X62" s="145">
        <f t="shared" si="2"/>
        <v>0</v>
      </c>
      <c r="Y62" s="146">
        <f t="shared" si="3"/>
        <v>0</v>
      </c>
      <c r="Z62" s="1335"/>
      <c r="AA62" s="1293"/>
      <c r="AB62" s="1293"/>
      <c r="AC62" s="1293"/>
      <c r="AD62" s="1338"/>
      <c r="AE62" s="1338"/>
      <c r="AF62" s="1338"/>
      <c r="AG62" s="1338"/>
      <c r="AH62" s="1293"/>
      <c r="AI62" s="1295"/>
      <c r="AJ62" s="1295"/>
    </row>
    <row r="63" spans="1:36" ht="19.5" thickBot="1" x14ac:dyDescent="0.3">
      <c r="A63" s="1344"/>
      <c r="B63" s="1347"/>
      <c r="C63" s="1352"/>
      <c r="D63" s="1352"/>
      <c r="E63" s="154"/>
      <c r="F63" s="154"/>
      <c r="G63" s="154"/>
      <c r="H63" s="154"/>
      <c r="I63" s="154"/>
      <c r="J63" s="154"/>
      <c r="K63" s="154"/>
      <c r="L63" s="154"/>
      <c r="M63" s="154"/>
      <c r="N63" s="154"/>
      <c r="O63" s="154"/>
      <c r="P63" s="154"/>
      <c r="Q63" s="154"/>
      <c r="R63" s="155"/>
      <c r="S63" s="155"/>
      <c r="T63" s="155"/>
      <c r="U63" s="155"/>
      <c r="V63" s="156">
        <f t="shared" si="0"/>
        <v>0</v>
      </c>
      <c r="W63" s="156">
        <f t="shared" si="1"/>
        <v>0</v>
      </c>
      <c r="X63" s="156">
        <f t="shared" si="2"/>
        <v>0</v>
      </c>
      <c r="Y63" s="157">
        <f t="shared" si="3"/>
        <v>0</v>
      </c>
      <c r="Z63" s="1336"/>
      <c r="AA63" s="1303"/>
      <c r="AB63" s="1303"/>
      <c r="AC63" s="1303"/>
      <c r="AD63" s="1341"/>
      <c r="AE63" s="1341"/>
      <c r="AF63" s="1341"/>
      <c r="AG63" s="1341"/>
      <c r="AH63" s="1303"/>
      <c r="AI63" s="1296"/>
      <c r="AJ63" s="1296"/>
    </row>
    <row r="64" spans="1:36" ht="18.75" x14ac:dyDescent="0.25">
      <c r="A64" s="1342">
        <v>4</v>
      </c>
      <c r="B64" s="1345" t="s">
        <v>145</v>
      </c>
      <c r="C64" s="1348" t="s">
        <v>99</v>
      </c>
      <c r="D64" s="1348">
        <f>250*0.9</f>
        <v>225</v>
      </c>
      <c r="E64" s="439" t="s">
        <v>309</v>
      </c>
      <c r="F64" s="439">
        <v>43.8</v>
      </c>
      <c r="G64" s="439">
        <v>54</v>
      </c>
      <c r="H64" s="439">
        <v>47</v>
      </c>
      <c r="I64" s="439">
        <v>69.2</v>
      </c>
      <c r="J64" s="439">
        <v>52</v>
      </c>
      <c r="K64" s="439">
        <v>64.5</v>
      </c>
      <c r="L64" s="701">
        <v>84.2</v>
      </c>
      <c r="M64" s="441">
        <v>53</v>
      </c>
      <c r="N64" s="441">
        <v>47.9</v>
      </c>
      <c r="O64" s="441">
        <v>75</v>
      </c>
      <c r="P64" s="441">
        <v>63.4</v>
      </c>
      <c r="Q64" s="441">
        <v>58.4</v>
      </c>
      <c r="R64" s="706">
        <v>380</v>
      </c>
      <c r="S64" s="706">
        <v>380</v>
      </c>
      <c r="T64" s="151">
        <v>380</v>
      </c>
      <c r="U64" s="151">
        <v>380</v>
      </c>
      <c r="V64" s="152">
        <f t="shared" si="0"/>
        <v>48.266666666666673</v>
      </c>
      <c r="W64" s="152">
        <f t="shared" si="1"/>
        <v>61.9</v>
      </c>
      <c r="X64" s="152">
        <f t="shared" si="2"/>
        <v>61.699999999999996</v>
      </c>
      <c r="Y64" s="153">
        <f t="shared" si="3"/>
        <v>65.600000000000009</v>
      </c>
      <c r="Z64" s="1334">
        <f t="shared" ref="Z64:AB64" si="14">SUM(V64:V83)</f>
        <v>142.70000000000002</v>
      </c>
      <c r="AA64" s="1302">
        <f t="shared" si="14"/>
        <v>195.43333333333331</v>
      </c>
      <c r="AB64" s="1302">
        <f t="shared" si="14"/>
        <v>188.09999999999997</v>
      </c>
      <c r="AC64" s="1302">
        <f>SUM(Y64:Y83)</f>
        <v>216.26666666666668</v>
      </c>
      <c r="AD64" s="1337">
        <f t="shared" ref="AD64" si="15">Z64*0.38*0.9*SQRT(3)</f>
        <v>84.529968382106944</v>
      </c>
      <c r="AE64" s="1337">
        <f t="shared" si="6"/>
        <v>115.7671582864501</v>
      </c>
      <c r="AF64" s="1337">
        <f t="shared" si="6"/>
        <v>111.42317486106737</v>
      </c>
      <c r="AG64" s="1337">
        <f t="shared" si="6"/>
        <v>128.10802029037839</v>
      </c>
      <c r="AH64" s="1302">
        <f t="shared" ref="AH64" si="16">MAX(Z64:AC83)</f>
        <v>216.26666666666668</v>
      </c>
      <c r="AI64" s="1294">
        <f t="shared" ref="AI64" si="17">AH64*0.38*0.9*SQRT(3)</f>
        <v>128.10802029037839</v>
      </c>
      <c r="AJ64" s="1294">
        <f t="shared" ref="AJ64" si="18">D64-AI64</f>
        <v>96.891979709621609</v>
      </c>
    </row>
    <row r="65" spans="1:36" ht="18.75" x14ac:dyDescent="0.25">
      <c r="A65" s="1343"/>
      <c r="B65" s="1346"/>
      <c r="C65" s="1349"/>
      <c r="D65" s="1351"/>
      <c r="E65" s="437" t="s">
        <v>310</v>
      </c>
      <c r="F65" s="437">
        <v>24</v>
      </c>
      <c r="G65" s="437">
        <v>14.8</v>
      </c>
      <c r="H65" s="437">
        <v>18</v>
      </c>
      <c r="I65" s="437">
        <v>27.4</v>
      </c>
      <c r="J65" s="437">
        <v>23.7</v>
      </c>
      <c r="K65" s="437">
        <v>15.8</v>
      </c>
      <c r="L65" s="702">
        <v>28</v>
      </c>
      <c r="M65" s="420">
        <v>16.399999999999999</v>
      </c>
      <c r="N65" s="420">
        <v>17</v>
      </c>
      <c r="O65" s="420">
        <v>32.1</v>
      </c>
      <c r="P65" s="420">
        <v>24</v>
      </c>
      <c r="Q65" s="420">
        <v>23.2</v>
      </c>
      <c r="R65" s="703">
        <v>380</v>
      </c>
      <c r="S65" s="703">
        <v>380</v>
      </c>
      <c r="T65" s="144">
        <v>380</v>
      </c>
      <c r="U65" s="144">
        <v>380</v>
      </c>
      <c r="V65" s="145">
        <f t="shared" si="0"/>
        <v>18.933333333333334</v>
      </c>
      <c r="W65" s="145">
        <f t="shared" si="1"/>
        <v>22.299999999999997</v>
      </c>
      <c r="X65" s="145">
        <f t="shared" si="2"/>
        <v>20.466666666666665</v>
      </c>
      <c r="Y65" s="146">
        <f t="shared" si="3"/>
        <v>26.433333333333334</v>
      </c>
      <c r="Z65" s="1335"/>
      <c r="AA65" s="1293"/>
      <c r="AB65" s="1293"/>
      <c r="AC65" s="1293"/>
      <c r="AD65" s="1338"/>
      <c r="AE65" s="1338"/>
      <c r="AF65" s="1338"/>
      <c r="AG65" s="1338"/>
      <c r="AH65" s="1293"/>
      <c r="AI65" s="1295"/>
      <c r="AJ65" s="1295"/>
    </row>
    <row r="66" spans="1:36" ht="18.75" x14ac:dyDescent="0.25">
      <c r="A66" s="1343"/>
      <c r="B66" s="1346"/>
      <c r="C66" s="1349"/>
      <c r="D66" s="1351"/>
      <c r="E66" s="438" t="s">
        <v>311</v>
      </c>
      <c r="F66" s="438">
        <v>23.2</v>
      </c>
      <c r="G66" s="438">
        <v>29.3</v>
      </c>
      <c r="H66" s="438">
        <v>39</v>
      </c>
      <c r="I66" s="438">
        <v>89.4</v>
      </c>
      <c r="J66" s="438">
        <v>80.3</v>
      </c>
      <c r="K66" s="438">
        <v>78.2</v>
      </c>
      <c r="L66" s="704">
        <v>64</v>
      </c>
      <c r="M66" s="438">
        <v>45.2</v>
      </c>
      <c r="N66" s="438">
        <v>39.799999999999997</v>
      </c>
      <c r="O66" s="438">
        <v>67.8</v>
      </c>
      <c r="P66" s="438">
        <v>91</v>
      </c>
      <c r="Q66" s="438">
        <v>89</v>
      </c>
      <c r="R66" s="703">
        <v>380</v>
      </c>
      <c r="S66" s="703">
        <v>380</v>
      </c>
      <c r="T66" s="144">
        <v>380</v>
      </c>
      <c r="U66" s="144">
        <v>380</v>
      </c>
      <c r="V66" s="145">
        <f t="shared" si="0"/>
        <v>30.5</v>
      </c>
      <c r="W66" s="145">
        <f t="shared" si="1"/>
        <v>82.633333333333326</v>
      </c>
      <c r="X66" s="145">
        <f t="shared" si="2"/>
        <v>49.666666666666664</v>
      </c>
      <c r="Y66" s="146">
        <f t="shared" si="3"/>
        <v>82.600000000000009</v>
      </c>
      <c r="Z66" s="1335"/>
      <c r="AA66" s="1293"/>
      <c r="AB66" s="1293"/>
      <c r="AC66" s="1293"/>
      <c r="AD66" s="1338"/>
      <c r="AE66" s="1338"/>
      <c r="AF66" s="1338"/>
      <c r="AG66" s="1338"/>
      <c r="AH66" s="1293"/>
      <c r="AI66" s="1295"/>
      <c r="AJ66" s="1295"/>
    </row>
    <row r="67" spans="1:36" ht="18.75" x14ac:dyDescent="0.25">
      <c r="A67" s="1343"/>
      <c r="B67" s="1346"/>
      <c r="C67" s="1349"/>
      <c r="D67" s="1351"/>
      <c r="E67" s="437" t="s">
        <v>1074</v>
      </c>
      <c r="F67" s="437">
        <v>17.100000000000001</v>
      </c>
      <c r="G67" s="437">
        <v>11</v>
      </c>
      <c r="H67" s="437">
        <v>29.4</v>
      </c>
      <c r="I67" s="437">
        <v>20</v>
      </c>
      <c r="J67" s="437">
        <v>14.2</v>
      </c>
      <c r="K67" s="437">
        <v>38.1</v>
      </c>
      <c r="L67" s="707">
        <v>18.399999999999999</v>
      </c>
      <c r="M67" s="437">
        <v>25.5</v>
      </c>
      <c r="N67" s="437">
        <v>27</v>
      </c>
      <c r="O67" s="437">
        <v>23.8</v>
      </c>
      <c r="P67" s="437">
        <v>28</v>
      </c>
      <c r="Q67" s="437">
        <v>29.4</v>
      </c>
      <c r="R67" s="703">
        <v>380</v>
      </c>
      <c r="S67" s="703">
        <v>380</v>
      </c>
      <c r="T67" s="144">
        <v>380</v>
      </c>
      <c r="U67" s="144">
        <v>380</v>
      </c>
      <c r="V67" s="145">
        <f t="shared" si="0"/>
        <v>19.166666666666668</v>
      </c>
      <c r="W67" s="145">
        <f t="shared" si="1"/>
        <v>24.100000000000005</v>
      </c>
      <c r="X67" s="145">
        <f t="shared" si="2"/>
        <v>23.633333333333336</v>
      </c>
      <c r="Y67" s="146">
        <f t="shared" si="3"/>
        <v>27.066666666666663</v>
      </c>
      <c r="Z67" s="1335"/>
      <c r="AA67" s="1293"/>
      <c r="AB67" s="1293"/>
      <c r="AC67" s="1293"/>
      <c r="AD67" s="1338"/>
      <c r="AE67" s="1338"/>
      <c r="AF67" s="1338"/>
      <c r="AG67" s="1338"/>
      <c r="AH67" s="1293"/>
      <c r="AI67" s="1295"/>
      <c r="AJ67" s="1295"/>
    </row>
    <row r="68" spans="1:36" ht="18.75" x14ac:dyDescent="0.25">
      <c r="A68" s="1343"/>
      <c r="B68" s="1346"/>
      <c r="C68" s="1349"/>
      <c r="D68" s="1351"/>
      <c r="E68" s="438" t="s">
        <v>312</v>
      </c>
      <c r="F68" s="438">
        <v>31</v>
      </c>
      <c r="G68" s="438">
        <v>22.4</v>
      </c>
      <c r="H68" s="438">
        <v>24.1</v>
      </c>
      <c r="I68" s="438">
        <v>9.4</v>
      </c>
      <c r="J68" s="438">
        <v>3.1</v>
      </c>
      <c r="K68" s="438">
        <v>1</v>
      </c>
      <c r="L68" s="704">
        <v>40.1</v>
      </c>
      <c r="M68" s="438">
        <v>39.799999999999997</v>
      </c>
      <c r="N68" s="438">
        <v>18</v>
      </c>
      <c r="O68" s="438">
        <v>18.399999999999999</v>
      </c>
      <c r="P68" s="438">
        <v>14</v>
      </c>
      <c r="Q68" s="438">
        <v>11.3</v>
      </c>
      <c r="R68" s="703">
        <v>380</v>
      </c>
      <c r="S68" s="703">
        <v>380</v>
      </c>
      <c r="T68" s="144">
        <v>380</v>
      </c>
      <c r="U68" s="144">
        <v>380</v>
      </c>
      <c r="V68" s="145">
        <f t="shared" si="0"/>
        <v>25.833333333333332</v>
      </c>
      <c r="W68" s="145">
        <f t="shared" si="1"/>
        <v>4.5</v>
      </c>
      <c r="X68" s="145">
        <f t="shared" si="2"/>
        <v>32.633333333333333</v>
      </c>
      <c r="Y68" s="146">
        <f t="shared" si="3"/>
        <v>14.566666666666668</v>
      </c>
      <c r="Z68" s="1335"/>
      <c r="AA68" s="1293"/>
      <c r="AB68" s="1293"/>
      <c r="AC68" s="1293"/>
      <c r="AD68" s="1338"/>
      <c r="AE68" s="1338"/>
      <c r="AF68" s="1338"/>
      <c r="AG68" s="1338"/>
      <c r="AH68" s="1293"/>
      <c r="AI68" s="1295"/>
      <c r="AJ68" s="1295"/>
    </row>
    <row r="69" spans="1:36" ht="18.75" x14ac:dyDescent="0.25">
      <c r="A69" s="1343"/>
      <c r="B69" s="1346"/>
      <c r="C69" s="1349"/>
      <c r="D69" s="1351"/>
      <c r="E69" s="142"/>
      <c r="F69" s="142"/>
      <c r="G69" s="142"/>
      <c r="H69" s="142"/>
      <c r="I69" s="142"/>
      <c r="J69" s="142"/>
      <c r="K69" s="142"/>
      <c r="L69" s="142"/>
      <c r="M69" s="142"/>
      <c r="N69" s="142"/>
      <c r="O69" s="142"/>
      <c r="P69" s="142"/>
      <c r="Q69" s="142"/>
      <c r="R69" s="144"/>
      <c r="S69" s="144"/>
      <c r="T69" s="144"/>
      <c r="U69" s="144"/>
      <c r="V69" s="145">
        <f t="shared" si="0"/>
        <v>0</v>
      </c>
      <c r="W69" s="145">
        <f t="shared" si="1"/>
        <v>0</v>
      </c>
      <c r="X69" s="145">
        <f t="shared" si="2"/>
        <v>0</v>
      </c>
      <c r="Y69" s="146">
        <f t="shared" si="3"/>
        <v>0</v>
      </c>
      <c r="Z69" s="1335"/>
      <c r="AA69" s="1293"/>
      <c r="AB69" s="1293"/>
      <c r="AC69" s="1293"/>
      <c r="AD69" s="1338"/>
      <c r="AE69" s="1338"/>
      <c r="AF69" s="1338"/>
      <c r="AG69" s="1338"/>
      <c r="AH69" s="1293"/>
      <c r="AI69" s="1295"/>
      <c r="AJ69" s="1295"/>
    </row>
    <row r="70" spans="1:36" ht="18.75" x14ac:dyDescent="0.25">
      <c r="A70" s="1343"/>
      <c r="B70" s="1346"/>
      <c r="C70" s="1349"/>
      <c r="D70" s="1351"/>
      <c r="E70" s="147"/>
      <c r="F70" s="147"/>
      <c r="G70" s="147"/>
      <c r="H70" s="147"/>
      <c r="I70" s="147"/>
      <c r="J70" s="147"/>
      <c r="K70" s="147"/>
      <c r="L70" s="147"/>
      <c r="M70" s="147"/>
      <c r="N70" s="147"/>
      <c r="O70" s="147"/>
      <c r="P70" s="147"/>
      <c r="Q70" s="147"/>
      <c r="R70" s="148"/>
      <c r="S70" s="148"/>
      <c r="T70" s="148"/>
      <c r="U70" s="148"/>
      <c r="V70" s="145">
        <f t="shared" si="0"/>
        <v>0</v>
      </c>
      <c r="W70" s="145">
        <f t="shared" si="1"/>
        <v>0</v>
      </c>
      <c r="X70" s="145">
        <f t="shared" si="2"/>
        <v>0</v>
      </c>
      <c r="Y70" s="146">
        <f t="shared" si="3"/>
        <v>0</v>
      </c>
      <c r="Z70" s="1335"/>
      <c r="AA70" s="1293"/>
      <c r="AB70" s="1293"/>
      <c r="AC70" s="1293"/>
      <c r="AD70" s="1338"/>
      <c r="AE70" s="1338"/>
      <c r="AF70" s="1338"/>
      <c r="AG70" s="1338"/>
      <c r="AH70" s="1293"/>
      <c r="AI70" s="1295"/>
      <c r="AJ70" s="1295"/>
    </row>
    <row r="71" spans="1:36" ht="18.75" x14ac:dyDescent="0.25">
      <c r="A71" s="1343"/>
      <c r="B71" s="1346"/>
      <c r="C71" s="1349"/>
      <c r="D71" s="1351"/>
      <c r="E71" s="142"/>
      <c r="F71" s="142"/>
      <c r="G71" s="142"/>
      <c r="H71" s="142"/>
      <c r="I71" s="142"/>
      <c r="J71" s="142"/>
      <c r="K71" s="142"/>
      <c r="L71" s="142"/>
      <c r="M71" s="142"/>
      <c r="N71" s="142"/>
      <c r="O71" s="142"/>
      <c r="P71" s="142"/>
      <c r="Q71" s="142"/>
      <c r="R71" s="144"/>
      <c r="S71" s="144"/>
      <c r="T71" s="144"/>
      <c r="U71" s="144"/>
      <c r="V71" s="145">
        <f t="shared" si="0"/>
        <v>0</v>
      </c>
      <c r="W71" s="145">
        <f t="shared" si="1"/>
        <v>0</v>
      </c>
      <c r="X71" s="145">
        <f t="shared" si="2"/>
        <v>0</v>
      </c>
      <c r="Y71" s="146">
        <f t="shared" si="3"/>
        <v>0</v>
      </c>
      <c r="Z71" s="1335"/>
      <c r="AA71" s="1293"/>
      <c r="AB71" s="1293"/>
      <c r="AC71" s="1293"/>
      <c r="AD71" s="1338"/>
      <c r="AE71" s="1338"/>
      <c r="AF71" s="1338"/>
      <c r="AG71" s="1338"/>
      <c r="AH71" s="1293"/>
      <c r="AI71" s="1295"/>
      <c r="AJ71" s="1295"/>
    </row>
    <row r="72" spans="1:36" ht="18.75" x14ac:dyDescent="0.25">
      <c r="A72" s="1343"/>
      <c r="B72" s="1346"/>
      <c r="C72" s="1349"/>
      <c r="D72" s="1351"/>
      <c r="E72" s="147"/>
      <c r="F72" s="147"/>
      <c r="G72" s="147"/>
      <c r="H72" s="147"/>
      <c r="I72" s="147"/>
      <c r="J72" s="147"/>
      <c r="K72" s="147"/>
      <c r="L72" s="147"/>
      <c r="M72" s="147"/>
      <c r="N72" s="147"/>
      <c r="O72" s="147"/>
      <c r="P72" s="147"/>
      <c r="Q72" s="147"/>
      <c r="R72" s="148"/>
      <c r="S72" s="148"/>
      <c r="T72" s="148"/>
      <c r="U72" s="148"/>
      <c r="V72" s="145">
        <f t="shared" si="0"/>
        <v>0</v>
      </c>
      <c r="W72" s="145">
        <f t="shared" si="1"/>
        <v>0</v>
      </c>
      <c r="X72" s="145">
        <f t="shared" si="2"/>
        <v>0</v>
      </c>
      <c r="Y72" s="146">
        <f t="shared" si="3"/>
        <v>0</v>
      </c>
      <c r="Z72" s="1335"/>
      <c r="AA72" s="1293"/>
      <c r="AB72" s="1293"/>
      <c r="AC72" s="1293"/>
      <c r="AD72" s="1338"/>
      <c r="AE72" s="1338"/>
      <c r="AF72" s="1338"/>
      <c r="AG72" s="1338"/>
      <c r="AH72" s="1293"/>
      <c r="AI72" s="1295"/>
      <c r="AJ72" s="1295"/>
    </row>
    <row r="73" spans="1:36" ht="18.75" x14ac:dyDescent="0.25">
      <c r="A73" s="1343"/>
      <c r="B73" s="1346"/>
      <c r="C73" s="1349"/>
      <c r="D73" s="1351"/>
      <c r="E73" s="142"/>
      <c r="F73" s="142"/>
      <c r="G73" s="142"/>
      <c r="H73" s="142"/>
      <c r="I73" s="142"/>
      <c r="J73" s="142"/>
      <c r="K73" s="142"/>
      <c r="L73" s="142"/>
      <c r="M73" s="142"/>
      <c r="N73" s="142"/>
      <c r="O73" s="142"/>
      <c r="P73" s="142"/>
      <c r="Q73" s="142"/>
      <c r="R73" s="144"/>
      <c r="S73" s="144"/>
      <c r="T73" s="144"/>
      <c r="U73" s="144"/>
      <c r="V73" s="145">
        <f t="shared" si="0"/>
        <v>0</v>
      </c>
      <c r="W73" s="145">
        <f t="shared" si="1"/>
        <v>0</v>
      </c>
      <c r="X73" s="145">
        <f t="shared" si="2"/>
        <v>0</v>
      </c>
      <c r="Y73" s="146">
        <f t="shared" si="3"/>
        <v>0</v>
      </c>
      <c r="Z73" s="1335"/>
      <c r="AA73" s="1293"/>
      <c r="AB73" s="1293"/>
      <c r="AC73" s="1293"/>
      <c r="AD73" s="1338"/>
      <c r="AE73" s="1338"/>
      <c r="AF73" s="1338"/>
      <c r="AG73" s="1338"/>
      <c r="AH73" s="1293"/>
      <c r="AI73" s="1295"/>
      <c r="AJ73" s="1295"/>
    </row>
    <row r="74" spans="1:36" ht="18.75" x14ac:dyDescent="0.25">
      <c r="A74" s="1343"/>
      <c r="B74" s="1346"/>
      <c r="C74" s="1349"/>
      <c r="D74" s="1351"/>
      <c r="E74" s="147"/>
      <c r="F74" s="147"/>
      <c r="G74" s="147"/>
      <c r="H74" s="147"/>
      <c r="I74" s="147"/>
      <c r="J74" s="147"/>
      <c r="K74" s="147"/>
      <c r="L74" s="147"/>
      <c r="M74" s="147"/>
      <c r="N74" s="147"/>
      <c r="O74" s="147"/>
      <c r="P74" s="147"/>
      <c r="Q74" s="147"/>
      <c r="R74" s="148"/>
      <c r="S74" s="148"/>
      <c r="T74" s="148"/>
      <c r="U74" s="148"/>
      <c r="V74" s="145">
        <f t="shared" si="0"/>
        <v>0</v>
      </c>
      <c r="W74" s="145">
        <f t="shared" si="1"/>
        <v>0</v>
      </c>
      <c r="X74" s="145">
        <f t="shared" si="2"/>
        <v>0</v>
      </c>
      <c r="Y74" s="146">
        <f t="shared" si="3"/>
        <v>0</v>
      </c>
      <c r="Z74" s="1335"/>
      <c r="AA74" s="1293"/>
      <c r="AB74" s="1293"/>
      <c r="AC74" s="1293"/>
      <c r="AD74" s="1338"/>
      <c r="AE74" s="1338"/>
      <c r="AF74" s="1338"/>
      <c r="AG74" s="1338"/>
      <c r="AH74" s="1293"/>
      <c r="AI74" s="1295"/>
      <c r="AJ74" s="1295"/>
    </row>
    <row r="75" spans="1:36" ht="18.75" x14ac:dyDescent="0.25">
      <c r="A75" s="1343"/>
      <c r="B75" s="1346"/>
      <c r="C75" s="1349"/>
      <c r="D75" s="1351"/>
      <c r="E75" s="142"/>
      <c r="F75" s="142"/>
      <c r="G75" s="142"/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4"/>
      <c r="S75" s="144"/>
      <c r="T75" s="144"/>
      <c r="U75" s="144"/>
      <c r="V75" s="145">
        <f t="shared" si="0"/>
        <v>0</v>
      </c>
      <c r="W75" s="145">
        <f t="shared" si="1"/>
        <v>0</v>
      </c>
      <c r="X75" s="145">
        <f t="shared" si="2"/>
        <v>0</v>
      </c>
      <c r="Y75" s="146">
        <f t="shared" si="3"/>
        <v>0</v>
      </c>
      <c r="Z75" s="1335"/>
      <c r="AA75" s="1293"/>
      <c r="AB75" s="1293"/>
      <c r="AC75" s="1293"/>
      <c r="AD75" s="1338"/>
      <c r="AE75" s="1338"/>
      <c r="AF75" s="1338"/>
      <c r="AG75" s="1338"/>
      <c r="AH75" s="1293"/>
      <c r="AI75" s="1295"/>
      <c r="AJ75" s="1295"/>
    </row>
    <row r="76" spans="1:36" ht="18.75" x14ac:dyDescent="0.25">
      <c r="A76" s="1343"/>
      <c r="B76" s="1346"/>
      <c r="C76" s="1349"/>
      <c r="D76" s="1351"/>
      <c r="E76" s="147"/>
      <c r="F76" s="147"/>
      <c r="G76" s="147"/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148"/>
      <c r="S76" s="148"/>
      <c r="T76" s="148"/>
      <c r="U76" s="148"/>
      <c r="V76" s="145">
        <f t="shared" ref="V76:V139" si="19">IF(AND(F76=0,G76=0,H76=0),0,IF(AND(F76=0,G76=0),H76,IF(AND(F76=0,H76=0),G76,IF(AND(G76=0,H76=0),F76,IF(F76=0,(G76+H76)/2,IF(G76=0,(F76+H76)/2,IF(H76=0,(F76+G76)/2,(F76+G76+H76)/3)))))))</f>
        <v>0</v>
      </c>
      <c r="W76" s="145">
        <f t="shared" ref="W76:W139" si="20">IF(AND(I76=0,J76=0,K76=0),0,IF(AND(I76=0,J76=0),K76,IF(AND(I76=0,K76=0),J76,IF(AND(J76=0,K76=0),I76,IF(I76=0,(J76+K76)/2,IF(J76=0,(I76+K76)/2,IF(K76=0,(I76+J76)/2,(I76+J76+K76)/3)))))))</f>
        <v>0</v>
      </c>
      <c r="X76" s="145">
        <f t="shared" ref="X76:X139" si="21">IF(AND(L76=0,M76=0,N76=0),0,IF(AND(L76=0,M76=0),N76,IF(AND(L76=0,N76=0),M76,IF(AND(M76=0,N76=0),L76,IF(L76=0,(M76+N76)/2,IF(M76=0,(L76+N76)/2,IF(N76=0,(L76+M76)/2,(L76+M76+N76)/3)))))))</f>
        <v>0</v>
      </c>
      <c r="Y76" s="146">
        <f t="shared" ref="Y76:Y139" si="22">IF(AND(O76=0,P76=0,Q76=0),0,IF(AND(O76=0,P76=0),Q76,IF(AND(O76=0,Q76=0),P76,IF(AND(P76=0,Q76=0),O76,IF(O76=0,(P76+Q76)/2,IF(P76=0,(O76+Q76)/2,IF(Q76=0,(O76+P76)/2,(O76+P76+Q76)/3)))))))</f>
        <v>0</v>
      </c>
      <c r="Z76" s="1335"/>
      <c r="AA76" s="1293"/>
      <c r="AB76" s="1293"/>
      <c r="AC76" s="1293"/>
      <c r="AD76" s="1338"/>
      <c r="AE76" s="1338"/>
      <c r="AF76" s="1338"/>
      <c r="AG76" s="1338"/>
      <c r="AH76" s="1293"/>
      <c r="AI76" s="1295"/>
      <c r="AJ76" s="1295"/>
    </row>
    <row r="77" spans="1:36" ht="18.75" x14ac:dyDescent="0.25">
      <c r="A77" s="1343"/>
      <c r="B77" s="1346"/>
      <c r="C77" s="1349"/>
      <c r="D77" s="1351"/>
      <c r="E77" s="142"/>
      <c r="F77" s="142"/>
      <c r="G77" s="142"/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4"/>
      <c r="S77" s="144"/>
      <c r="T77" s="144"/>
      <c r="U77" s="144"/>
      <c r="V77" s="145">
        <f t="shared" si="19"/>
        <v>0</v>
      </c>
      <c r="W77" s="145">
        <f t="shared" si="20"/>
        <v>0</v>
      </c>
      <c r="X77" s="145">
        <f t="shared" si="21"/>
        <v>0</v>
      </c>
      <c r="Y77" s="146">
        <f t="shared" si="22"/>
        <v>0</v>
      </c>
      <c r="Z77" s="1335"/>
      <c r="AA77" s="1293"/>
      <c r="AB77" s="1293"/>
      <c r="AC77" s="1293"/>
      <c r="AD77" s="1338"/>
      <c r="AE77" s="1338"/>
      <c r="AF77" s="1338"/>
      <c r="AG77" s="1338"/>
      <c r="AH77" s="1293"/>
      <c r="AI77" s="1295"/>
      <c r="AJ77" s="1295"/>
    </row>
    <row r="78" spans="1:36" ht="18.75" x14ac:dyDescent="0.25">
      <c r="A78" s="1343"/>
      <c r="B78" s="1346"/>
      <c r="C78" s="1349"/>
      <c r="D78" s="1351"/>
      <c r="E78" s="147"/>
      <c r="F78" s="147"/>
      <c r="G78" s="147"/>
      <c r="H78" s="147"/>
      <c r="I78" s="147"/>
      <c r="J78" s="147"/>
      <c r="K78" s="147"/>
      <c r="L78" s="147"/>
      <c r="M78" s="147"/>
      <c r="N78" s="147"/>
      <c r="O78" s="147"/>
      <c r="P78" s="147"/>
      <c r="Q78" s="147"/>
      <c r="R78" s="148"/>
      <c r="S78" s="148"/>
      <c r="T78" s="148"/>
      <c r="U78" s="148"/>
      <c r="V78" s="145">
        <f t="shared" si="19"/>
        <v>0</v>
      </c>
      <c r="W78" s="145">
        <f t="shared" si="20"/>
        <v>0</v>
      </c>
      <c r="X78" s="145">
        <f t="shared" si="21"/>
        <v>0</v>
      </c>
      <c r="Y78" s="146">
        <f t="shared" si="22"/>
        <v>0</v>
      </c>
      <c r="Z78" s="1335"/>
      <c r="AA78" s="1293"/>
      <c r="AB78" s="1293"/>
      <c r="AC78" s="1293"/>
      <c r="AD78" s="1338"/>
      <c r="AE78" s="1338"/>
      <c r="AF78" s="1338"/>
      <c r="AG78" s="1338"/>
      <c r="AH78" s="1293"/>
      <c r="AI78" s="1295"/>
      <c r="AJ78" s="1295"/>
    </row>
    <row r="79" spans="1:36" ht="18.75" x14ac:dyDescent="0.25">
      <c r="A79" s="1343"/>
      <c r="B79" s="1346"/>
      <c r="C79" s="1349"/>
      <c r="D79" s="1351"/>
      <c r="E79" s="142"/>
      <c r="F79" s="142"/>
      <c r="G79" s="142"/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4"/>
      <c r="S79" s="144"/>
      <c r="T79" s="144"/>
      <c r="U79" s="144"/>
      <c r="V79" s="145">
        <f t="shared" si="19"/>
        <v>0</v>
      </c>
      <c r="W79" s="145">
        <f t="shared" si="20"/>
        <v>0</v>
      </c>
      <c r="X79" s="145">
        <f t="shared" si="21"/>
        <v>0</v>
      </c>
      <c r="Y79" s="146">
        <f t="shared" si="22"/>
        <v>0</v>
      </c>
      <c r="Z79" s="1335"/>
      <c r="AA79" s="1293"/>
      <c r="AB79" s="1293"/>
      <c r="AC79" s="1293"/>
      <c r="AD79" s="1338"/>
      <c r="AE79" s="1338"/>
      <c r="AF79" s="1338"/>
      <c r="AG79" s="1338"/>
      <c r="AH79" s="1293"/>
      <c r="AI79" s="1295"/>
      <c r="AJ79" s="1295"/>
    </row>
    <row r="80" spans="1:36" ht="18.75" x14ac:dyDescent="0.25">
      <c r="A80" s="1343"/>
      <c r="B80" s="1346"/>
      <c r="C80" s="1349"/>
      <c r="D80" s="1351"/>
      <c r="E80" s="147"/>
      <c r="F80" s="147"/>
      <c r="G80" s="147"/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148"/>
      <c r="S80" s="148"/>
      <c r="T80" s="148"/>
      <c r="U80" s="148"/>
      <c r="V80" s="145">
        <f t="shared" si="19"/>
        <v>0</v>
      </c>
      <c r="W80" s="145">
        <f t="shared" si="20"/>
        <v>0</v>
      </c>
      <c r="X80" s="145">
        <f t="shared" si="21"/>
        <v>0</v>
      </c>
      <c r="Y80" s="146">
        <f t="shared" si="22"/>
        <v>0</v>
      </c>
      <c r="Z80" s="1335"/>
      <c r="AA80" s="1293"/>
      <c r="AB80" s="1293"/>
      <c r="AC80" s="1293"/>
      <c r="AD80" s="1338"/>
      <c r="AE80" s="1338"/>
      <c r="AF80" s="1338"/>
      <c r="AG80" s="1338"/>
      <c r="AH80" s="1293"/>
      <c r="AI80" s="1295"/>
      <c r="AJ80" s="1295"/>
    </row>
    <row r="81" spans="1:36" ht="18.75" x14ac:dyDescent="0.25">
      <c r="A81" s="1343"/>
      <c r="B81" s="1346"/>
      <c r="C81" s="1349"/>
      <c r="D81" s="1351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4"/>
      <c r="S81" s="144"/>
      <c r="T81" s="144"/>
      <c r="U81" s="144"/>
      <c r="V81" s="145">
        <f t="shared" si="19"/>
        <v>0</v>
      </c>
      <c r="W81" s="145">
        <f t="shared" si="20"/>
        <v>0</v>
      </c>
      <c r="X81" s="145">
        <f t="shared" si="21"/>
        <v>0</v>
      </c>
      <c r="Y81" s="146">
        <f t="shared" si="22"/>
        <v>0</v>
      </c>
      <c r="Z81" s="1335"/>
      <c r="AA81" s="1293"/>
      <c r="AB81" s="1293"/>
      <c r="AC81" s="1293"/>
      <c r="AD81" s="1338"/>
      <c r="AE81" s="1338"/>
      <c r="AF81" s="1338"/>
      <c r="AG81" s="1338"/>
      <c r="AH81" s="1293"/>
      <c r="AI81" s="1295"/>
      <c r="AJ81" s="1295"/>
    </row>
    <row r="82" spans="1:36" ht="18.75" x14ac:dyDescent="0.25">
      <c r="A82" s="1343"/>
      <c r="B82" s="1346"/>
      <c r="C82" s="1349"/>
      <c r="D82" s="1351"/>
      <c r="E82" s="147"/>
      <c r="F82" s="147"/>
      <c r="G82" s="147"/>
      <c r="H82" s="147"/>
      <c r="I82" s="147"/>
      <c r="J82" s="147"/>
      <c r="K82" s="147"/>
      <c r="L82" s="147"/>
      <c r="M82" s="147"/>
      <c r="N82" s="147"/>
      <c r="O82" s="147"/>
      <c r="P82" s="147"/>
      <c r="Q82" s="147"/>
      <c r="R82" s="148"/>
      <c r="S82" s="148"/>
      <c r="T82" s="148"/>
      <c r="U82" s="148"/>
      <c r="V82" s="145">
        <f t="shared" si="19"/>
        <v>0</v>
      </c>
      <c r="W82" s="145">
        <f t="shared" si="20"/>
        <v>0</v>
      </c>
      <c r="X82" s="145">
        <f t="shared" si="21"/>
        <v>0</v>
      </c>
      <c r="Y82" s="146">
        <f t="shared" si="22"/>
        <v>0</v>
      </c>
      <c r="Z82" s="1335"/>
      <c r="AA82" s="1293"/>
      <c r="AB82" s="1293"/>
      <c r="AC82" s="1293"/>
      <c r="AD82" s="1338"/>
      <c r="AE82" s="1338"/>
      <c r="AF82" s="1338"/>
      <c r="AG82" s="1338"/>
      <c r="AH82" s="1293"/>
      <c r="AI82" s="1295"/>
      <c r="AJ82" s="1295"/>
    </row>
    <row r="83" spans="1:36" ht="19.5" thickBot="1" x14ac:dyDescent="0.3">
      <c r="A83" s="1344"/>
      <c r="B83" s="1347"/>
      <c r="C83" s="1350"/>
      <c r="D83" s="1352"/>
      <c r="E83" s="154"/>
      <c r="F83" s="154"/>
      <c r="G83" s="154"/>
      <c r="H83" s="154"/>
      <c r="I83" s="154"/>
      <c r="J83" s="154"/>
      <c r="K83" s="154"/>
      <c r="L83" s="154"/>
      <c r="M83" s="154"/>
      <c r="N83" s="154"/>
      <c r="O83" s="154"/>
      <c r="P83" s="154"/>
      <c r="Q83" s="154"/>
      <c r="R83" s="155"/>
      <c r="S83" s="155"/>
      <c r="T83" s="155"/>
      <c r="U83" s="155"/>
      <c r="V83" s="156">
        <f t="shared" si="19"/>
        <v>0</v>
      </c>
      <c r="W83" s="156">
        <f t="shared" si="20"/>
        <v>0</v>
      </c>
      <c r="X83" s="156">
        <f t="shared" si="21"/>
        <v>0</v>
      </c>
      <c r="Y83" s="157">
        <f t="shared" si="22"/>
        <v>0</v>
      </c>
      <c r="Z83" s="1336"/>
      <c r="AA83" s="1303"/>
      <c r="AB83" s="1303"/>
      <c r="AC83" s="1303"/>
      <c r="AD83" s="1341"/>
      <c r="AE83" s="1341"/>
      <c r="AF83" s="1341"/>
      <c r="AG83" s="1341"/>
      <c r="AH83" s="1303"/>
      <c r="AI83" s="1296"/>
      <c r="AJ83" s="1296"/>
    </row>
    <row r="84" spans="1:36" ht="18.75" x14ac:dyDescent="0.25">
      <c r="A84" s="1342">
        <v>5</v>
      </c>
      <c r="B84" s="1348" t="s">
        <v>82</v>
      </c>
      <c r="C84" s="1348" t="s">
        <v>99</v>
      </c>
      <c r="D84" s="1348">
        <f>250*0.9</f>
        <v>225</v>
      </c>
      <c r="E84" s="439" t="s">
        <v>1075</v>
      </c>
      <c r="F84" s="439">
        <v>14.2</v>
      </c>
      <c r="G84" s="439">
        <v>9</v>
      </c>
      <c r="H84" s="439">
        <v>12</v>
      </c>
      <c r="I84" s="439">
        <v>5.6</v>
      </c>
      <c r="J84" s="439">
        <v>7.8</v>
      </c>
      <c r="K84" s="439">
        <v>8.1999999999999993</v>
      </c>
      <c r="L84" s="701">
        <v>24.8</v>
      </c>
      <c r="M84" s="441">
        <v>18</v>
      </c>
      <c r="N84" s="441">
        <v>31</v>
      </c>
      <c r="O84" s="441">
        <v>25.8</v>
      </c>
      <c r="P84" s="441">
        <v>21</v>
      </c>
      <c r="Q84" s="441">
        <v>34.200000000000003</v>
      </c>
      <c r="R84" s="706">
        <v>380</v>
      </c>
      <c r="S84" s="706">
        <v>380</v>
      </c>
      <c r="T84" s="151">
        <v>380</v>
      </c>
      <c r="U84" s="151">
        <v>380</v>
      </c>
      <c r="V84" s="152">
        <f t="shared" si="19"/>
        <v>11.733333333333334</v>
      </c>
      <c r="W84" s="152">
        <f t="shared" si="20"/>
        <v>7.1999999999999993</v>
      </c>
      <c r="X84" s="152">
        <f t="shared" si="21"/>
        <v>24.599999999999998</v>
      </c>
      <c r="Y84" s="153">
        <f t="shared" si="22"/>
        <v>27</v>
      </c>
      <c r="Z84" s="1334">
        <f t="shared" ref="Z84:AB84" si="23">SUM(V84:V103)</f>
        <v>47.533333333333331</v>
      </c>
      <c r="AA84" s="1302">
        <f t="shared" si="23"/>
        <v>52.199999999999996</v>
      </c>
      <c r="AB84" s="1302">
        <f t="shared" si="23"/>
        <v>71</v>
      </c>
      <c r="AC84" s="1302">
        <f>SUM(Y84:Y103)</f>
        <v>82.23333333333332</v>
      </c>
      <c r="AD84" s="1337">
        <f t="shared" ref="AD84" si="24">Z84*0.38*0.9*SQRT(3)</f>
        <v>28.156910748162694</v>
      </c>
      <c r="AE84" s="1337">
        <f t="shared" si="6"/>
        <v>30.921263837042623</v>
      </c>
      <c r="AF84" s="1337">
        <f t="shared" si="6"/>
        <v>42.057657709387477</v>
      </c>
      <c r="AG84" s="1337">
        <f t="shared" si="6"/>
        <v>48.71185050190558</v>
      </c>
      <c r="AH84" s="1302">
        <f t="shared" ref="AH84" si="25">MAX(Z84:AC103)</f>
        <v>82.23333333333332</v>
      </c>
      <c r="AI84" s="1294">
        <f t="shared" ref="AI84" si="26">AH84*0.38*0.9*SQRT(3)</f>
        <v>48.71185050190558</v>
      </c>
      <c r="AJ84" s="1294">
        <f t="shared" ref="AJ84" si="27">D84-AI84</f>
        <v>176.28814949809441</v>
      </c>
    </row>
    <row r="85" spans="1:36" ht="18.75" x14ac:dyDescent="0.25">
      <c r="A85" s="1343"/>
      <c r="B85" s="1351"/>
      <c r="C85" s="1349"/>
      <c r="D85" s="1351"/>
      <c r="E85" s="437" t="s">
        <v>313</v>
      </c>
      <c r="F85" s="437">
        <v>37</v>
      </c>
      <c r="G85" s="437">
        <v>31.2</v>
      </c>
      <c r="H85" s="437">
        <v>24.8</v>
      </c>
      <c r="I85" s="437">
        <v>34.799999999999997</v>
      </c>
      <c r="J85" s="437">
        <v>36</v>
      </c>
      <c r="K85" s="437">
        <v>29.4</v>
      </c>
      <c r="L85" s="702">
        <v>34.4</v>
      </c>
      <c r="M85" s="420">
        <v>53</v>
      </c>
      <c r="N85" s="420">
        <v>46.4</v>
      </c>
      <c r="O85" s="420">
        <v>38</v>
      </c>
      <c r="P85" s="420">
        <v>67.400000000000006</v>
      </c>
      <c r="Q85" s="420">
        <v>51.3</v>
      </c>
      <c r="R85" s="703">
        <v>380</v>
      </c>
      <c r="S85" s="703">
        <v>380</v>
      </c>
      <c r="T85" s="144">
        <v>380</v>
      </c>
      <c r="U85" s="144">
        <v>380</v>
      </c>
      <c r="V85" s="145">
        <f t="shared" si="19"/>
        <v>31</v>
      </c>
      <c r="W85" s="145">
        <f t="shared" si="20"/>
        <v>33.4</v>
      </c>
      <c r="X85" s="145">
        <f t="shared" si="21"/>
        <v>44.6</v>
      </c>
      <c r="Y85" s="146">
        <f t="shared" si="22"/>
        <v>52.233333333333327</v>
      </c>
      <c r="Z85" s="1335"/>
      <c r="AA85" s="1293"/>
      <c r="AB85" s="1293"/>
      <c r="AC85" s="1293"/>
      <c r="AD85" s="1338"/>
      <c r="AE85" s="1338"/>
      <c r="AF85" s="1338"/>
      <c r="AG85" s="1338"/>
      <c r="AH85" s="1293"/>
      <c r="AI85" s="1295"/>
      <c r="AJ85" s="1295"/>
    </row>
    <row r="86" spans="1:36" ht="18.75" x14ac:dyDescent="0.25">
      <c r="A86" s="1343"/>
      <c r="B86" s="1351"/>
      <c r="C86" s="1349"/>
      <c r="D86" s="1351"/>
      <c r="E86" s="438" t="s">
        <v>314</v>
      </c>
      <c r="F86" s="438">
        <v>4.8</v>
      </c>
      <c r="G86" s="438">
        <v>0</v>
      </c>
      <c r="H86" s="438">
        <v>0</v>
      </c>
      <c r="I86" s="438">
        <v>11.6</v>
      </c>
      <c r="J86" s="438">
        <v>0</v>
      </c>
      <c r="K86" s="438">
        <v>0</v>
      </c>
      <c r="L86" s="704">
        <v>1.4</v>
      </c>
      <c r="M86" s="438">
        <v>0</v>
      </c>
      <c r="N86" s="438">
        <v>2.2000000000000002</v>
      </c>
      <c r="O86" s="438">
        <v>1.9</v>
      </c>
      <c r="P86" s="438">
        <v>0</v>
      </c>
      <c r="Q86" s="438">
        <v>4.0999999999999996</v>
      </c>
      <c r="R86" s="703">
        <v>380</v>
      </c>
      <c r="S86" s="703">
        <v>380</v>
      </c>
      <c r="T86" s="144">
        <v>380</v>
      </c>
      <c r="U86" s="144">
        <v>380</v>
      </c>
      <c r="V86" s="145">
        <f t="shared" si="19"/>
        <v>4.8</v>
      </c>
      <c r="W86" s="145">
        <f t="shared" si="20"/>
        <v>11.6</v>
      </c>
      <c r="X86" s="145">
        <f t="shared" si="21"/>
        <v>1.8</v>
      </c>
      <c r="Y86" s="146">
        <f t="shared" si="22"/>
        <v>3</v>
      </c>
      <c r="Z86" s="1335"/>
      <c r="AA86" s="1293"/>
      <c r="AB86" s="1293"/>
      <c r="AC86" s="1293"/>
      <c r="AD86" s="1338"/>
      <c r="AE86" s="1338"/>
      <c r="AF86" s="1338"/>
      <c r="AG86" s="1338"/>
      <c r="AH86" s="1293"/>
      <c r="AI86" s="1295"/>
      <c r="AJ86" s="1295"/>
    </row>
    <row r="87" spans="1:36" ht="18.75" x14ac:dyDescent="0.25">
      <c r="A87" s="1343"/>
      <c r="B87" s="1351"/>
      <c r="C87" s="1349"/>
      <c r="D87" s="1351"/>
      <c r="E87" s="142"/>
      <c r="F87" s="142"/>
      <c r="G87" s="142"/>
      <c r="H87" s="142"/>
      <c r="I87" s="142"/>
      <c r="J87" s="142"/>
      <c r="K87" s="142"/>
      <c r="L87" s="142"/>
      <c r="M87" s="142"/>
      <c r="N87" s="142"/>
      <c r="O87" s="142"/>
      <c r="P87" s="142"/>
      <c r="Q87" s="142"/>
      <c r="R87" s="144"/>
      <c r="S87" s="144"/>
      <c r="T87" s="144"/>
      <c r="U87" s="144"/>
      <c r="V87" s="145">
        <f t="shared" si="19"/>
        <v>0</v>
      </c>
      <c r="W87" s="145">
        <f t="shared" si="20"/>
        <v>0</v>
      </c>
      <c r="X87" s="145">
        <f t="shared" si="21"/>
        <v>0</v>
      </c>
      <c r="Y87" s="146">
        <f t="shared" si="22"/>
        <v>0</v>
      </c>
      <c r="Z87" s="1335"/>
      <c r="AA87" s="1293"/>
      <c r="AB87" s="1293"/>
      <c r="AC87" s="1293"/>
      <c r="AD87" s="1338"/>
      <c r="AE87" s="1338"/>
      <c r="AF87" s="1338"/>
      <c r="AG87" s="1338"/>
      <c r="AH87" s="1293"/>
      <c r="AI87" s="1295"/>
      <c r="AJ87" s="1295"/>
    </row>
    <row r="88" spans="1:36" ht="18.75" x14ac:dyDescent="0.25">
      <c r="A88" s="1343"/>
      <c r="B88" s="1351"/>
      <c r="C88" s="1349"/>
      <c r="D88" s="1351"/>
      <c r="E88" s="147"/>
      <c r="F88" s="147"/>
      <c r="G88" s="147"/>
      <c r="H88" s="147"/>
      <c r="I88" s="147"/>
      <c r="J88" s="147"/>
      <c r="K88" s="147"/>
      <c r="L88" s="147"/>
      <c r="M88" s="147"/>
      <c r="N88" s="147"/>
      <c r="O88" s="147"/>
      <c r="P88" s="147"/>
      <c r="Q88" s="147"/>
      <c r="R88" s="148"/>
      <c r="S88" s="148"/>
      <c r="T88" s="148"/>
      <c r="U88" s="148"/>
      <c r="V88" s="145">
        <f t="shared" si="19"/>
        <v>0</v>
      </c>
      <c r="W88" s="145">
        <f t="shared" si="20"/>
        <v>0</v>
      </c>
      <c r="X88" s="145">
        <f t="shared" si="21"/>
        <v>0</v>
      </c>
      <c r="Y88" s="146">
        <f t="shared" si="22"/>
        <v>0</v>
      </c>
      <c r="Z88" s="1335"/>
      <c r="AA88" s="1293"/>
      <c r="AB88" s="1293"/>
      <c r="AC88" s="1293"/>
      <c r="AD88" s="1338"/>
      <c r="AE88" s="1338"/>
      <c r="AF88" s="1338"/>
      <c r="AG88" s="1338"/>
      <c r="AH88" s="1293"/>
      <c r="AI88" s="1295"/>
      <c r="AJ88" s="1295"/>
    </row>
    <row r="89" spans="1:36" ht="18.75" x14ac:dyDescent="0.25">
      <c r="A89" s="1343"/>
      <c r="B89" s="1351"/>
      <c r="C89" s="1349"/>
      <c r="D89" s="1351"/>
      <c r="E89" s="142"/>
      <c r="F89" s="142"/>
      <c r="G89" s="142"/>
      <c r="H89" s="142"/>
      <c r="I89" s="142"/>
      <c r="J89" s="142"/>
      <c r="K89" s="142"/>
      <c r="L89" s="142"/>
      <c r="M89" s="142"/>
      <c r="N89" s="142"/>
      <c r="O89" s="142"/>
      <c r="P89" s="142"/>
      <c r="Q89" s="142"/>
      <c r="R89" s="144"/>
      <c r="S89" s="144"/>
      <c r="T89" s="144"/>
      <c r="U89" s="144"/>
      <c r="V89" s="145">
        <f t="shared" si="19"/>
        <v>0</v>
      </c>
      <c r="W89" s="145">
        <f t="shared" si="20"/>
        <v>0</v>
      </c>
      <c r="X89" s="145">
        <f t="shared" si="21"/>
        <v>0</v>
      </c>
      <c r="Y89" s="146">
        <f t="shared" si="22"/>
        <v>0</v>
      </c>
      <c r="Z89" s="1335"/>
      <c r="AA89" s="1293"/>
      <c r="AB89" s="1293"/>
      <c r="AC89" s="1293"/>
      <c r="AD89" s="1338"/>
      <c r="AE89" s="1338"/>
      <c r="AF89" s="1338"/>
      <c r="AG89" s="1338"/>
      <c r="AH89" s="1293"/>
      <c r="AI89" s="1295"/>
      <c r="AJ89" s="1295"/>
    </row>
    <row r="90" spans="1:36" ht="18.75" x14ac:dyDescent="0.25">
      <c r="A90" s="1343"/>
      <c r="B90" s="1351"/>
      <c r="C90" s="1349"/>
      <c r="D90" s="1351"/>
      <c r="E90" s="147"/>
      <c r="F90" s="147"/>
      <c r="G90" s="147"/>
      <c r="H90" s="147"/>
      <c r="I90" s="147"/>
      <c r="J90" s="147"/>
      <c r="K90" s="147"/>
      <c r="L90" s="147"/>
      <c r="M90" s="147"/>
      <c r="N90" s="147"/>
      <c r="O90" s="147"/>
      <c r="P90" s="147"/>
      <c r="Q90" s="147"/>
      <c r="R90" s="148"/>
      <c r="S90" s="148"/>
      <c r="T90" s="148"/>
      <c r="U90" s="148"/>
      <c r="V90" s="145">
        <f t="shared" si="19"/>
        <v>0</v>
      </c>
      <c r="W90" s="145">
        <f t="shared" si="20"/>
        <v>0</v>
      </c>
      <c r="X90" s="145">
        <f t="shared" si="21"/>
        <v>0</v>
      </c>
      <c r="Y90" s="146">
        <f t="shared" si="22"/>
        <v>0</v>
      </c>
      <c r="Z90" s="1335"/>
      <c r="AA90" s="1293"/>
      <c r="AB90" s="1293"/>
      <c r="AC90" s="1293"/>
      <c r="AD90" s="1338"/>
      <c r="AE90" s="1338"/>
      <c r="AF90" s="1338"/>
      <c r="AG90" s="1338"/>
      <c r="AH90" s="1293"/>
      <c r="AI90" s="1295"/>
      <c r="AJ90" s="1295"/>
    </row>
    <row r="91" spans="1:36" ht="18.75" x14ac:dyDescent="0.25">
      <c r="A91" s="1343"/>
      <c r="B91" s="1351"/>
      <c r="C91" s="1349"/>
      <c r="D91" s="1351"/>
      <c r="E91" s="142"/>
      <c r="F91" s="142"/>
      <c r="G91" s="142"/>
      <c r="H91" s="142"/>
      <c r="I91" s="142"/>
      <c r="J91" s="142"/>
      <c r="K91" s="142"/>
      <c r="L91" s="142"/>
      <c r="M91" s="142"/>
      <c r="N91" s="142"/>
      <c r="O91" s="142"/>
      <c r="P91" s="142"/>
      <c r="Q91" s="142"/>
      <c r="R91" s="144"/>
      <c r="S91" s="144"/>
      <c r="T91" s="144"/>
      <c r="U91" s="144"/>
      <c r="V91" s="145">
        <f t="shared" si="19"/>
        <v>0</v>
      </c>
      <c r="W91" s="145">
        <f t="shared" si="20"/>
        <v>0</v>
      </c>
      <c r="X91" s="145">
        <f t="shared" si="21"/>
        <v>0</v>
      </c>
      <c r="Y91" s="146">
        <f t="shared" si="22"/>
        <v>0</v>
      </c>
      <c r="Z91" s="1335"/>
      <c r="AA91" s="1293"/>
      <c r="AB91" s="1293"/>
      <c r="AC91" s="1293"/>
      <c r="AD91" s="1338"/>
      <c r="AE91" s="1338"/>
      <c r="AF91" s="1338"/>
      <c r="AG91" s="1338"/>
      <c r="AH91" s="1293"/>
      <c r="AI91" s="1295"/>
      <c r="AJ91" s="1295"/>
    </row>
    <row r="92" spans="1:36" ht="18.75" x14ac:dyDescent="0.25">
      <c r="A92" s="1343"/>
      <c r="B92" s="1351"/>
      <c r="C92" s="1349"/>
      <c r="D92" s="1351"/>
      <c r="E92" s="147"/>
      <c r="F92" s="147"/>
      <c r="G92" s="147"/>
      <c r="H92" s="147"/>
      <c r="I92" s="147"/>
      <c r="J92" s="147"/>
      <c r="K92" s="147"/>
      <c r="L92" s="147"/>
      <c r="M92" s="147"/>
      <c r="N92" s="147"/>
      <c r="O92" s="147"/>
      <c r="P92" s="147"/>
      <c r="Q92" s="147"/>
      <c r="R92" s="148"/>
      <c r="S92" s="148"/>
      <c r="T92" s="148"/>
      <c r="U92" s="148"/>
      <c r="V92" s="145">
        <f t="shared" si="19"/>
        <v>0</v>
      </c>
      <c r="W92" s="145">
        <f t="shared" si="20"/>
        <v>0</v>
      </c>
      <c r="X92" s="145">
        <f t="shared" si="21"/>
        <v>0</v>
      </c>
      <c r="Y92" s="146">
        <f t="shared" si="22"/>
        <v>0</v>
      </c>
      <c r="Z92" s="1335"/>
      <c r="AA92" s="1293"/>
      <c r="AB92" s="1293"/>
      <c r="AC92" s="1293"/>
      <c r="AD92" s="1338"/>
      <c r="AE92" s="1338"/>
      <c r="AF92" s="1338"/>
      <c r="AG92" s="1338"/>
      <c r="AH92" s="1293"/>
      <c r="AI92" s="1295"/>
      <c r="AJ92" s="1295"/>
    </row>
    <row r="93" spans="1:36" ht="18.75" x14ac:dyDescent="0.25">
      <c r="A93" s="1343"/>
      <c r="B93" s="1351"/>
      <c r="C93" s="1349"/>
      <c r="D93" s="1351"/>
      <c r="E93" s="142"/>
      <c r="F93" s="142"/>
      <c r="G93" s="142"/>
      <c r="H93" s="142"/>
      <c r="I93" s="142"/>
      <c r="J93" s="142"/>
      <c r="K93" s="142"/>
      <c r="L93" s="142"/>
      <c r="M93" s="142"/>
      <c r="N93" s="142"/>
      <c r="O93" s="142"/>
      <c r="P93" s="142"/>
      <c r="Q93" s="142"/>
      <c r="R93" s="144"/>
      <c r="S93" s="144"/>
      <c r="T93" s="144"/>
      <c r="U93" s="144"/>
      <c r="V93" s="145">
        <f t="shared" si="19"/>
        <v>0</v>
      </c>
      <c r="W93" s="145">
        <f t="shared" si="20"/>
        <v>0</v>
      </c>
      <c r="X93" s="145">
        <f t="shared" si="21"/>
        <v>0</v>
      </c>
      <c r="Y93" s="146">
        <f t="shared" si="22"/>
        <v>0</v>
      </c>
      <c r="Z93" s="1335"/>
      <c r="AA93" s="1293"/>
      <c r="AB93" s="1293"/>
      <c r="AC93" s="1293"/>
      <c r="AD93" s="1338"/>
      <c r="AE93" s="1338"/>
      <c r="AF93" s="1338"/>
      <c r="AG93" s="1338"/>
      <c r="AH93" s="1293"/>
      <c r="AI93" s="1295"/>
      <c r="AJ93" s="1295"/>
    </row>
    <row r="94" spans="1:36" ht="18.75" x14ac:dyDescent="0.25">
      <c r="A94" s="1343"/>
      <c r="B94" s="1351"/>
      <c r="C94" s="1349"/>
      <c r="D94" s="1351"/>
      <c r="E94" s="147"/>
      <c r="F94" s="147"/>
      <c r="G94" s="147"/>
      <c r="H94" s="147"/>
      <c r="I94" s="147"/>
      <c r="J94" s="147"/>
      <c r="K94" s="147"/>
      <c r="L94" s="147"/>
      <c r="M94" s="147"/>
      <c r="N94" s="147"/>
      <c r="O94" s="147"/>
      <c r="P94" s="147"/>
      <c r="Q94" s="147"/>
      <c r="R94" s="148"/>
      <c r="S94" s="148"/>
      <c r="T94" s="148"/>
      <c r="U94" s="148"/>
      <c r="V94" s="145">
        <f t="shared" si="19"/>
        <v>0</v>
      </c>
      <c r="W94" s="145">
        <f t="shared" si="20"/>
        <v>0</v>
      </c>
      <c r="X94" s="145">
        <f t="shared" si="21"/>
        <v>0</v>
      </c>
      <c r="Y94" s="146">
        <f t="shared" si="22"/>
        <v>0</v>
      </c>
      <c r="Z94" s="1335"/>
      <c r="AA94" s="1293"/>
      <c r="AB94" s="1293"/>
      <c r="AC94" s="1293"/>
      <c r="AD94" s="1338"/>
      <c r="AE94" s="1338"/>
      <c r="AF94" s="1338"/>
      <c r="AG94" s="1338"/>
      <c r="AH94" s="1293"/>
      <c r="AI94" s="1295"/>
      <c r="AJ94" s="1295"/>
    </row>
    <row r="95" spans="1:36" ht="18.75" x14ac:dyDescent="0.25">
      <c r="A95" s="1343"/>
      <c r="B95" s="1351"/>
      <c r="C95" s="1349"/>
      <c r="D95" s="1351"/>
      <c r="E95" s="142"/>
      <c r="F95" s="142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4"/>
      <c r="S95" s="144"/>
      <c r="T95" s="144"/>
      <c r="U95" s="144"/>
      <c r="V95" s="145">
        <f t="shared" si="19"/>
        <v>0</v>
      </c>
      <c r="W95" s="145">
        <f t="shared" si="20"/>
        <v>0</v>
      </c>
      <c r="X95" s="145">
        <f t="shared" si="21"/>
        <v>0</v>
      </c>
      <c r="Y95" s="146">
        <f t="shared" si="22"/>
        <v>0</v>
      </c>
      <c r="Z95" s="1335"/>
      <c r="AA95" s="1293"/>
      <c r="AB95" s="1293"/>
      <c r="AC95" s="1293"/>
      <c r="AD95" s="1338"/>
      <c r="AE95" s="1338"/>
      <c r="AF95" s="1338"/>
      <c r="AG95" s="1338"/>
      <c r="AH95" s="1293"/>
      <c r="AI95" s="1295"/>
      <c r="AJ95" s="1295"/>
    </row>
    <row r="96" spans="1:36" ht="18.75" x14ac:dyDescent="0.25">
      <c r="A96" s="1343"/>
      <c r="B96" s="1351"/>
      <c r="C96" s="1349"/>
      <c r="D96" s="1351"/>
      <c r="E96" s="147"/>
      <c r="F96" s="147"/>
      <c r="G96" s="147"/>
      <c r="H96" s="147"/>
      <c r="I96" s="147"/>
      <c r="J96" s="147"/>
      <c r="K96" s="147"/>
      <c r="L96" s="147"/>
      <c r="M96" s="147"/>
      <c r="N96" s="147"/>
      <c r="O96" s="147"/>
      <c r="P96" s="147"/>
      <c r="Q96" s="147"/>
      <c r="R96" s="148"/>
      <c r="S96" s="148"/>
      <c r="T96" s="148"/>
      <c r="U96" s="148"/>
      <c r="V96" s="145">
        <f t="shared" si="19"/>
        <v>0</v>
      </c>
      <c r="W96" s="145">
        <f t="shared" si="20"/>
        <v>0</v>
      </c>
      <c r="X96" s="145">
        <f t="shared" si="21"/>
        <v>0</v>
      </c>
      <c r="Y96" s="146">
        <f t="shared" si="22"/>
        <v>0</v>
      </c>
      <c r="Z96" s="1335"/>
      <c r="AA96" s="1293"/>
      <c r="AB96" s="1293"/>
      <c r="AC96" s="1293"/>
      <c r="AD96" s="1338"/>
      <c r="AE96" s="1338"/>
      <c r="AF96" s="1338"/>
      <c r="AG96" s="1338"/>
      <c r="AH96" s="1293"/>
      <c r="AI96" s="1295"/>
      <c r="AJ96" s="1295"/>
    </row>
    <row r="97" spans="1:36" ht="18.75" x14ac:dyDescent="0.25">
      <c r="A97" s="1343"/>
      <c r="B97" s="1351"/>
      <c r="C97" s="1349"/>
      <c r="D97" s="1351"/>
      <c r="E97" s="142"/>
      <c r="F97" s="142"/>
      <c r="G97" s="142"/>
      <c r="H97" s="142"/>
      <c r="I97" s="142"/>
      <c r="J97" s="142"/>
      <c r="K97" s="142"/>
      <c r="L97" s="142"/>
      <c r="M97" s="142"/>
      <c r="N97" s="142"/>
      <c r="O97" s="142"/>
      <c r="P97" s="142"/>
      <c r="Q97" s="142"/>
      <c r="R97" s="144"/>
      <c r="S97" s="144"/>
      <c r="T97" s="144"/>
      <c r="U97" s="144"/>
      <c r="V97" s="145">
        <f t="shared" si="19"/>
        <v>0</v>
      </c>
      <c r="W97" s="145">
        <f t="shared" si="20"/>
        <v>0</v>
      </c>
      <c r="X97" s="145">
        <f t="shared" si="21"/>
        <v>0</v>
      </c>
      <c r="Y97" s="146">
        <f t="shared" si="22"/>
        <v>0</v>
      </c>
      <c r="Z97" s="1335"/>
      <c r="AA97" s="1293"/>
      <c r="AB97" s="1293"/>
      <c r="AC97" s="1293"/>
      <c r="AD97" s="1338"/>
      <c r="AE97" s="1338"/>
      <c r="AF97" s="1338"/>
      <c r="AG97" s="1338"/>
      <c r="AH97" s="1293"/>
      <c r="AI97" s="1295"/>
      <c r="AJ97" s="1295"/>
    </row>
    <row r="98" spans="1:36" ht="18.75" x14ac:dyDescent="0.25">
      <c r="A98" s="1343"/>
      <c r="B98" s="1351"/>
      <c r="C98" s="1349"/>
      <c r="D98" s="1351"/>
      <c r="E98" s="147"/>
      <c r="F98" s="147"/>
      <c r="G98" s="147"/>
      <c r="H98" s="147"/>
      <c r="I98" s="147"/>
      <c r="J98" s="147"/>
      <c r="K98" s="147"/>
      <c r="L98" s="147"/>
      <c r="M98" s="147"/>
      <c r="N98" s="147"/>
      <c r="O98" s="147"/>
      <c r="P98" s="147"/>
      <c r="Q98" s="147"/>
      <c r="R98" s="148"/>
      <c r="S98" s="148"/>
      <c r="T98" s="148"/>
      <c r="U98" s="148"/>
      <c r="V98" s="145">
        <f t="shared" si="19"/>
        <v>0</v>
      </c>
      <c r="W98" s="145">
        <f t="shared" si="20"/>
        <v>0</v>
      </c>
      <c r="X98" s="145">
        <f t="shared" si="21"/>
        <v>0</v>
      </c>
      <c r="Y98" s="146">
        <f t="shared" si="22"/>
        <v>0</v>
      </c>
      <c r="Z98" s="1335"/>
      <c r="AA98" s="1293"/>
      <c r="AB98" s="1293"/>
      <c r="AC98" s="1293"/>
      <c r="AD98" s="1338"/>
      <c r="AE98" s="1338"/>
      <c r="AF98" s="1338"/>
      <c r="AG98" s="1338"/>
      <c r="AH98" s="1293"/>
      <c r="AI98" s="1295"/>
      <c r="AJ98" s="1295"/>
    </row>
    <row r="99" spans="1:36" ht="18.75" x14ac:dyDescent="0.25">
      <c r="A99" s="1343"/>
      <c r="B99" s="1351"/>
      <c r="C99" s="1349"/>
      <c r="D99" s="1351"/>
      <c r="E99" s="142"/>
      <c r="F99" s="142"/>
      <c r="G99" s="142"/>
      <c r="H99" s="142"/>
      <c r="I99" s="142"/>
      <c r="J99" s="142"/>
      <c r="K99" s="142"/>
      <c r="L99" s="142"/>
      <c r="M99" s="142"/>
      <c r="N99" s="142"/>
      <c r="O99" s="142"/>
      <c r="P99" s="142"/>
      <c r="Q99" s="142"/>
      <c r="R99" s="144"/>
      <c r="S99" s="144"/>
      <c r="T99" s="144"/>
      <c r="U99" s="144"/>
      <c r="V99" s="145">
        <f t="shared" si="19"/>
        <v>0</v>
      </c>
      <c r="W99" s="145">
        <f t="shared" si="20"/>
        <v>0</v>
      </c>
      <c r="X99" s="145">
        <f t="shared" si="21"/>
        <v>0</v>
      </c>
      <c r="Y99" s="146">
        <f t="shared" si="22"/>
        <v>0</v>
      </c>
      <c r="Z99" s="1335"/>
      <c r="AA99" s="1293"/>
      <c r="AB99" s="1293"/>
      <c r="AC99" s="1293"/>
      <c r="AD99" s="1338"/>
      <c r="AE99" s="1338"/>
      <c r="AF99" s="1338"/>
      <c r="AG99" s="1338"/>
      <c r="AH99" s="1293"/>
      <c r="AI99" s="1295"/>
      <c r="AJ99" s="1295"/>
    </row>
    <row r="100" spans="1:36" ht="18.75" x14ac:dyDescent="0.25">
      <c r="A100" s="1343"/>
      <c r="B100" s="1351"/>
      <c r="C100" s="1349"/>
      <c r="D100" s="1351"/>
      <c r="E100" s="147"/>
      <c r="F100" s="147"/>
      <c r="G100" s="147"/>
      <c r="H100" s="147"/>
      <c r="I100" s="147"/>
      <c r="J100" s="147"/>
      <c r="K100" s="147"/>
      <c r="L100" s="147"/>
      <c r="M100" s="147"/>
      <c r="N100" s="147"/>
      <c r="O100" s="147"/>
      <c r="P100" s="147"/>
      <c r="Q100" s="147"/>
      <c r="R100" s="148"/>
      <c r="S100" s="148"/>
      <c r="T100" s="148"/>
      <c r="U100" s="148"/>
      <c r="V100" s="145">
        <f t="shared" si="19"/>
        <v>0</v>
      </c>
      <c r="W100" s="145">
        <f t="shared" si="20"/>
        <v>0</v>
      </c>
      <c r="X100" s="145">
        <f t="shared" si="21"/>
        <v>0</v>
      </c>
      <c r="Y100" s="146">
        <f t="shared" si="22"/>
        <v>0</v>
      </c>
      <c r="Z100" s="1335"/>
      <c r="AA100" s="1293"/>
      <c r="AB100" s="1293"/>
      <c r="AC100" s="1293"/>
      <c r="AD100" s="1338"/>
      <c r="AE100" s="1338"/>
      <c r="AF100" s="1338"/>
      <c r="AG100" s="1338"/>
      <c r="AH100" s="1293"/>
      <c r="AI100" s="1295"/>
      <c r="AJ100" s="1295"/>
    </row>
    <row r="101" spans="1:36" ht="18.75" x14ac:dyDescent="0.25">
      <c r="A101" s="1343"/>
      <c r="B101" s="1351"/>
      <c r="C101" s="1349"/>
      <c r="D101" s="1351"/>
      <c r="E101" s="142"/>
      <c r="F101" s="142"/>
      <c r="G101" s="142"/>
      <c r="H101" s="142"/>
      <c r="I101" s="142"/>
      <c r="J101" s="142"/>
      <c r="K101" s="142"/>
      <c r="L101" s="142"/>
      <c r="M101" s="142"/>
      <c r="N101" s="142"/>
      <c r="O101" s="142"/>
      <c r="P101" s="142"/>
      <c r="Q101" s="142"/>
      <c r="R101" s="144"/>
      <c r="S101" s="144"/>
      <c r="T101" s="144"/>
      <c r="U101" s="144"/>
      <c r="V101" s="145">
        <f t="shared" si="19"/>
        <v>0</v>
      </c>
      <c r="W101" s="145">
        <f t="shared" si="20"/>
        <v>0</v>
      </c>
      <c r="X101" s="145">
        <f t="shared" si="21"/>
        <v>0</v>
      </c>
      <c r="Y101" s="146">
        <f t="shared" si="22"/>
        <v>0</v>
      </c>
      <c r="Z101" s="1335"/>
      <c r="AA101" s="1293"/>
      <c r="AB101" s="1293"/>
      <c r="AC101" s="1293"/>
      <c r="AD101" s="1338"/>
      <c r="AE101" s="1338"/>
      <c r="AF101" s="1338"/>
      <c r="AG101" s="1338"/>
      <c r="AH101" s="1293"/>
      <c r="AI101" s="1295"/>
      <c r="AJ101" s="1295"/>
    </row>
    <row r="102" spans="1:36" ht="18.75" x14ac:dyDescent="0.25">
      <c r="A102" s="1343"/>
      <c r="B102" s="1351"/>
      <c r="C102" s="1349"/>
      <c r="D102" s="1351"/>
      <c r="E102" s="147"/>
      <c r="F102" s="147"/>
      <c r="G102" s="147"/>
      <c r="H102" s="147"/>
      <c r="I102" s="147"/>
      <c r="J102" s="147"/>
      <c r="K102" s="147"/>
      <c r="L102" s="147"/>
      <c r="M102" s="147"/>
      <c r="N102" s="147"/>
      <c r="O102" s="147"/>
      <c r="P102" s="147"/>
      <c r="Q102" s="147"/>
      <c r="R102" s="148"/>
      <c r="S102" s="148"/>
      <c r="T102" s="148"/>
      <c r="U102" s="148"/>
      <c r="V102" s="145">
        <f t="shared" si="19"/>
        <v>0</v>
      </c>
      <c r="W102" s="145">
        <f t="shared" si="20"/>
        <v>0</v>
      </c>
      <c r="X102" s="145">
        <f t="shared" si="21"/>
        <v>0</v>
      </c>
      <c r="Y102" s="146">
        <f t="shared" si="22"/>
        <v>0</v>
      </c>
      <c r="Z102" s="1335"/>
      <c r="AA102" s="1293"/>
      <c r="AB102" s="1293"/>
      <c r="AC102" s="1293"/>
      <c r="AD102" s="1338"/>
      <c r="AE102" s="1338"/>
      <c r="AF102" s="1338"/>
      <c r="AG102" s="1338"/>
      <c r="AH102" s="1293"/>
      <c r="AI102" s="1295"/>
      <c r="AJ102" s="1295"/>
    </row>
    <row r="103" spans="1:36" ht="19.5" thickBot="1" x14ac:dyDescent="0.3">
      <c r="A103" s="1344"/>
      <c r="B103" s="1352"/>
      <c r="C103" s="1350"/>
      <c r="D103" s="1352"/>
      <c r="E103" s="154"/>
      <c r="F103" s="154"/>
      <c r="G103" s="154"/>
      <c r="H103" s="154"/>
      <c r="I103" s="154"/>
      <c r="J103" s="154"/>
      <c r="K103" s="154"/>
      <c r="L103" s="154"/>
      <c r="M103" s="154"/>
      <c r="N103" s="154"/>
      <c r="O103" s="154"/>
      <c r="P103" s="154"/>
      <c r="Q103" s="154"/>
      <c r="R103" s="155"/>
      <c r="S103" s="155"/>
      <c r="T103" s="155"/>
      <c r="U103" s="155"/>
      <c r="V103" s="156">
        <f t="shared" si="19"/>
        <v>0</v>
      </c>
      <c r="W103" s="156">
        <f t="shared" si="20"/>
        <v>0</v>
      </c>
      <c r="X103" s="156">
        <f t="shared" si="21"/>
        <v>0</v>
      </c>
      <c r="Y103" s="157">
        <f t="shared" si="22"/>
        <v>0</v>
      </c>
      <c r="Z103" s="1336"/>
      <c r="AA103" s="1303"/>
      <c r="AB103" s="1303"/>
      <c r="AC103" s="1303"/>
      <c r="AD103" s="1341"/>
      <c r="AE103" s="1341"/>
      <c r="AF103" s="1341"/>
      <c r="AG103" s="1341"/>
      <c r="AH103" s="1303"/>
      <c r="AI103" s="1296"/>
      <c r="AJ103" s="1296"/>
    </row>
    <row r="104" spans="1:36" ht="18.75" x14ac:dyDescent="0.25">
      <c r="A104" s="1342">
        <v>6</v>
      </c>
      <c r="B104" s="1345" t="s">
        <v>87</v>
      </c>
      <c r="C104" s="1348" t="s">
        <v>99</v>
      </c>
      <c r="D104" s="1348">
        <f>250*0.9</f>
        <v>225</v>
      </c>
      <c r="E104" s="439" t="s">
        <v>1076</v>
      </c>
      <c r="F104" s="439">
        <v>24.1</v>
      </c>
      <c r="G104" s="439">
        <v>20.3</v>
      </c>
      <c r="H104" s="439">
        <v>24.1</v>
      </c>
      <c r="I104" s="439">
        <v>47.8</v>
      </c>
      <c r="J104" s="439">
        <v>38.799999999999997</v>
      </c>
      <c r="K104" s="439">
        <v>57</v>
      </c>
      <c r="L104" s="701">
        <v>36.4</v>
      </c>
      <c r="M104" s="441">
        <v>28.9</v>
      </c>
      <c r="N104" s="441">
        <v>44.2</v>
      </c>
      <c r="O104" s="441">
        <v>84.6</v>
      </c>
      <c r="P104" s="441">
        <v>38.700000000000003</v>
      </c>
      <c r="Q104" s="441">
        <v>71</v>
      </c>
      <c r="R104" s="706">
        <v>380</v>
      </c>
      <c r="S104" s="706">
        <v>380</v>
      </c>
      <c r="T104" s="151">
        <v>380</v>
      </c>
      <c r="U104" s="151">
        <v>380</v>
      </c>
      <c r="V104" s="152">
        <f t="shared" si="19"/>
        <v>22.833333333333332</v>
      </c>
      <c r="W104" s="152">
        <f t="shared" si="20"/>
        <v>47.866666666666667</v>
      </c>
      <c r="X104" s="152">
        <f t="shared" si="21"/>
        <v>36.5</v>
      </c>
      <c r="Y104" s="153">
        <f t="shared" si="22"/>
        <v>64.766666666666666</v>
      </c>
      <c r="Z104" s="1334">
        <f t="shared" ref="Z104:AB104" si="28">SUM(V104:V123)</f>
        <v>28.266666666666666</v>
      </c>
      <c r="AA104" s="1302">
        <f t="shared" si="28"/>
        <v>57.666666666666664</v>
      </c>
      <c r="AB104" s="1302">
        <f t="shared" si="28"/>
        <v>54.56666666666667</v>
      </c>
      <c r="AC104" s="1302">
        <f>SUM(Y104:Y123)</f>
        <v>84</v>
      </c>
      <c r="AD104" s="1337">
        <f t="shared" ref="AD104:AG164" si="29">Z104*0.38*0.9*SQRT(3)</f>
        <v>16.74408156692985</v>
      </c>
      <c r="AE104" s="1337">
        <f t="shared" si="29"/>
        <v>34.159506026873402</v>
      </c>
      <c r="AF104" s="1337">
        <f t="shared" si="29"/>
        <v>32.323185760688872</v>
      </c>
      <c r="AG104" s="1337">
        <f t="shared" si="29"/>
        <v>49.758355599838708</v>
      </c>
      <c r="AH104" s="1302">
        <f t="shared" ref="AH104" si="30">MAX(Z104:AC123)</f>
        <v>84</v>
      </c>
      <c r="AI104" s="1294">
        <f t="shared" ref="AI104" si="31">AH104*0.38*0.9*SQRT(3)</f>
        <v>49.758355599838708</v>
      </c>
      <c r="AJ104" s="1294">
        <f t="shared" ref="AJ104" si="32">D104-AI104</f>
        <v>175.24164440016131</v>
      </c>
    </row>
    <row r="105" spans="1:36" ht="18.75" x14ac:dyDescent="0.25">
      <c r="A105" s="1343"/>
      <c r="B105" s="1346"/>
      <c r="C105" s="1349"/>
      <c r="D105" s="1351"/>
      <c r="E105" s="437" t="s">
        <v>914</v>
      </c>
      <c r="F105" s="437">
        <v>4.2</v>
      </c>
      <c r="G105" s="437">
        <v>3.5</v>
      </c>
      <c r="H105" s="437">
        <v>4.0999999999999996</v>
      </c>
      <c r="I105" s="437">
        <v>7</v>
      </c>
      <c r="J105" s="437">
        <v>4.5999999999999996</v>
      </c>
      <c r="K105" s="437">
        <v>10.199999999999999</v>
      </c>
      <c r="L105" s="702">
        <v>15</v>
      </c>
      <c r="M105" s="420">
        <v>21.4</v>
      </c>
      <c r="N105" s="420">
        <v>13</v>
      </c>
      <c r="O105" s="420">
        <v>19</v>
      </c>
      <c r="P105" s="420">
        <v>20.399999999999999</v>
      </c>
      <c r="Q105" s="420">
        <v>14.5</v>
      </c>
      <c r="R105" s="703">
        <v>380</v>
      </c>
      <c r="S105" s="703">
        <v>380</v>
      </c>
      <c r="T105" s="144">
        <v>380</v>
      </c>
      <c r="U105" s="144">
        <v>380</v>
      </c>
      <c r="V105" s="145">
        <f t="shared" si="19"/>
        <v>3.9333333333333336</v>
      </c>
      <c r="W105" s="145">
        <f t="shared" si="20"/>
        <v>7.2666666666666657</v>
      </c>
      <c r="X105" s="145">
        <f t="shared" si="21"/>
        <v>16.466666666666665</v>
      </c>
      <c r="Y105" s="146">
        <f t="shared" si="22"/>
        <v>17.966666666666665</v>
      </c>
      <c r="Z105" s="1335"/>
      <c r="AA105" s="1293"/>
      <c r="AB105" s="1293"/>
      <c r="AC105" s="1293"/>
      <c r="AD105" s="1338"/>
      <c r="AE105" s="1338"/>
      <c r="AF105" s="1338"/>
      <c r="AG105" s="1338"/>
      <c r="AH105" s="1293"/>
      <c r="AI105" s="1295"/>
      <c r="AJ105" s="1295"/>
    </row>
    <row r="106" spans="1:36" ht="18.75" x14ac:dyDescent="0.25">
      <c r="A106" s="1343"/>
      <c r="B106" s="1346"/>
      <c r="C106" s="1349"/>
      <c r="D106" s="1351"/>
      <c r="E106" s="438" t="s">
        <v>47</v>
      </c>
      <c r="F106" s="438">
        <v>0.8</v>
      </c>
      <c r="G106" s="438">
        <v>1.6</v>
      </c>
      <c r="H106" s="438">
        <v>2.1</v>
      </c>
      <c r="I106" s="438">
        <v>1.1000000000000001</v>
      </c>
      <c r="J106" s="438">
        <v>0.8</v>
      </c>
      <c r="K106" s="438">
        <v>5.7</v>
      </c>
      <c r="L106" s="704">
        <v>2.4</v>
      </c>
      <c r="M106" s="438">
        <v>1.1000000000000001</v>
      </c>
      <c r="N106" s="438">
        <v>1.3</v>
      </c>
      <c r="O106" s="438">
        <v>2.2000000000000002</v>
      </c>
      <c r="P106" s="438">
        <v>1.1000000000000001</v>
      </c>
      <c r="Q106" s="438">
        <v>0.5</v>
      </c>
      <c r="R106" s="706">
        <v>380</v>
      </c>
      <c r="S106" s="706">
        <v>380</v>
      </c>
      <c r="T106" s="151">
        <v>380</v>
      </c>
      <c r="U106" s="151">
        <v>380</v>
      </c>
      <c r="V106" s="145">
        <f t="shared" si="19"/>
        <v>1.5</v>
      </c>
      <c r="W106" s="145">
        <f t="shared" si="20"/>
        <v>2.5333333333333337</v>
      </c>
      <c r="X106" s="145">
        <f t="shared" si="21"/>
        <v>1.5999999999999999</v>
      </c>
      <c r="Y106" s="146">
        <f t="shared" si="22"/>
        <v>1.2666666666666668</v>
      </c>
      <c r="Z106" s="1335"/>
      <c r="AA106" s="1293"/>
      <c r="AB106" s="1293"/>
      <c r="AC106" s="1293"/>
      <c r="AD106" s="1338"/>
      <c r="AE106" s="1338"/>
      <c r="AF106" s="1338"/>
      <c r="AG106" s="1338"/>
      <c r="AH106" s="1293"/>
      <c r="AI106" s="1295"/>
      <c r="AJ106" s="1295"/>
    </row>
    <row r="107" spans="1:36" ht="18.75" x14ac:dyDescent="0.25">
      <c r="A107" s="1343"/>
      <c r="B107" s="1346"/>
      <c r="C107" s="1349"/>
      <c r="D107" s="1351"/>
      <c r="E107" s="142"/>
      <c r="F107" s="142"/>
      <c r="G107" s="142"/>
      <c r="H107" s="142"/>
      <c r="I107" s="142"/>
      <c r="J107" s="142"/>
      <c r="K107" s="142"/>
      <c r="L107" s="142"/>
      <c r="M107" s="142"/>
      <c r="N107" s="142"/>
      <c r="O107" s="142"/>
      <c r="P107" s="142"/>
      <c r="Q107" s="142"/>
      <c r="R107" s="144"/>
      <c r="S107" s="144"/>
      <c r="T107" s="144"/>
      <c r="U107" s="144"/>
      <c r="V107" s="145">
        <f t="shared" si="19"/>
        <v>0</v>
      </c>
      <c r="W107" s="145">
        <f t="shared" si="20"/>
        <v>0</v>
      </c>
      <c r="X107" s="145">
        <f t="shared" si="21"/>
        <v>0</v>
      </c>
      <c r="Y107" s="146">
        <f t="shared" si="22"/>
        <v>0</v>
      </c>
      <c r="Z107" s="1335"/>
      <c r="AA107" s="1293"/>
      <c r="AB107" s="1293"/>
      <c r="AC107" s="1293"/>
      <c r="AD107" s="1338"/>
      <c r="AE107" s="1338"/>
      <c r="AF107" s="1338"/>
      <c r="AG107" s="1338"/>
      <c r="AH107" s="1293"/>
      <c r="AI107" s="1295"/>
      <c r="AJ107" s="1295"/>
    </row>
    <row r="108" spans="1:36" ht="18.75" x14ac:dyDescent="0.25">
      <c r="A108" s="1343"/>
      <c r="B108" s="1346"/>
      <c r="C108" s="1349"/>
      <c r="D108" s="1351"/>
      <c r="E108" s="147"/>
      <c r="F108" s="147"/>
      <c r="G108" s="147"/>
      <c r="H108" s="147"/>
      <c r="I108" s="147"/>
      <c r="J108" s="147"/>
      <c r="K108" s="147"/>
      <c r="L108" s="147"/>
      <c r="M108" s="147"/>
      <c r="N108" s="147"/>
      <c r="O108" s="147"/>
      <c r="P108" s="147"/>
      <c r="Q108" s="147"/>
      <c r="R108" s="148"/>
      <c r="S108" s="148"/>
      <c r="T108" s="148"/>
      <c r="U108" s="148"/>
      <c r="V108" s="145">
        <f t="shared" si="19"/>
        <v>0</v>
      </c>
      <c r="W108" s="145">
        <f t="shared" si="20"/>
        <v>0</v>
      </c>
      <c r="X108" s="145">
        <f t="shared" si="21"/>
        <v>0</v>
      </c>
      <c r="Y108" s="146">
        <f t="shared" si="22"/>
        <v>0</v>
      </c>
      <c r="Z108" s="1335"/>
      <c r="AA108" s="1293"/>
      <c r="AB108" s="1293"/>
      <c r="AC108" s="1293"/>
      <c r="AD108" s="1338"/>
      <c r="AE108" s="1338"/>
      <c r="AF108" s="1338"/>
      <c r="AG108" s="1338"/>
      <c r="AH108" s="1293"/>
      <c r="AI108" s="1295"/>
      <c r="AJ108" s="1295"/>
    </row>
    <row r="109" spans="1:36" ht="18.75" x14ac:dyDescent="0.25">
      <c r="A109" s="1343"/>
      <c r="B109" s="1346"/>
      <c r="C109" s="1349"/>
      <c r="D109" s="1351"/>
      <c r="E109" s="142"/>
      <c r="F109" s="142"/>
      <c r="G109" s="142"/>
      <c r="H109" s="142"/>
      <c r="I109" s="142"/>
      <c r="J109" s="142"/>
      <c r="K109" s="142"/>
      <c r="L109" s="142"/>
      <c r="M109" s="142"/>
      <c r="N109" s="142"/>
      <c r="O109" s="142"/>
      <c r="P109" s="142"/>
      <c r="Q109" s="142"/>
      <c r="R109" s="144"/>
      <c r="S109" s="144"/>
      <c r="T109" s="144"/>
      <c r="U109" s="144"/>
      <c r="V109" s="145">
        <f t="shared" si="19"/>
        <v>0</v>
      </c>
      <c r="W109" s="145">
        <f t="shared" si="20"/>
        <v>0</v>
      </c>
      <c r="X109" s="145">
        <f t="shared" si="21"/>
        <v>0</v>
      </c>
      <c r="Y109" s="146">
        <f t="shared" si="22"/>
        <v>0</v>
      </c>
      <c r="Z109" s="1335"/>
      <c r="AA109" s="1293"/>
      <c r="AB109" s="1293"/>
      <c r="AC109" s="1293"/>
      <c r="AD109" s="1338"/>
      <c r="AE109" s="1338"/>
      <c r="AF109" s="1338"/>
      <c r="AG109" s="1338"/>
      <c r="AH109" s="1293"/>
      <c r="AI109" s="1295"/>
      <c r="AJ109" s="1295"/>
    </row>
    <row r="110" spans="1:36" ht="18.75" x14ac:dyDescent="0.25">
      <c r="A110" s="1343"/>
      <c r="B110" s="1346"/>
      <c r="C110" s="1349"/>
      <c r="D110" s="1351"/>
      <c r="E110" s="147"/>
      <c r="F110" s="147"/>
      <c r="G110" s="147"/>
      <c r="H110" s="147"/>
      <c r="I110" s="147"/>
      <c r="J110" s="147"/>
      <c r="K110" s="147"/>
      <c r="L110" s="147"/>
      <c r="M110" s="147"/>
      <c r="N110" s="147"/>
      <c r="O110" s="147"/>
      <c r="P110" s="147"/>
      <c r="Q110" s="147"/>
      <c r="R110" s="148"/>
      <c r="S110" s="148"/>
      <c r="T110" s="148"/>
      <c r="U110" s="148"/>
      <c r="V110" s="145">
        <f t="shared" si="19"/>
        <v>0</v>
      </c>
      <c r="W110" s="145">
        <f t="shared" si="20"/>
        <v>0</v>
      </c>
      <c r="X110" s="145">
        <f t="shared" si="21"/>
        <v>0</v>
      </c>
      <c r="Y110" s="146">
        <f t="shared" si="22"/>
        <v>0</v>
      </c>
      <c r="Z110" s="1335"/>
      <c r="AA110" s="1293"/>
      <c r="AB110" s="1293"/>
      <c r="AC110" s="1293"/>
      <c r="AD110" s="1338"/>
      <c r="AE110" s="1338"/>
      <c r="AF110" s="1338"/>
      <c r="AG110" s="1338"/>
      <c r="AH110" s="1293"/>
      <c r="AI110" s="1295"/>
      <c r="AJ110" s="1295"/>
    </row>
    <row r="111" spans="1:36" ht="18.75" x14ac:dyDescent="0.25">
      <c r="A111" s="1343"/>
      <c r="B111" s="1346"/>
      <c r="C111" s="1349"/>
      <c r="D111" s="1351"/>
      <c r="E111" s="142"/>
      <c r="F111" s="142"/>
      <c r="G111" s="142"/>
      <c r="H111" s="142"/>
      <c r="I111" s="142"/>
      <c r="J111" s="142"/>
      <c r="K111" s="142"/>
      <c r="L111" s="142"/>
      <c r="M111" s="142"/>
      <c r="N111" s="142"/>
      <c r="O111" s="142"/>
      <c r="P111" s="142"/>
      <c r="Q111" s="142"/>
      <c r="R111" s="144"/>
      <c r="S111" s="144"/>
      <c r="T111" s="144"/>
      <c r="U111" s="144"/>
      <c r="V111" s="145">
        <f t="shared" si="19"/>
        <v>0</v>
      </c>
      <c r="W111" s="145">
        <f t="shared" si="20"/>
        <v>0</v>
      </c>
      <c r="X111" s="145">
        <f t="shared" si="21"/>
        <v>0</v>
      </c>
      <c r="Y111" s="146">
        <f t="shared" si="22"/>
        <v>0</v>
      </c>
      <c r="Z111" s="1335"/>
      <c r="AA111" s="1293"/>
      <c r="AB111" s="1293"/>
      <c r="AC111" s="1293"/>
      <c r="AD111" s="1338"/>
      <c r="AE111" s="1338"/>
      <c r="AF111" s="1338"/>
      <c r="AG111" s="1338"/>
      <c r="AH111" s="1293"/>
      <c r="AI111" s="1295"/>
      <c r="AJ111" s="1295"/>
    </row>
    <row r="112" spans="1:36" ht="18.75" x14ac:dyDescent="0.25">
      <c r="A112" s="1343"/>
      <c r="B112" s="1346"/>
      <c r="C112" s="1349"/>
      <c r="D112" s="1351"/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8"/>
      <c r="S112" s="148"/>
      <c r="T112" s="148"/>
      <c r="U112" s="148"/>
      <c r="V112" s="145">
        <f t="shared" si="19"/>
        <v>0</v>
      </c>
      <c r="W112" s="145">
        <f t="shared" si="20"/>
        <v>0</v>
      </c>
      <c r="X112" s="145">
        <f t="shared" si="21"/>
        <v>0</v>
      </c>
      <c r="Y112" s="146">
        <f t="shared" si="22"/>
        <v>0</v>
      </c>
      <c r="Z112" s="1335"/>
      <c r="AA112" s="1293"/>
      <c r="AB112" s="1293"/>
      <c r="AC112" s="1293"/>
      <c r="AD112" s="1338"/>
      <c r="AE112" s="1338"/>
      <c r="AF112" s="1338"/>
      <c r="AG112" s="1338"/>
      <c r="AH112" s="1293"/>
      <c r="AI112" s="1295"/>
      <c r="AJ112" s="1295"/>
    </row>
    <row r="113" spans="1:36" ht="18.75" x14ac:dyDescent="0.25">
      <c r="A113" s="1343"/>
      <c r="B113" s="1346"/>
      <c r="C113" s="1349"/>
      <c r="D113" s="1351"/>
      <c r="E113" s="142"/>
      <c r="F113" s="142"/>
      <c r="G113" s="142"/>
      <c r="H113" s="142"/>
      <c r="I113" s="142"/>
      <c r="J113" s="142"/>
      <c r="K113" s="142"/>
      <c r="L113" s="142"/>
      <c r="M113" s="142"/>
      <c r="N113" s="142"/>
      <c r="O113" s="142"/>
      <c r="P113" s="142"/>
      <c r="Q113" s="142"/>
      <c r="R113" s="144"/>
      <c r="S113" s="144"/>
      <c r="T113" s="144"/>
      <c r="U113" s="144"/>
      <c r="V113" s="145">
        <f t="shared" si="19"/>
        <v>0</v>
      </c>
      <c r="W113" s="145">
        <f t="shared" si="20"/>
        <v>0</v>
      </c>
      <c r="X113" s="145">
        <f t="shared" si="21"/>
        <v>0</v>
      </c>
      <c r="Y113" s="146">
        <f t="shared" si="22"/>
        <v>0</v>
      </c>
      <c r="Z113" s="1335"/>
      <c r="AA113" s="1293"/>
      <c r="AB113" s="1293"/>
      <c r="AC113" s="1293"/>
      <c r="AD113" s="1338"/>
      <c r="AE113" s="1338"/>
      <c r="AF113" s="1338"/>
      <c r="AG113" s="1338"/>
      <c r="AH113" s="1293"/>
      <c r="AI113" s="1295"/>
      <c r="AJ113" s="1295"/>
    </row>
    <row r="114" spans="1:36" ht="18.75" x14ac:dyDescent="0.25">
      <c r="A114" s="1343"/>
      <c r="B114" s="1346"/>
      <c r="C114" s="1349"/>
      <c r="D114" s="1351"/>
      <c r="E114" s="147"/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7"/>
      <c r="R114" s="148"/>
      <c r="S114" s="148"/>
      <c r="T114" s="148"/>
      <c r="U114" s="148"/>
      <c r="V114" s="145">
        <f t="shared" si="19"/>
        <v>0</v>
      </c>
      <c r="W114" s="145">
        <f t="shared" si="20"/>
        <v>0</v>
      </c>
      <c r="X114" s="145">
        <f t="shared" si="21"/>
        <v>0</v>
      </c>
      <c r="Y114" s="146">
        <f t="shared" si="22"/>
        <v>0</v>
      </c>
      <c r="Z114" s="1335"/>
      <c r="AA114" s="1293"/>
      <c r="AB114" s="1293"/>
      <c r="AC114" s="1293"/>
      <c r="AD114" s="1338"/>
      <c r="AE114" s="1338"/>
      <c r="AF114" s="1338"/>
      <c r="AG114" s="1338"/>
      <c r="AH114" s="1293"/>
      <c r="AI114" s="1295"/>
      <c r="AJ114" s="1295"/>
    </row>
    <row r="115" spans="1:36" ht="18.75" x14ac:dyDescent="0.25">
      <c r="A115" s="1343"/>
      <c r="B115" s="1346"/>
      <c r="C115" s="1349"/>
      <c r="D115" s="1351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4"/>
      <c r="S115" s="144"/>
      <c r="T115" s="144"/>
      <c r="U115" s="144"/>
      <c r="V115" s="145">
        <f t="shared" si="19"/>
        <v>0</v>
      </c>
      <c r="W115" s="145">
        <f t="shared" si="20"/>
        <v>0</v>
      </c>
      <c r="X115" s="145">
        <f t="shared" si="21"/>
        <v>0</v>
      </c>
      <c r="Y115" s="146">
        <f t="shared" si="22"/>
        <v>0</v>
      </c>
      <c r="Z115" s="1335"/>
      <c r="AA115" s="1293"/>
      <c r="AB115" s="1293"/>
      <c r="AC115" s="1293"/>
      <c r="AD115" s="1338"/>
      <c r="AE115" s="1338"/>
      <c r="AF115" s="1338"/>
      <c r="AG115" s="1338"/>
      <c r="AH115" s="1293"/>
      <c r="AI115" s="1295"/>
      <c r="AJ115" s="1295"/>
    </row>
    <row r="116" spans="1:36" ht="18.75" x14ac:dyDescent="0.25">
      <c r="A116" s="1343"/>
      <c r="B116" s="1346"/>
      <c r="C116" s="1349"/>
      <c r="D116" s="1351"/>
      <c r="E116" s="147"/>
      <c r="F116" s="147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7"/>
      <c r="R116" s="148"/>
      <c r="S116" s="148"/>
      <c r="T116" s="148"/>
      <c r="U116" s="148"/>
      <c r="V116" s="145">
        <f t="shared" si="19"/>
        <v>0</v>
      </c>
      <c r="W116" s="145">
        <f t="shared" si="20"/>
        <v>0</v>
      </c>
      <c r="X116" s="145">
        <f t="shared" si="21"/>
        <v>0</v>
      </c>
      <c r="Y116" s="146">
        <f t="shared" si="22"/>
        <v>0</v>
      </c>
      <c r="Z116" s="1335"/>
      <c r="AA116" s="1293"/>
      <c r="AB116" s="1293"/>
      <c r="AC116" s="1293"/>
      <c r="AD116" s="1338"/>
      <c r="AE116" s="1338"/>
      <c r="AF116" s="1338"/>
      <c r="AG116" s="1338"/>
      <c r="AH116" s="1293"/>
      <c r="AI116" s="1295"/>
      <c r="AJ116" s="1295"/>
    </row>
    <row r="117" spans="1:36" ht="18.75" x14ac:dyDescent="0.25">
      <c r="A117" s="1343"/>
      <c r="B117" s="1346"/>
      <c r="C117" s="1349"/>
      <c r="D117" s="1351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4"/>
      <c r="S117" s="144"/>
      <c r="T117" s="144"/>
      <c r="U117" s="144"/>
      <c r="V117" s="145">
        <f t="shared" si="19"/>
        <v>0</v>
      </c>
      <c r="W117" s="145">
        <f t="shared" si="20"/>
        <v>0</v>
      </c>
      <c r="X117" s="145">
        <f t="shared" si="21"/>
        <v>0</v>
      </c>
      <c r="Y117" s="146">
        <f t="shared" si="22"/>
        <v>0</v>
      </c>
      <c r="Z117" s="1335"/>
      <c r="AA117" s="1293"/>
      <c r="AB117" s="1293"/>
      <c r="AC117" s="1293"/>
      <c r="AD117" s="1338"/>
      <c r="AE117" s="1338"/>
      <c r="AF117" s="1338"/>
      <c r="AG117" s="1338"/>
      <c r="AH117" s="1293"/>
      <c r="AI117" s="1295"/>
      <c r="AJ117" s="1295"/>
    </row>
    <row r="118" spans="1:36" ht="18.75" x14ac:dyDescent="0.25">
      <c r="A118" s="1343"/>
      <c r="B118" s="1346"/>
      <c r="C118" s="1349"/>
      <c r="D118" s="1351"/>
      <c r="E118" s="147"/>
      <c r="F118" s="147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7"/>
      <c r="R118" s="148"/>
      <c r="S118" s="148"/>
      <c r="T118" s="148"/>
      <c r="U118" s="148"/>
      <c r="V118" s="145">
        <f t="shared" si="19"/>
        <v>0</v>
      </c>
      <c r="W118" s="145">
        <f t="shared" si="20"/>
        <v>0</v>
      </c>
      <c r="X118" s="145">
        <f t="shared" si="21"/>
        <v>0</v>
      </c>
      <c r="Y118" s="146">
        <f t="shared" si="22"/>
        <v>0</v>
      </c>
      <c r="Z118" s="1335"/>
      <c r="AA118" s="1293"/>
      <c r="AB118" s="1293"/>
      <c r="AC118" s="1293"/>
      <c r="AD118" s="1338"/>
      <c r="AE118" s="1338"/>
      <c r="AF118" s="1338"/>
      <c r="AG118" s="1338"/>
      <c r="AH118" s="1293"/>
      <c r="AI118" s="1295"/>
      <c r="AJ118" s="1295"/>
    </row>
    <row r="119" spans="1:36" ht="18.75" x14ac:dyDescent="0.25">
      <c r="A119" s="1343"/>
      <c r="B119" s="1346"/>
      <c r="C119" s="1349"/>
      <c r="D119" s="1351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4"/>
      <c r="S119" s="144"/>
      <c r="T119" s="144"/>
      <c r="U119" s="144"/>
      <c r="V119" s="145">
        <f t="shared" si="19"/>
        <v>0</v>
      </c>
      <c r="W119" s="145">
        <f t="shared" si="20"/>
        <v>0</v>
      </c>
      <c r="X119" s="145">
        <f t="shared" si="21"/>
        <v>0</v>
      </c>
      <c r="Y119" s="146">
        <f t="shared" si="22"/>
        <v>0</v>
      </c>
      <c r="Z119" s="1335"/>
      <c r="AA119" s="1293"/>
      <c r="AB119" s="1293"/>
      <c r="AC119" s="1293"/>
      <c r="AD119" s="1338"/>
      <c r="AE119" s="1338"/>
      <c r="AF119" s="1338"/>
      <c r="AG119" s="1338"/>
      <c r="AH119" s="1293"/>
      <c r="AI119" s="1295"/>
      <c r="AJ119" s="1295"/>
    </row>
    <row r="120" spans="1:36" ht="18.75" x14ac:dyDescent="0.25">
      <c r="A120" s="1343"/>
      <c r="B120" s="1346"/>
      <c r="C120" s="1349"/>
      <c r="D120" s="1351"/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7"/>
      <c r="R120" s="148"/>
      <c r="S120" s="148"/>
      <c r="T120" s="148"/>
      <c r="U120" s="148"/>
      <c r="V120" s="145">
        <f t="shared" si="19"/>
        <v>0</v>
      </c>
      <c r="W120" s="145">
        <f t="shared" si="20"/>
        <v>0</v>
      </c>
      <c r="X120" s="145">
        <f t="shared" si="21"/>
        <v>0</v>
      </c>
      <c r="Y120" s="146">
        <f t="shared" si="22"/>
        <v>0</v>
      </c>
      <c r="Z120" s="1335"/>
      <c r="AA120" s="1293"/>
      <c r="AB120" s="1293"/>
      <c r="AC120" s="1293"/>
      <c r="AD120" s="1338"/>
      <c r="AE120" s="1338"/>
      <c r="AF120" s="1338"/>
      <c r="AG120" s="1338"/>
      <c r="AH120" s="1293"/>
      <c r="AI120" s="1295"/>
      <c r="AJ120" s="1295"/>
    </row>
    <row r="121" spans="1:36" ht="18.75" x14ac:dyDescent="0.25">
      <c r="A121" s="1343"/>
      <c r="B121" s="1346"/>
      <c r="C121" s="1349"/>
      <c r="D121" s="1351"/>
      <c r="E121" s="142"/>
      <c r="F121" s="142"/>
      <c r="G121" s="142"/>
      <c r="H121" s="142"/>
      <c r="I121" s="142"/>
      <c r="J121" s="142"/>
      <c r="K121" s="142"/>
      <c r="L121" s="142"/>
      <c r="M121" s="142"/>
      <c r="N121" s="142"/>
      <c r="O121" s="142"/>
      <c r="P121" s="142"/>
      <c r="Q121" s="142"/>
      <c r="R121" s="144"/>
      <c r="S121" s="144"/>
      <c r="T121" s="144"/>
      <c r="U121" s="144"/>
      <c r="V121" s="145">
        <f t="shared" si="19"/>
        <v>0</v>
      </c>
      <c r="W121" s="145">
        <f t="shared" si="20"/>
        <v>0</v>
      </c>
      <c r="X121" s="145">
        <f t="shared" si="21"/>
        <v>0</v>
      </c>
      <c r="Y121" s="146">
        <f t="shared" si="22"/>
        <v>0</v>
      </c>
      <c r="Z121" s="1335"/>
      <c r="AA121" s="1293"/>
      <c r="AB121" s="1293"/>
      <c r="AC121" s="1293"/>
      <c r="AD121" s="1338"/>
      <c r="AE121" s="1338"/>
      <c r="AF121" s="1338"/>
      <c r="AG121" s="1338"/>
      <c r="AH121" s="1293"/>
      <c r="AI121" s="1295"/>
      <c r="AJ121" s="1295"/>
    </row>
    <row r="122" spans="1:36" ht="18.75" x14ac:dyDescent="0.25">
      <c r="A122" s="1343"/>
      <c r="B122" s="1346"/>
      <c r="C122" s="1349"/>
      <c r="D122" s="1351"/>
      <c r="E122" s="147"/>
      <c r="F122" s="147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147"/>
      <c r="R122" s="148"/>
      <c r="S122" s="148"/>
      <c r="T122" s="148"/>
      <c r="U122" s="148"/>
      <c r="V122" s="145">
        <f t="shared" si="19"/>
        <v>0</v>
      </c>
      <c r="W122" s="145">
        <f t="shared" si="20"/>
        <v>0</v>
      </c>
      <c r="X122" s="145">
        <f t="shared" si="21"/>
        <v>0</v>
      </c>
      <c r="Y122" s="146">
        <f t="shared" si="22"/>
        <v>0</v>
      </c>
      <c r="Z122" s="1335"/>
      <c r="AA122" s="1293"/>
      <c r="AB122" s="1293"/>
      <c r="AC122" s="1293"/>
      <c r="AD122" s="1338"/>
      <c r="AE122" s="1338"/>
      <c r="AF122" s="1338"/>
      <c r="AG122" s="1338"/>
      <c r="AH122" s="1293"/>
      <c r="AI122" s="1295"/>
      <c r="AJ122" s="1295"/>
    </row>
    <row r="123" spans="1:36" ht="19.5" thickBot="1" x14ac:dyDescent="0.3">
      <c r="A123" s="1344"/>
      <c r="B123" s="1347"/>
      <c r="C123" s="1350"/>
      <c r="D123" s="1352"/>
      <c r="E123" s="154"/>
      <c r="F123" s="154"/>
      <c r="G123" s="154"/>
      <c r="H123" s="154"/>
      <c r="I123" s="154"/>
      <c r="J123" s="154"/>
      <c r="K123" s="154"/>
      <c r="L123" s="154"/>
      <c r="M123" s="154"/>
      <c r="N123" s="154"/>
      <c r="O123" s="154"/>
      <c r="P123" s="154"/>
      <c r="Q123" s="154"/>
      <c r="R123" s="155"/>
      <c r="S123" s="155"/>
      <c r="T123" s="155"/>
      <c r="U123" s="155"/>
      <c r="V123" s="156">
        <f t="shared" si="19"/>
        <v>0</v>
      </c>
      <c r="W123" s="156">
        <f t="shared" si="20"/>
        <v>0</v>
      </c>
      <c r="X123" s="156">
        <f t="shared" si="21"/>
        <v>0</v>
      </c>
      <c r="Y123" s="157">
        <f t="shared" si="22"/>
        <v>0</v>
      </c>
      <c r="Z123" s="1336"/>
      <c r="AA123" s="1303"/>
      <c r="AB123" s="1303"/>
      <c r="AC123" s="1303"/>
      <c r="AD123" s="1341"/>
      <c r="AE123" s="1341"/>
      <c r="AF123" s="1341"/>
      <c r="AG123" s="1341"/>
      <c r="AH123" s="1303"/>
      <c r="AI123" s="1296"/>
      <c r="AJ123" s="1296"/>
    </row>
    <row r="124" spans="1:36" ht="18.75" x14ac:dyDescent="0.25">
      <c r="A124" s="1342">
        <v>7</v>
      </c>
      <c r="B124" s="1345" t="s">
        <v>92</v>
      </c>
      <c r="C124" s="1348" t="s">
        <v>83</v>
      </c>
      <c r="D124" s="1348">
        <f>160*0.9</f>
        <v>144</v>
      </c>
      <c r="E124" s="149" t="s">
        <v>315</v>
      </c>
      <c r="F124" s="439">
        <v>14.2</v>
      </c>
      <c r="G124" s="439">
        <v>10</v>
      </c>
      <c r="H124" s="439">
        <v>6.3</v>
      </c>
      <c r="I124" s="439">
        <v>8.9</v>
      </c>
      <c r="J124" s="439">
        <v>7</v>
      </c>
      <c r="K124" s="439">
        <v>4.9000000000000004</v>
      </c>
      <c r="L124" s="150">
        <v>41</v>
      </c>
      <c r="M124" s="150">
        <v>50.4</v>
      </c>
      <c r="N124" s="150">
        <v>45.9</v>
      </c>
      <c r="O124" s="150">
        <v>39.799999999999997</v>
      </c>
      <c r="P124" s="150">
        <v>51</v>
      </c>
      <c r="Q124" s="150">
        <v>26.5</v>
      </c>
      <c r="R124" s="151">
        <v>380</v>
      </c>
      <c r="S124" s="151">
        <v>380</v>
      </c>
      <c r="T124" s="151">
        <v>380</v>
      </c>
      <c r="U124" s="151">
        <v>380</v>
      </c>
      <c r="V124" s="152">
        <f t="shared" si="19"/>
        <v>10.166666666666666</v>
      </c>
      <c r="W124" s="152">
        <f t="shared" si="20"/>
        <v>6.9333333333333336</v>
      </c>
      <c r="X124" s="152">
        <f t="shared" si="21"/>
        <v>45.766666666666673</v>
      </c>
      <c r="Y124" s="153">
        <f t="shared" si="22"/>
        <v>39.1</v>
      </c>
      <c r="Z124" s="1334">
        <f t="shared" ref="Z124:AB124" si="33">SUM(V124:V143)</f>
        <v>27.56666666666667</v>
      </c>
      <c r="AA124" s="1302">
        <f t="shared" si="33"/>
        <v>18.733333333333334</v>
      </c>
      <c r="AB124" s="1302">
        <f t="shared" si="33"/>
        <v>69.533333333333331</v>
      </c>
      <c r="AC124" s="1302">
        <f>SUM(Y124:Y143)</f>
        <v>73</v>
      </c>
      <c r="AD124" s="1337">
        <f t="shared" ref="AD124" si="34">Z124*0.38*0.9*SQRT(3)</f>
        <v>16.329428603597862</v>
      </c>
      <c r="AE124" s="1337">
        <f t="shared" si="29"/>
        <v>11.096903113932283</v>
      </c>
      <c r="AF124" s="1337">
        <f t="shared" si="29"/>
        <v>41.188861024310924</v>
      </c>
      <c r="AG124" s="1337">
        <f t="shared" si="29"/>
        <v>43.24238046176459</v>
      </c>
      <c r="AH124" s="1302">
        <f t="shared" ref="AH124" si="35">MAX(Z124:AC143)</f>
        <v>73</v>
      </c>
      <c r="AI124" s="1294">
        <f t="shared" ref="AI124" si="36">AH124*0.38*0.9*SQRT(3)</f>
        <v>43.24238046176459</v>
      </c>
      <c r="AJ124" s="1294">
        <f t="shared" ref="AJ124" si="37">D124-AI124</f>
        <v>100.75761953823542</v>
      </c>
    </row>
    <row r="125" spans="1:36" ht="18.75" x14ac:dyDescent="0.25">
      <c r="A125" s="1343"/>
      <c r="B125" s="1346"/>
      <c r="C125" s="1349"/>
      <c r="D125" s="1351"/>
      <c r="E125" s="142" t="s">
        <v>316</v>
      </c>
      <c r="F125" s="437">
        <v>21.1</v>
      </c>
      <c r="G125" s="437">
        <v>14</v>
      </c>
      <c r="H125" s="437">
        <v>17.100000000000001</v>
      </c>
      <c r="I125" s="437">
        <v>14.9</v>
      </c>
      <c r="J125" s="437">
        <v>11.1</v>
      </c>
      <c r="K125" s="437">
        <v>9.4</v>
      </c>
      <c r="L125" s="143">
        <v>14.5</v>
      </c>
      <c r="M125" s="143">
        <v>37.9</v>
      </c>
      <c r="N125" s="143">
        <v>18.899999999999999</v>
      </c>
      <c r="O125" s="143">
        <v>29.1</v>
      </c>
      <c r="P125" s="143">
        <v>31.5</v>
      </c>
      <c r="Q125" s="143">
        <v>41.1</v>
      </c>
      <c r="R125" s="144">
        <v>380</v>
      </c>
      <c r="S125" s="144">
        <v>380</v>
      </c>
      <c r="T125" s="144">
        <v>380</v>
      </c>
      <c r="U125" s="144">
        <v>380</v>
      </c>
      <c r="V125" s="145">
        <f t="shared" si="19"/>
        <v>17.400000000000002</v>
      </c>
      <c r="W125" s="145">
        <f t="shared" si="20"/>
        <v>11.799999999999999</v>
      </c>
      <c r="X125" s="145">
        <f t="shared" si="21"/>
        <v>23.766666666666666</v>
      </c>
      <c r="Y125" s="146">
        <f t="shared" si="22"/>
        <v>33.9</v>
      </c>
      <c r="Z125" s="1335"/>
      <c r="AA125" s="1293"/>
      <c r="AB125" s="1293"/>
      <c r="AC125" s="1293"/>
      <c r="AD125" s="1338"/>
      <c r="AE125" s="1338"/>
      <c r="AF125" s="1338"/>
      <c r="AG125" s="1338"/>
      <c r="AH125" s="1293"/>
      <c r="AI125" s="1295"/>
      <c r="AJ125" s="1295"/>
    </row>
    <row r="126" spans="1:36" ht="18.75" x14ac:dyDescent="0.25">
      <c r="A126" s="1343"/>
      <c r="B126" s="1346"/>
      <c r="C126" s="1349"/>
      <c r="D126" s="1351"/>
      <c r="E126" s="147"/>
      <c r="F126" s="147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7"/>
      <c r="R126" s="148"/>
      <c r="S126" s="148"/>
      <c r="T126" s="148"/>
      <c r="U126" s="148"/>
      <c r="V126" s="145">
        <f t="shared" si="19"/>
        <v>0</v>
      </c>
      <c r="W126" s="145">
        <f t="shared" si="20"/>
        <v>0</v>
      </c>
      <c r="X126" s="145">
        <f t="shared" si="21"/>
        <v>0</v>
      </c>
      <c r="Y126" s="146">
        <f t="shared" si="22"/>
        <v>0</v>
      </c>
      <c r="Z126" s="1335"/>
      <c r="AA126" s="1293"/>
      <c r="AB126" s="1293"/>
      <c r="AC126" s="1293"/>
      <c r="AD126" s="1338"/>
      <c r="AE126" s="1338"/>
      <c r="AF126" s="1338"/>
      <c r="AG126" s="1338"/>
      <c r="AH126" s="1293"/>
      <c r="AI126" s="1295"/>
      <c r="AJ126" s="1295"/>
    </row>
    <row r="127" spans="1:36" ht="18.75" x14ac:dyDescent="0.25">
      <c r="A127" s="1343"/>
      <c r="B127" s="1346"/>
      <c r="C127" s="1349"/>
      <c r="D127" s="1351"/>
      <c r="E127" s="142"/>
      <c r="F127" s="142"/>
      <c r="G127" s="142"/>
      <c r="H127" s="142"/>
      <c r="I127" s="142"/>
      <c r="J127" s="142"/>
      <c r="K127" s="142"/>
      <c r="L127" s="142"/>
      <c r="M127" s="142"/>
      <c r="N127" s="142"/>
      <c r="O127" s="142"/>
      <c r="P127" s="142"/>
      <c r="Q127" s="142"/>
      <c r="R127" s="144"/>
      <c r="S127" s="144"/>
      <c r="T127" s="144"/>
      <c r="U127" s="144"/>
      <c r="V127" s="145">
        <f t="shared" si="19"/>
        <v>0</v>
      </c>
      <c r="W127" s="145">
        <f t="shared" si="20"/>
        <v>0</v>
      </c>
      <c r="X127" s="145">
        <f t="shared" si="21"/>
        <v>0</v>
      </c>
      <c r="Y127" s="146">
        <f t="shared" si="22"/>
        <v>0</v>
      </c>
      <c r="Z127" s="1335"/>
      <c r="AA127" s="1293"/>
      <c r="AB127" s="1293"/>
      <c r="AC127" s="1293"/>
      <c r="AD127" s="1338"/>
      <c r="AE127" s="1338"/>
      <c r="AF127" s="1338"/>
      <c r="AG127" s="1338"/>
      <c r="AH127" s="1293"/>
      <c r="AI127" s="1295"/>
      <c r="AJ127" s="1295"/>
    </row>
    <row r="128" spans="1:36" ht="18.75" x14ac:dyDescent="0.25">
      <c r="A128" s="1343"/>
      <c r="B128" s="1346"/>
      <c r="C128" s="1349"/>
      <c r="D128" s="1351"/>
      <c r="E128" s="147"/>
      <c r="F128" s="147"/>
      <c r="G128" s="147"/>
      <c r="H128" s="147"/>
      <c r="I128" s="147"/>
      <c r="J128" s="147"/>
      <c r="K128" s="147"/>
      <c r="L128" s="147"/>
      <c r="M128" s="147"/>
      <c r="N128" s="147"/>
      <c r="O128" s="147"/>
      <c r="P128" s="147"/>
      <c r="Q128" s="147"/>
      <c r="R128" s="148"/>
      <c r="S128" s="148"/>
      <c r="T128" s="148"/>
      <c r="U128" s="148"/>
      <c r="V128" s="145">
        <f t="shared" si="19"/>
        <v>0</v>
      </c>
      <c r="W128" s="145">
        <f t="shared" si="20"/>
        <v>0</v>
      </c>
      <c r="X128" s="145">
        <f t="shared" si="21"/>
        <v>0</v>
      </c>
      <c r="Y128" s="146">
        <f t="shared" si="22"/>
        <v>0</v>
      </c>
      <c r="Z128" s="1335"/>
      <c r="AA128" s="1293"/>
      <c r="AB128" s="1293"/>
      <c r="AC128" s="1293"/>
      <c r="AD128" s="1338"/>
      <c r="AE128" s="1338"/>
      <c r="AF128" s="1338"/>
      <c r="AG128" s="1338"/>
      <c r="AH128" s="1293"/>
      <c r="AI128" s="1295"/>
      <c r="AJ128" s="1295"/>
    </row>
    <row r="129" spans="1:36" ht="18.75" x14ac:dyDescent="0.25">
      <c r="A129" s="1343"/>
      <c r="B129" s="1346"/>
      <c r="C129" s="1349"/>
      <c r="D129" s="1351"/>
      <c r="E129" s="142"/>
      <c r="F129" s="142"/>
      <c r="G129" s="142"/>
      <c r="H129" s="142"/>
      <c r="I129" s="142"/>
      <c r="J129" s="142"/>
      <c r="K129" s="142"/>
      <c r="L129" s="142"/>
      <c r="M129" s="142"/>
      <c r="N129" s="142"/>
      <c r="O129" s="142"/>
      <c r="P129" s="142"/>
      <c r="Q129" s="142"/>
      <c r="R129" s="144"/>
      <c r="S129" s="144"/>
      <c r="T129" s="144"/>
      <c r="U129" s="144"/>
      <c r="V129" s="145">
        <f t="shared" si="19"/>
        <v>0</v>
      </c>
      <c r="W129" s="145">
        <f t="shared" si="20"/>
        <v>0</v>
      </c>
      <c r="X129" s="145">
        <f t="shared" si="21"/>
        <v>0</v>
      </c>
      <c r="Y129" s="146">
        <f t="shared" si="22"/>
        <v>0</v>
      </c>
      <c r="Z129" s="1335"/>
      <c r="AA129" s="1293"/>
      <c r="AB129" s="1293"/>
      <c r="AC129" s="1293"/>
      <c r="AD129" s="1338"/>
      <c r="AE129" s="1338"/>
      <c r="AF129" s="1338"/>
      <c r="AG129" s="1338"/>
      <c r="AH129" s="1293"/>
      <c r="AI129" s="1295"/>
      <c r="AJ129" s="1295"/>
    </row>
    <row r="130" spans="1:36" ht="18.75" x14ac:dyDescent="0.25">
      <c r="A130" s="1343"/>
      <c r="B130" s="1346"/>
      <c r="C130" s="1349"/>
      <c r="D130" s="1351"/>
      <c r="E130" s="147"/>
      <c r="F130" s="147"/>
      <c r="G130" s="147"/>
      <c r="H130" s="147"/>
      <c r="I130" s="147"/>
      <c r="J130" s="147"/>
      <c r="K130" s="147"/>
      <c r="L130" s="147"/>
      <c r="M130" s="147"/>
      <c r="N130" s="147"/>
      <c r="O130" s="147"/>
      <c r="P130" s="147"/>
      <c r="Q130" s="147"/>
      <c r="R130" s="148"/>
      <c r="S130" s="148"/>
      <c r="T130" s="148"/>
      <c r="U130" s="148"/>
      <c r="V130" s="145">
        <f t="shared" si="19"/>
        <v>0</v>
      </c>
      <c r="W130" s="145">
        <f t="shared" si="20"/>
        <v>0</v>
      </c>
      <c r="X130" s="145">
        <f t="shared" si="21"/>
        <v>0</v>
      </c>
      <c r="Y130" s="146">
        <f t="shared" si="22"/>
        <v>0</v>
      </c>
      <c r="Z130" s="1335"/>
      <c r="AA130" s="1293"/>
      <c r="AB130" s="1293"/>
      <c r="AC130" s="1293"/>
      <c r="AD130" s="1338"/>
      <c r="AE130" s="1338"/>
      <c r="AF130" s="1338"/>
      <c r="AG130" s="1338"/>
      <c r="AH130" s="1293"/>
      <c r="AI130" s="1295"/>
      <c r="AJ130" s="1295"/>
    </row>
    <row r="131" spans="1:36" ht="18.75" x14ac:dyDescent="0.25">
      <c r="A131" s="1343"/>
      <c r="B131" s="1346"/>
      <c r="C131" s="1349"/>
      <c r="D131" s="1351"/>
      <c r="E131" s="142"/>
      <c r="F131" s="142"/>
      <c r="G131" s="142"/>
      <c r="H131" s="142"/>
      <c r="I131" s="142"/>
      <c r="J131" s="142"/>
      <c r="K131" s="142"/>
      <c r="L131" s="142"/>
      <c r="M131" s="142"/>
      <c r="N131" s="142"/>
      <c r="O131" s="142"/>
      <c r="P131" s="142"/>
      <c r="Q131" s="142"/>
      <c r="R131" s="144"/>
      <c r="S131" s="144"/>
      <c r="T131" s="144"/>
      <c r="U131" s="144"/>
      <c r="V131" s="145">
        <f t="shared" si="19"/>
        <v>0</v>
      </c>
      <c r="W131" s="145">
        <f t="shared" si="20"/>
        <v>0</v>
      </c>
      <c r="X131" s="145">
        <f t="shared" si="21"/>
        <v>0</v>
      </c>
      <c r="Y131" s="146">
        <f t="shared" si="22"/>
        <v>0</v>
      </c>
      <c r="Z131" s="1335"/>
      <c r="AA131" s="1293"/>
      <c r="AB131" s="1293"/>
      <c r="AC131" s="1293"/>
      <c r="AD131" s="1338"/>
      <c r="AE131" s="1338"/>
      <c r="AF131" s="1338"/>
      <c r="AG131" s="1338"/>
      <c r="AH131" s="1293"/>
      <c r="AI131" s="1295"/>
      <c r="AJ131" s="1295"/>
    </row>
    <row r="132" spans="1:36" ht="18.75" x14ac:dyDescent="0.25">
      <c r="A132" s="1343"/>
      <c r="B132" s="1346"/>
      <c r="C132" s="1349"/>
      <c r="D132" s="1351"/>
      <c r="E132" s="147"/>
      <c r="F132" s="147"/>
      <c r="G132" s="147"/>
      <c r="H132" s="147"/>
      <c r="I132" s="147"/>
      <c r="J132" s="147"/>
      <c r="K132" s="147"/>
      <c r="L132" s="147"/>
      <c r="M132" s="147"/>
      <c r="N132" s="147"/>
      <c r="O132" s="147"/>
      <c r="P132" s="147"/>
      <c r="Q132" s="147"/>
      <c r="R132" s="148"/>
      <c r="S132" s="148"/>
      <c r="T132" s="148"/>
      <c r="U132" s="148"/>
      <c r="V132" s="145">
        <f t="shared" si="19"/>
        <v>0</v>
      </c>
      <c r="W132" s="145">
        <f t="shared" si="20"/>
        <v>0</v>
      </c>
      <c r="X132" s="145">
        <f t="shared" si="21"/>
        <v>0</v>
      </c>
      <c r="Y132" s="146">
        <f t="shared" si="22"/>
        <v>0</v>
      </c>
      <c r="Z132" s="1335"/>
      <c r="AA132" s="1293"/>
      <c r="AB132" s="1293"/>
      <c r="AC132" s="1293"/>
      <c r="AD132" s="1338"/>
      <c r="AE132" s="1338"/>
      <c r="AF132" s="1338"/>
      <c r="AG132" s="1338"/>
      <c r="AH132" s="1293"/>
      <c r="AI132" s="1295"/>
      <c r="AJ132" s="1295"/>
    </row>
    <row r="133" spans="1:36" ht="18.75" x14ac:dyDescent="0.25">
      <c r="A133" s="1343"/>
      <c r="B133" s="1346"/>
      <c r="C133" s="1349"/>
      <c r="D133" s="1351"/>
      <c r="E133" s="142"/>
      <c r="F133" s="142"/>
      <c r="G133" s="142"/>
      <c r="H133" s="142"/>
      <c r="I133" s="142"/>
      <c r="J133" s="142"/>
      <c r="K133" s="142"/>
      <c r="L133" s="142"/>
      <c r="M133" s="142"/>
      <c r="N133" s="142"/>
      <c r="O133" s="142"/>
      <c r="P133" s="142"/>
      <c r="Q133" s="142"/>
      <c r="R133" s="144"/>
      <c r="S133" s="144"/>
      <c r="T133" s="144"/>
      <c r="U133" s="144"/>
      <c r="V133" s="145">
        <f t="shared" si="19"/>
        <v>0</v>
      </c>
      <c r="W133" s="145">
        <f t="shared" si="20"/>
        <v>0</v>
      </c>
      <c r="X133" s="145">
        <f t="shared" si="21"/>
        <v>0</v>
      </c>
      <c r="Y133" s="146">
        <f t="shared" si="22"/>
        <v>0</v>
      </c>
      <c r="Z133" s="1335"/>
      <c r="AA133" s="1293"/>
      <c r="AB133" s="1293"/>
      <c r="AC133" s="1293"/>
      <c r="AD133" s="1338"/>
      <c r="AE133" s="1338"/>
      <c r="AF133" s="1338"/>
      <c r="AG133" s="1338"/>
      <c r="AH133" s="1293"/>
      <c r="AI133" s="1295"/>
      <c r="AJ133" s="1295"/>
    </row>
    <row r="134" spans="1:36" ht="18.75" x14ac:dyDescent="0.25">
      <c r="A134" s="1343"/>
      <c r="B134" s="1346"/>
      <c r="C134" s="1349"/>
      <c r="D134" s="1351"/>
      <c r="E134" s="147"/>
      <c r="F134" s="147"/>
      <c r="G134" s="147"/>
      <c r="H134" s="147"/>
      <c r="I134" s="147"/>
      <c r="J134" s="147"/>
      <c r="K134" s="147"/>
      <c r="L134" s="147"/>
      <c r="M134" s="147"/>
      <c r="N134" s="147"/>
      <c r="O134" s="147"/>
      <c r="P134" s="147"/>
      <c r="Q134" s="147"/>
      <c r="R134" s="148"/>
      <c r="S134" s="148"/>
      <c r="T134" s="148"/>
      <c r="U134" s="148"/>
      <c r="V134" s="145">
        <f t="shared" si="19"/>
        <v>0</v>
      </c>
      <c r="W134" s="145">
        <f t="shared" si="20"/>
        <v>0</v>
      </c>
      <c r="X134" s="145">
        <f t="shared" si="21"/>
        <v>0</v>
      </c>
      <c r="Y134" s="146">
        <f t="shared" si="22"/>
        <v>0</v>
      </c>
      <c r="Z134" s="1335"/>
      <c r="AA134" s="1293"/>
      <c r="AB134" s="1293"/>
      <c r="AC134" s="1293"/>
      <c r="AD134" s="1338"/>
      <c r="AE134" s="1338"/>
      <c r="AF134" s="1338"/>
      <c r="AG134" s="1338"/>
      <c r="AH134" s="1293"/>
      <c r="AI134" s="1295"/>
      <c r="AJ134" s="1295"/>
    </row>
    <row r="135" spans="1:36" ht="18.75" x14ac:dyDescent="0.25">
      <c r="A135" s="1343"/>
      <c r="B135" s="1346"/>
      <c r="C135" s="1349"/>
      <c r="D135" s="1351"/>
      <c r="E135" s="142"/>
      <c r="F135" s="142"/>
      <c r="G135" s="142"/>
      <c r="H135" s="142"/>
      <c r="I135" s="142"/>
      <c r="J135" s="142"/>
      <c r="K135" s="142"/>
      <c r="L135" s="142"/>
      <c r="M135" s="142"/>
      <c r="N135" s="142"/>
      <c r="O135" s="142"/>
      <c r="P135" s="142"/>
      <c r="Q135" s="142"/>
      <c r="R135" s="144"/>
      <c r="S135" s="144"/>
      <c r="T135" s="144"/>
      <c r="U135" s="144"/>
      <c r="V135" s="145">
        <f t="shared" si="19"/>
        <v>0</v>
      </c>
      <c r="W135" s="145">
        <f t="shared" si="20"/>
        <v>0</v>
      </c>
      <c r="X135" s="145">
        <f t="shared" si="21"/>
        <v>0</v>
      </c>
      <c r="Y135" s="146">
        <f t="shared" si="22"/>
        <v>0</v>
      </c>
      <c r="Z135" s="1335"/>
      <c r="AA135" s="1293"/>
      <c r="AB135" s="1293"/>
      <c r="AC135" s="1293"/>
      <c r="AD135" s="1338"/>
      <c r="AE135" s="1338"/>
      <c r="AF135" s="1338"/>
      <c r="AG135" s="1338"/>
      <c r="AH135" s="1293"/>
      <c r="AI135" s="1295"/>
      <c r="AJ135" s="1295"/>
    </row>
    <row r="136" spans="1:36" ht="18.75" x14ac:dyDescent="0.25">
      <c r="A136" s="1343"/>
      <c r="B136" s="1346"/>
      <c r="C136" s="1349"/>
      <c r="D136" s="1351"/>
      <c r="E136" s="147"/>
      <c r="F136" s="147"/>
      <c r="G136" s="147"/>
      <c r="H136" s="147"/>
      <c r="I136" s="147"/>
      <c r="J136" s="147"/>
      <c r="K136" s="147"/>
      <c r="L136" s="147"/>
      <c r="M136" s="147"/>
      <c r="N136" s="147"/>
      <c r="O136" s="147"/>
      <c r="P136" s="147"/>
      <c r="Q136" s="147"/>
      <c r="R136" s="148"/>
      <c r="S136" s="148"/>
      <c r="T136" s="148"/>
      <c r="U136" s="148"/>
      <c r="V136" s="145">
        <f t="shared" si="19"/>
        <v>0</v>
      </c>
      <c r="W136" s="145">
        <f t="shared" si="20"/>
        <v>0</v>
      </c>
      <c r="X136" s="145">
        <f t="shared" si="21"/>
        <v>0</v>
      </c>
      <c r="Y136" s="146">
        <f t="shared" si="22"/>
        <v>0</v>
      </c>
      <c r="Z136" s="1335"/>
      <c r="AA136" s="1293"/>
      <c r="AB136" s="1293"/>
      <c r="AC136" s="1293"/>
      <c r="AD136" s="1338"/>
      <c r="AE136" s="1338"/>
      <c r="AF136" s="1338"/>
      <c r="AG136" s="1338"/>
      <c r="AH136" s="1293"/>
      <c r="AI136" s="1295"/>
      <c r="AJ136" s="1295"/>
    </row>
    <row r="137" spans="1:36" ht="18.75" x14ac:dyDescent="0.25">
      <c r="A137" s="1343"/>
      <c r="B137" s="1346"/>
      <c r="C137" s="1349"/>
      <c r="D137" s="1351"/>
      <c r="E137" s="142"/>
      <c r="F137" s="142"/>
      <c r="G137" s="142"/>
      <c r="H137" s="142"/>
      <c r="I137" s="142"/>
      <c r="J137" s="142"/>
      <c r="K137" s="142"/>
      <c r="L137" s="142"/>
      <c r="M137" s="142"/>
      <c r="N137" s="142"/>
      <c r="O137" s="142"/>
      <c r="P137" s="142"/>
      <c r="Q137" s="142"/>
      <c r="R137" s="144"/>
      <c r="S137" s="144"/>
      <c r="T137" s="144"/>
      <c r="U137" s="144"/>
      <c r="V137" s="145">
        <f t="shared" si="19"/>
        <v>0</v>
      </c>
      <c r="W137" s="145">
        <f t="shared" si="20"/>
        <v>0</v>
      </c>
      <c r="X137" s="145">
        <f t="shared" si="21"/>
        <v>0</v>
      </c>
      <c r="Y137" s="146">
        <f t="shared" si="22"/>
        <v>0</v>
      </c>
      <c r="Z137" s="1335"/>
      <c r="AA137" s="1293"/>
      <c r="AB137" s="1293"/>
      <c r="AC137" s="1293"/>
      <c r="AD137" s="1338"/>
      <c r="AE137" s="1338"/>
      <c r="AF137" s="1338"/>
      <c r="AG137" s="1338"/>
      <c r="AH137" s="1293"/>
      <c r="AI137" s="1295"/>
      <c r="AJ137" s="1295"/>
    </row>
    <row r="138" spans="1:36" ht="18.75" x14ac:dyDescent="0.25">
      <c r="A138" s="1343"/>
      <c r="B138" s="1346"/>
      <c r="C138" s="1349"/>
      <c r="D138" s="1351"/>
      <c r="E138" s="147"/>
      <c r="F138" s="147"/>
      <c r="G138" s="147"/>
      <c r="H138" s="147"/>
      <c r="I138" s="147"/>
      <c r="J138" s="147"/>
      <c r="K138" s="147"/>
      <c r="L138" s="147"/>
      <c r="M138" s="147"/>
      <c r="N138" s="147"/>
      <c r="O138" s="147"/>
      <c r="P138" s="147"/>
      <c r="Q138" s="147"/>
      <c r="R138" s="148"/>
      <c r="S138" s="148"/>
      <c r="T138" s="148"/>
      <c r="U138" s="148"/>
      <c r="V138" s="145">
        <f t="shared" si="19"/>
        <v>0</v>
      </c>
      <c r="W138" s="145">
        <f t="shared" si="20"/>
        <v>0</v>
      </c>
      <c r="X138" s="145">
        <f t="shared" si="21"/>
        <v>0</v>
      </c>
      <c r="Y138" s="146">
        <f t="shared" si="22"/>
        <v>0</v>
      </c>
      <c r="Z138" s="1335"/>
      <c r="AA138" s="1293"/>
      <c r="AB138" s="1293"/>
      <c r="AC138" s="1293"/>
      <c r="AD138" s="1338"/>
      <c r="AE138" s="1338"/>
      <c r="AF138" s="1338"/>
      <c r="AG138" s="1338"/>
      <c r="AH138" s="1293"/>
      <c r="AI138" s="1295"/>
      <c r="AJ138" s="1295"/>
    </row>
    <row r="139" spans="1:36" ht="18.75" x14ac:dyDescent="0.25">
      <c r="A139" s="1343"/>
      <c r="B139" s="1346"/>
      <c r="C139" s="1349"/>
      <c r="D139" s="1351"/>
      <c r="E139" s="142"/>
      <c r="F139" s="142"/>
      <c r="G139" s="142"/>
      <c r="H139" s="142"/>
      <c r="I139" s="142"/>
      <c r="J139" s="142"/>
      <c r="K139" s="142"/>
      <c r="L139" s="142"/>
      <c r="M139" s="142"/>
      <c r="N139" s="142"/>
      <c r="O139" s="142"/>
      <c r="P139" s="142"/>
      <c r="Q139" s="142"/>
      <c r="R139" s="144"/>
      <c r="S139" s="144"/>
      <c r="T139" s="144"/>
      <c r="U139" s="144"/>
      <c r="V139" s="145">
        <f t="shared" si="19"/>
        <v>0</v>
      </c>
      <c r="W139" s="145">
        <f t="shared" si="20"/>
        <v>0</v>
      </c>
      <c r="X139" s="145">
        <f t="shared" si="21"/>
        <v>0</v>
      </c>
      <c r="Y139" s="146">
        <f t="shared" si="22"/>
        <v>0</v>
      </c>
      <c r="Z139" s="1335"/>
      <c r="AA139" s="1293"/>
      <c r="AB139" s="1293"/>
      <c r="AC139" s="1293"/>
      <c r="AD139" s="1338"/>
      <c r="AE139" s="1338"/>
      <c r="AF139" s="1338"/>
      <c r="AG139" s="1338"/>
      <c r="AH139" s="1293"/>
      <c r="AI139" s="1295"/>
      <c r="AJ139" s="1295"/>
    </row>
    <row r="140" spans="1:36" ht="18.75" x14ac:dyDescent="0.25">
      <c r="A140" s="1343"/>
      <c r="B140" s="1346"/>
      <c r="C140" s="1349"/>
      <c r="D140" s="1351"/>
      <c r="E140" s="147"/>
      <c r="F140" s="147"/>
      <c r="G140" s="147"/>
      <c r="H140" s="147"/>
      <c r="I140" s="147"/>
      <c r="J140" s="147"/>
      <c r="K140" s="147"/>
      <c r="L140" s="147"/>
      <c r="M140" s="147"/>
      <c r="N140" s="147"/>
      <c r="O140" s="147"/>
      <c r="P140" s="147"/>
      <c r="Q140" s="147"/>
      <c r="R140" s="148"/>
      <c r="S140" s="148"/>
      <c r="T140" s="148"/>
      <c r="U140" s="148"/>
      <c r="V140" s="145">
        <f t="shared" ref="V140:V203" si="38">IF(AND(F140=0,G140=0,H140=0),0,IF(AND(F140=0,G140=0),H140,IF(AND(F140=0,H140=0),G140,IF(AND(G140=0,H140=0),F140,IF(F140=0,(G140+H140)/2,IF(G140=0,(F140+H140)/2,IF(H140=0,(F140+G140)/2,(F140+G140+H140)/3)))))))</f>
        <v>0</v>
      </c>
      <c r="W140" s="145">
        <f t="shared" ref="W140:W203" si="39">IF(AND(I140=0,J140=0,K140=0),0,IF(AND(I140=0,J140=0),K140,IF(AND(I140=0,K140=0),J140,IF(AND(J140=0,K140=0),I140,IF(I140=0,(J140+K140)/2,IF(J140=0,(I140+K140)/2,IF(K140=0,(I140+J140)/2,(I140+J140+K140)/3)))))))</f>
        <v>0</v>
      </c>
      <c r="X140" s="145">
        <f t="shared" ref="X140:X203" si="40">IF(AND(L140=0,M140=0,N140=0),0,IF(AND(L140=0,M140=0),N140,IF(AND(L140=0,N140=0),M140,IF(AND(M140=0,N140=0),L140,IF(L140=0,(M140+N140)/2,IF(M140=0,(L140+N140)/2,IF(N140=0,(L140+M140)/2,(L140+M140+N140)/3)))))))</f>
        <v>0</v>
      </c>
      <c r="Y140" s="146">
        <f t="shared" ref="Y140:Y203" si="41">IF(AND(O140=0,P140=0,Q140=0),0,IF(AND(O140=0,P140=0),Q140,IF(AND(O140=0,Q140=0),P140,IF(AND(P140=0,Q140=0),O140,IF(O140=0,(P140+Q140)/2,IF(P140=0,(O140+Q140)/2,IF(Q140=0,(O140+P140)/2,(O140+P140+Q140)/3)))))))</f>
        <v>0</v>
      </c>
      <c r="Z140" s="1335"/>
      <c r="AA140" s="1293"/>
      <c r="AB140" s="1293"/>
      <c r="AC140" s="1293"/>
      <c r="AD140" s="1338"/>
      <c r="AE140" s="1338"/>
      <c r="AF140" s="1338"/>
      <c r="AG140" s="1338"/>
      <c r="AH140" s="1293"/>
      <c r="AI140" s="1295"/>
      <c r="AJ140" s="1295"/>
    </row>
    <row r="141" spans="1:36" ht="18.75" x14ac:dyDescent="0.25">
      <c r="A141" s="1343"/>
      <c r="B141" s="1346"/>
      <c r="C141" s="1349"/>
      <c r="D141" s="1351"/>
      <c r="E141" s="142"/>
      <c r="F141" s="142"/>
      <c r="G141" s="142"/>
      <c r="H141" s="142"/>
      <c r="I141" s="142"/>
      <c r="J141" s="142"/>
      <c r="K141" s="142"/>
      <c r="L141" s="142"/>
      <c r="M141" s="142"/>
      <c r="N141" s="142"/>
      <c r="O141" s="142"/>
      <c r="P141" s="142"/>
      <c r="Q141" s="142"/>
      <c r="R141" s="144"/>
      <c r="S141" s="144"/>
      <c r="T141" s="144"/>
      <c r="U141" s="144"/>
      <c r="V141" s="145">
        <f t="shared" si="38"/>
        <v>0</v>
      </c>
      <c r="W141" s="145">
        <f t="shared" si="39"/>
        <v>0</v>
      </c>
      <c r="X141" s="145">
        <f t="shared" si="40"/>
        <v>0</v>
      </c>
      <c r="Y141" s="146">
        <f t="shared" si="41"/>
        <v>0</v>
      </c>
      <c r="Z141" s="1335"/>
      <c r="AA141" s="1293"/>
      <c r="AB141" s="1293"/>
      <c r="AC141" s="1293"/>
      <c r="AD141" s="1338"/>
      <c r="AE141" s="1338"/>
      <c r="AF141" s="1338"/>
      <c r="AG141" s="1338"/>
      <c r="AH141" s="1293"/>
      <c r="AI141" s="1295"/>
      <c r="AJ141" s="1295"/>
    </row>
    <row r="142" spans="1:36" ht="18.75" x14ac:dyDescent="0.25">
      <c r="A142" s="1343"/>
      <c r="B142" s="1346"/>
      <c r="C142" s="1349"/>
      <c r="D142" s="1351"/>
      <c r="E142" s="147"/>
      <c r="F142" s="147"/>
      <c r="G142" s="147"/>
      <c r="H142" s="147"/>
      <c r="I142" s="147"/>
      <c r="J142" s="147"/>
      <c r="K142" s="147"/>
      <c r="L142" s="147"/>
      <c r="M142" s="147"/>
      <c r="N142" s="147"/>
      <c r="O142" s="147"/>
      <c r="P142" s="147"/>
      <c r="Q142" s="147"/>
      <c r="R142" s="148"/>
      <c r="S142" s="148"/>
      <c r="T142" s="148"/>
      <c r="U142" s="148"/>
      <c r="V142" s="145">
        <f t="shared" si="38"/>
        <v>0</v>
      </c>
      <c r="W142" s="145">
        <f t="shared" si="39"/>
        <v>0</v>
      </c>
      <c r="X142" s="145">
        <f t="shared" si="40"/>
        <v>0</v>
      </c>
      <c r="Y142" s="146">
        <f t="shared" si="41"/>
        <v>0</v>
      </c>
      <c r="Z142" s="1335"/>
      <c r="AA142" s="1293"/>
      <c r="AB142" s="1293"/>
      <c r="AC142" s="1293"/>
      <c r="AD142" s="1338"/>
      <c r="AE142" s="1338"/>
      <c r="AF142" s="1338"/>
      <c r="AG142" s="1338"/>
      <c r="AH142" s="1293"/>
      <c r="AI142" s="1295"/>
      <c r="AJ142" s="1295"/>
    </row>
    <row r="143" spans="1:36" ht="19.5" thickBot="1" x14ac:dyDescent="0.3">
      <c r="A143" s="1344"/>
      <c r="B143" s="1347"/>
      <c r="C143" s="1350"/>
      <c r="D143" s="1352"/>
      <c r="E143" s="154"/>
      <c r="F143" s="154"/>
      <c r="G143" s="154"/>
      <c r="H143" s="154"/>
      <c r="I143" s="154"/>
      <c r="J143" s="154"/>
      <c r="K143" s="154"/>
      <c r="L143" s="154"/>
      <c r="M143" s="154"/>
      <c r="N143" s="154"/>
      <c r="O143" s="154"/>
      <c r="P143" s="154"/>
      <c r="Q143" s="154"/>
      <c r="R143" s="155"/>
      <c r="S143" s="155"/>
      <c r="T143" s="155"/>
      <c r="U143" s="155"/>
      <c r="V143" s="156">
        <f t="shared" si="38"/>
        <v>0</v>
      </c>
      <c r="W143" s="156">
        <f t="shared" si="39"/>
        <v>0</v>
      </c>
      <c r="X143" s="156">
        <f t="shared" si="40"/>
        <v>0</v>
      </c>
      <c r="Y143" s="157">
        <f t="shared" si="41"/>
        <v>0</v>
      </c>
      <c r="Z143" s="1336"/>
      <c r="AA143" s="1303"/>
      <c r="AB143" s="1303"/>
      <c r="AC143" s="1303"/>
      <c r="AD143" s="1341"/>
      <c r="AE143" s="1341"/>
      <c r="AF143" s="1341"/>
      <c r="AG143" s="1341"/>
      <c r="AH143" s="1303"/>
      <c r="AI143" s="1296"/>
      <c r="AJ143" s="1296"/>
    </row>
    <row r="144" spans="1:36" ht="18.75" x14ac:dyDescent="0.25">
      <c r="A144" s="1342">
        <v>8</v>
      </c>
      <c r="B144" s="1345" t="s">
        <v>101</v>
      </c>
      <c r="C144" s="1348" t="s">
        <v>99</v>
      </c>
      <c r="D144" s="1348">
        <f>250*0.9</f>
        <v>225</v>
      </c>
      <c r="E144" s="439" t="s">
        <v>317</v>
      </c>
      <c r="F144" s="439">
        <v>14.1</v>
      </c>
      <c r="G144" s="439">
        <v>10.4</v>
      </c>
      <c r="H144" s="439">
        <v>6.5</v>
      </c>
      <c r="I144" s="439">
        <v>18.3</v>
      </c>
      <c r="J144" s="439">
        <v>11.2</v>
      </c>
      <c r="K144" s="439">
        <v>26.8</v>
      </c>
      <c r="L144" s="701">
        <v>14</v>
      </c>
      <c r="M144" s="441">
        <v>11.3</v>
      </c>
      <c r="N144" s="441">
        <v>13</v>
      </c>
      <c r="O144" s="441">
        <v>21.8</v>
      </c>
      <c r="P144" s="441">
        <v>18</v>
      </c>
      <c r="Q144" s="441">
        <v>26.4</v>
      </c>
      <c r="R144" s="706">
        <v>380</v>
      </c>
      <c r="S144" s="706">
        <v>380</v>
      </c>
      <c r="T144" s="151">
        <v>380</v>
      </c>
      <c r="U144" s="151">
        <v>380</v>
      </c>
      <c r="V144" s="152">
        <f t="shared" si="38"/>
        <v>10.333333333333334</v>
      </c>
      <c r="W144" s="152">
        <f t="shared" si="39"/>
        <v>18.766666666666666</v>
      </c>
      <c r="X144" s="152">
        <f t="shared" si="40"/>
        <v>12.766666666666666</v>
      </c>
      <c r="Y144" s="153">
        <f t="shared" si="41"/>
        <v>22.066666666666663</v>
      </c>
      <c r="Z144" s="1334">
        <f t="shared" ref="Z144:AB144" si="42">SUM(V144:V163)</f>
        <v>30.400000000000002</v>
      </c>
      <c r="AA144" s="1302">
        <f t="shared" si="42"/>
        <v>45.400000000000006</v>
      </c>
      <c r="AB144" s="1302">
        <f t="shared" si="42"/>
        <v>37.79999999999999</v>
      </c>
      <c r="AC144" s="1302">
        <f>SUM(Y144:Y163)</f>
        <v>56.833333333333336</v>
      </c>
      <c r="AD144" s="1337">
        <f t="shared" ref="AD144" si="43">Z144*0.38*0.9*SQRT(3)</f>
        <v>18.007785836132104</v>
      </c>
      <c r="AE144" s="1337">
        <f t="shared" si="29"/>
        <v>26.893206478960447</v>
      </c>
      <c r="AF144" s="1337">
        <f t="shared" si="29"/>
        <v>22.391260019927415</v>
      </c>
      <c r="AG144" s="1337">
        <f t="shared" si="29"/>
        <v>33.665871546716268</v>
      </c>
      <c r="AH144" s="1302">
        <f t="shared" ref="AH144" si="44">MAX(Z144:AC163)</f>
        <v>56.833333333333336</v>
      </c>
      <c r="AI144" s="1294">
        <f t="shared" ref="AI144" si="45">AH144*0.38*0.9*SQRT(3)</f>
        <v>33.665871546716268</v>
      </c>
      <c r="AJ144" s="1294">
        <f t="shared" ref="AJ144" si="46">D144-AI144</f>
        <v>191.33412845328374</v>
      </c>
    </row>
    <row r="145" spans="1:36" ht="18.75" x14ac:dyDescent="0.25">
      <c r="A145" s="1343"/>
      <c r="B145" s="1346"/>
      <c r="C145" s="1349"/>
      <c r="D145" s="1351"/>
      <c r="E145" s="437" t="s">
        <v>318</v>
      </c>
      <c r="F145" s="437">
        <v>24</v>
      </c>
      <c r="G145" s="437">
        <v>14.2</v>
      </c>
      <c r="H145" s="437">
        <v>21.5</v>
      </c>
      <c r="I145" s="437">
        <v>35.1</v>
      </c>
      <c r="J145" s="437">
        <v>11</v>
      </c>
      <c r="K145" s="437">
        <v>33.200000000000003</v>
      </c>
      <c r="L145" s="702">
        <v>19.8</v>
      </c>
      <c r="M145" s="420">
        <v>17</v>
      </c>
      <c r="N145" s="420">
        <v>31</v>
      </c>
      <c r="O145" s="420">
        <v>26.5</v>
      </c>
      <c r="P145" s="420">
        <v>21</v>
      </c>
      <c r="Q145" s="420">
        <v>39.200000000000003</v>
      </c>
      <c r="R145" s="703">
        <v>380</v>
      </c>
      <c r="S145" s="703">
        <v>380</v>
      </c>
      <c r="T145" s="144">
        <v>380</v>
      </c>
      <c r="U145" s="144">
        <v>380</v>
      </c>
      <c r="V145" s="145">
        <f t="shared" si="38"/>
        <v>19.900000000000002</v>
      </c>
      <c r="W145" s="145">
        <f t="shared" si="39"/>
        <v>26.433333333333337</v>
      </c>
      <c r="X145" s="145">
        <f t="shared" si="40"/>
        <v>22.599999999999998</v>
      </c>
      <c r="Y145" s="146">
        <f t="shared" si="41"/>
        <v>28.900000000000002</v>
      </c>
      <c r="Z145" s="1335"/>
      <c r="AA145" s="1293"/>
      <c r="AB145" s="1293"/>
      <c r="AC145" s="1293"/>
      <c r="AD145" s="1338"/>
      <c r="AE145" s="1338"/>
      <c r="AF145" s="1338"/>
      <c r="AG145" s="1338"/>
      <c r="AH145" s="1293"/>
      <c r="AI145" s="1295"/>
      <c r="AJ145" s="1295"/>
    </row>
    <row r="146" spans="1:36" ht="18.75" x14ac:dyDescent="0.25">
      <c r="A146" s="1343"/>
      <c r="B146" s="1346"/>
      <c r="C146" s="1349"/>
      <c r="D146" s="1351"/>
      <c r="E146" s="438" t="s">
        <v>319</v>
      </c>
      <c r="F146" s="438">
        <v>0.2</v>
      </c>
      <c r="G146" s="438">
        <v>0.1</v>
      </c>
      <c r="H146" s="438">
        <v>0.2</v>
      </c>
      <c r="I146" s="438">
        <v>0.4</v>
      </c>
      <c r="J146" s="438">
        <v>0.1</v>
      </c>
      <c r="K146" s="438">
        <v>0.1</v>
      </c>
      <c r="L146" s="704">
        <v>1.4</v>
      </c>
      <c r="M146" s="438">
        <v>3.2</v>
      </c>
      <c r="N146" s="438">
        <v>2.7</v>
      </c>
      <c r="O146" s="438">
        <v>2.2000000000000002</v>
      </c>
      <c r="P146" s="438">
        <v>8.4</v>
      </c>
      <c r="Q146" s="438">
        <v>7</v>
      </c>
      <c r="R146" s="703">
        <v>380</v>
      </c>
      <c r="S146" s="703">
        <v>380</v>
      </c>
      <c r="T146" s="144">
        <v>380</v>
      </c>
      <c r="U146" s="144">
        <v>380</v>
      </c>
      <c r="V146" s="145">
        <f t="shared" si="38"/>
        <v>0.16666666666666666</v>
      </c>
      <c r="W146" s="145">
        <f t="shared" si="39"/>
        <v>0.19999999999999998</v>
      </c>
      <c r="X146" s="145">
        <f t="shared" si="40"/>
        <v>2.4333333333333331</v>
      </c>
      <c r="Y146" s="146">
        <f t="shared" si="41"/>
        <v>5.8666666666666671</v>
      </c>
      <c r="Z146" s="1335"/>
      <c r="AA146" s="1293"/>
      <c r="AB146" s="1293"/>
      <c r="AC146" s="1293"/>
      <c r="AD146" s="1338"/>
      <c r="AE146" s="1338"/>
      <c r="AF146" s="1338"/>
      <c r="AG146" s="1338"/>
      <c r="AH146" s="1293"/>
      <c r="AI146" s="1295"/>
      <c r="AJ146" s="1295"/>
    </row>
    <row r="147" spans="1:36" ht="18.75" x14ac:dyDescent="0.25">
      <c r="A147" s="1343"/>
      <c r="B147" s="1346"/>
      <c r="C147" s="1349"/>
      <c r="D147" s="1351"/>
      <c r="E147" s="142"/>
      <c r="F147" s="142"/>
      <c r="G147" s="142"/>
      <c r="H147" s="142"/>
      <c r="I147" s="142"/>
      <c r="J147" s="142"/>
      <c r="K147" s="142"/>
      <c r="L147" s="142"/>
      <c r="M147" s="142"/>
      <c r="N147" s="142"/>
      <c r="O147" s="142"/>
      <c r="P147" s="142"/>
      <c r="Q147" s="142"/>
      <c r="R147" s="144"/>
      <c r="S147" s="144"/>
      <c r="T147" s="144"/>
      <c r="U147" s="144"/>
      <c r="V147" s="145">
        <f t="shared" si="38"/>
        <v>0</v>
      </c>
      <c r="W147" s="145">
        <f t="shared" si="39"/>
        <v>0</v>
      </c>
      <c r="X147" s="145">
        <f t="shared" si="40"/>
        <v>0</v>
      </c>
      <c r="Y147" s="146">
        <f t="shared" si="41"/>
        <v>0</v>
      </c>
      <c r="Z147" s="1335"/>
      <c r="AA147" s="1293"/>
      <c r="AB147" s="1293"/>
      <c r="AC147" s="1293"/>
      <c r="AD147" s="1338"/>
      <c r="AE147" s="1338"/>
      <c r="AF147" s="1338"/>
      <c r="AG147" s="1338"/>
      <c r="AH147" s="1293"/>
      <c r="AI147" s="1295"/>
      <c r="AJ147" s="1295"/>
    </row>
    <row r="148" spans="1:36" ht="18.75" x14ac:dyDescent="0.25">
      <c r="A148" s="1343"/>
      <c r="B148" s="1346"/>
      <c r="C148" s="1349"/>
      <c r="D148" s="1351"/>
      <c r="E148" s="147"/>
      <c r="F148" s="147"/>
      <c r="G148" s="147"/>
      <c r="H148" s="147"/>
      <c r="I148" s="147"/>
      <c r="J148" s="147"/>
      <c r="K148" s="147"/>
      <c r="L148" s="147"/>
      <c r="M148" s="147"/>
      <c r="N148" s="147"/>
      <c r="O148" s="147"/>
      <c r="P148" s="147"/>
      <c r="Q148" s="147"/>
      <c r="R148" s="148"/>
      <c r="S148" s="148"/>
      <c r="T148" s="148"/>
      <c r="U148" s="148"/>
      <c r="V148" s="145">
        <f t="shared" si="38"/>
        <v>0</v>
      </c>
      <c r="W148" s="145">
        <f t="shared" si="39"/>
        <v>0</v>
      </c>
      <c r="X148" s="145">
        <f t="shared" si="40"/>
        <v>0</v>
      </c>
      <c r="Y148" s="146">
        <f t="shared" si="41"/>
        <v>0</v>
      </c>
      <c r="Z148" s="1335"/>
      <c r="AA148" s="1293"/>
      <c r="AB148" s="1293"/>
      <c r="AC148" s="1293"/>
      <c r="AD148" s="1338"/>
      <c r="AE148" s="1338"/>
      <c r="AF148" s="1338"/>
      <c r="AG148" s="1338"/>
      <c r="AH148" s="1293"/>
      <c r="AI148" s="1295"/>
      <c r="AJ148" s="1295"/>
    </row>
    <row r="149" spans="1:36" ht="18.75" x14ac:dyDescent="0.25">
      <c r="A149" s="1343"/>
      <c r="B149" s="1346"/>
      <c r="C149" s="1349"/>
      <c r="D149" s="1351"/>
      <c r="E149" s="142"/>
      <c r="F149" s="142"/>
      <c r="G149" s="142"/>
      <c r="H149" s="142"/>
      <c r="I149" s="142"/>
      <c r="J149" s="142"/>
      <c r="K149" s="142"/>
      <c r="L149" s="142"/>
      <c r="M149" s="142"/>
      <c r="N149" s="142"/>
      <c r="O149" s="142"/>
      <c r="P149" s="142"/>
      <c r="Q149" s="142"/>
      <c r="R149" s="144"/>
      <c r="S149" s="144"/>
      <c r="T149" s="144"/>
      <c r="U149" s="144"/>
      <c r="V149" s="145">
        <f t="shared" si="38"/>
        <v>0</v>
      </c>
      <c r="W149" s="145">
        <f t="shared" si="39"/>
        <v>0</v>
      </c>
      <c r="X149" s="145">
        <f t="shared" si="40"/>
        <v>0</v>
      </c>
      <c r="Y149" s="146">
        <f t="shared" si="41"/>
        <v>0</v>
      </c>
      <c r="Z149" s="1335"/>
      <c r="AA149" s="1293"/>
      <c r="AB149" s="1293"/>
      <c r="AC149" s="1293"/>
      <c r="AD149" s="1338"/>
      <c r="AE149" s="1338"/>
      <c r="AF149" s="1338"/>
      <c r="AG149" s="1338"/>
      <c r="AH149" s="1293"/>
      <c r="AI149" s="1295"/>
      <c r="AJ149" s="1295"/>
    </row>
    <row r="150" spans="1:36" ht="18.75" x14ac:dyDescent="0.25">
      <c r="A150" s="1343"/>
      <c r="B150" s="1346"/>
      <c r="C150" s="1349"/>
      <c r="D150" s="1351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7"/>
      <c r="R150" s="148"/>
      <c r="S150" s="148"/>
      <c r="T150" s="148"/>
      <c r="U150" s="148"/>
      <c r="V150" s="145">
        <f t="shared" si="38"/>
        <v>0</v>
      </c>
      <c r="W150" s="145">
        <f t="shared" si="39"/>
        <v>0</v>
      </c>
      <c r="X150" s="145">
        <f t="shared" si="40"/>
        <v>0</v>
      </c>
      <c r="Y150" s="146">
        <f t="shared" si="41"/>
        <v>0</v>
      </c>
      <c r="Z150" s="1335"/>
      <c r="AA150" s="1293"/>
      <c r="AB150" s="1293"/>
      <c r="AC150" s="1293"/>
      <c r="AD150" s="1338"/>
      <c r="AE150" s="1338"/>
      <c r="AF150" s="1338"/>
      <c r="AG150" s="1338"/>
      <c r="AH150" s="1293"/>
      <c r="AI150" s="1295"/>
      <c r="AJ150" s="1295"/>
    </row>
    <row r="151" spans="1:36" ht="18.75" x14ac:dyDescent="0.25">
      <c r="A151" s="1343"/>
      <c r="B151" s="1346"/>
      <c r="C151" s="1349"/>
      <c r="D151" s="1351"/>
      <c r="E151" s="142"/>
      <c r="F151" s="142"/>
      <c r="G151" s="142"/>
      <c r="H151" s="142"/>
      <c r="I151" s="142"/>
      <c r="J151" s="142"/>
      <c r="K151" s="142"/>
      <c r="L151" s="142"/>
      <c r="M151" s="142"/>
      <c r="N151" s="142"/>
      <c r="O151" s="142"/>
      <c r="P151" s="142"/>
      <c r="Q151" s="142"/>
      <c r="R151" s="144"/>
      <c r="S151" s="144"/>
      <c r="T151" s="144"/>
      <c r="U151" s="144"/>
      <c r="V151" s="145">
        <f t="shared" si="38"/>
        <v>0</v>
      </c>
      <c r="W151" s="145">
        <f t="shared" si="39"/>
        <v>0</v>
      </c>
      <c r="X151" s="145">
        <f t="shared" si="40"/>
        <v>0</v>
      </c>
      <c r="Y151" s="146">
        <f t="shared" si="41"/>
        <v>0</v>
      </c>
      <c r="Z151" s="1335"/>
      <c r="AA151" s="1293"/>
      <c r="AB151" s="1293"/>
      <c r="AC151" s="1293"/>
      <c r="AD151" s="1338"/>
      <c r="AE151" s="1338"/>
      <c r="AF151" s="1338"/>
      <c r="AG151" s="1338"/>
      <c r="AH151" s="1293"/>
      <c r="AI151" s="1295"/>
      <c r="AJ151" s="1295"/>
    </row>
    <row r="152" spans="1:36" ht="18.75" x14ac:dyDescent="0.25">
      <c r="A152" s="1343"/>
      <c r="B152" s="1346"/>
      <c r="C152" s="1349"/>
      <c r="D152" s="1351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7"/>
      <c r="R152" s="148"/>
      <c r="S152" s="148"/>
      <c r="T152" s="148"/>
      <c r="U152" s="148"/>
      <c r="V152" s="145">
        <f t="shared" si="38"/>
        <v>0</v>
      </c>
      <c r="W152" s="145">
        <f t="shared" si="39"/>
        <v>0</v>
      </c>
      <c r="X152" s="145">
        <f t="shared" si="40"/>
        <v>0</v>
      </c>
      <c r="Y152" s="146">
        <f t="shared" si="41"/>
        <v>0</v>
      </c>
      <c r="Z152" s="1335"/>
      <c r="AA152" s="1293"/>
      <c r="AB152" s="1293"/>
      <c r="AC152" s="1293"/>
      <c r="AD152" s="1338"/>
      <c r="AE152" s="1338"/>
      <c r="AF152" s="1338"/>
      <c r="AG152" s="1338"/>
      <c r="AH152" s="1293"/>
      <c r="AI152" s="1295"/>
      <c r="AJ152" s="1295"/>
    </row>
    <row r="153" spans="1:36" ht="18.75" x14ac:dyDescent="0.25">
      <c r="A153" s="1343"/>
      <c r="B153" s="1346"/>
      <c r="C153" s="1349"/>
      <c r="D153" s="1351"/>
      <c r="E153" s="142"/>
      <c r="F153" s="142"/>
      <c r="G153" s="142"/>
      <c r="H153" s="142"/>
      <c r="I153" s="142"/>
      <c r="J153" s="142"/>
      <c r="K153" s="142"/>
      <c r="L153" s="142"/>
      <c r="M153" s="142"/>
      <c r="N153" s="142"/>
      <c r="O153" s="142"/>
      <c r="P153" s="142"/>
      <c r="Q153" s="142"/>
      <c r="R153" s="144"/>
      <c r="S153" s="144"/>
      <c r="T153" s="144"/>
      <c r="U153" s="144"/>
      <c r="V153" s="145">
        <f t="shared" si="38"/>
        <v>0</v>
      </c>
      <c r="W153" s="145">
        <f t="shared" si="39"/>
        <v>0</v>
      </c>
      <c r="X153" s="145">
        <f t="shared" si="40"/>
        <v>0</v>
      </c>
      <c r="Y153" s="146">
        <f t="shared" si="41"/>
        <v>0</v>
      </c>
      <c r="Z153" s="1335"/>
      <c r="AA153" s="1293"/>
      <c r="AB153" s="1293"/>
      <c r="AC153" s="1293"/>
      <c r="AD153" s="1338"/>
      <c r="AE153" s="1338"/>
      <c r="AF153" s="1338"/>
      <c r="AG153" s="1338"/>
      <c r="AH153" s="1293"/>
      <c r="AI153" s="1295"/>
      <c r="AJ153" s="1295"/>
    </row>
    <row r="154" spans="1:36" ht="18.75" x14ac:dyDescent="0.25">
      <c r="A154" s="1343"/>
      <c r="B154" s="1346"/>
      <c r="C154" s="1349"/>
      <c r="D154" s="1351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7"/>
      <c r="R154" s="148"/>
      <c r="S154" s="148"/>
      <c r="T154" s="148"/>
      <c r="U154" s="148"/>
      <c r="V154" s="145">
        <f t="shared" si="38"/>
        <v>0</v>
      </c>
      <c r="W154" s="145">
        <f t="shared" si="39"/>
        <v>0</v>
      </c>
      <c r="X154" s="145">
        <f t="shared" si="40"/>
        <v>0</v>
      </c>
      <c r="Y154" s="146">
        <f t="shared" si="41"/>
        <v>0</v>
      </c>
      <c r="Z154" s="1335"/>
      <c r="AA154" s="1293"/>
      <c r="AB154" s="1293"/>
      <c r="AC154" s="1293"/>
      <c r="AD154" s="1338"/>
      <c r="AE154" s="1338"/>
      <c r="AF154" s="1338"/>
      <c r="AG154" s="1338"/>
      <c r="AH154" s="1293"/>
      <c r="AI154" s="1295"/>
      <c r="AJ154" s="1295"/>
    </row>
    <row r="155" spans="1:36" ht="18.75" x14ac:dyDescent="0.25">
      <c r="A155" s="1343"/>
      <c r="B155" s="1346"/>
      <c r="C155" s="1349"/>
      <c r="D155" s="1351"/>
      <c r="E155" s="142"/>
      <c r="F155" s="142"/>
      <c r="G155" s="142"/>
      <c r="H155" s="142"/>
      <c r="I155" s="142"/>
      <c r="J155" s="142"/>
      <c r="K155" s="142"/>
      <c r="L155" s="142"/>
      <c r="M155" s="142"/>
      <c r="N155" s="142"/>
      <c r="O155" s="142"/>
      <c r="P155" s="142"/>
      <c r="Q155" s="142"/>
      <c r="R155" s="144"/>
      <c r="S155" s="144"/>
      <c r="T155" s="144"/>
      <c r="U155" s="144"/>
      <c r="V155" s="145">
        <f t="shared" si="38"/>
        <v>0</v>
      </c>
      <c r="W155" s="145">
        <f t="shared" si="39"/>
        <v>0</v>
      </c>
      <c r="X155" s="145">
        <f t="shared" si="40"/>
        <v>0</v>
      </c>
      <c r="Y155" s="146">
        <f t="shared" si="41"/>
        <v>0</v>
      </c>
      <c r="Z155" s="1335"/>
      <c r="AA155" s="1293"/>
      <c r="AB155" s="1293"/>
      <c r="AC155" s="1293"/>
      <c r="AD155" s="1338"/>
      <c r="AE155" s="1338"/>
      <c r="AF155" s="1338"/>
      <c r="AG155" s="1338"/>
      <c r="AH155" s="1293"/>
      <c r="AI155" s="1295"/>
      <c r="AJ155" s="1295"/>
    </row>
    <row r="156" spans="1:36" ht="18.75" x14ac:dyDescent="0.25">
      <c r="A156" s="1343"/>
      <c r="B156" s="1346"/>
      <c r="C156" s="1349"/>
      <c r="D156" s="1351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7"/>
      <c r="R156" s="148"/>
      <c r="S156" s="148"/>
      <c r="T156" s="148"/>
      <c r="U156" s="148"/>
      <c r="V156" s="145">
        <f t="shared" si="38"/>
        <v>0</v>
      </c>
      <c r="W156" s="145">
        <f t="shared" si="39"/>
        <v>0</v>
      </c>
      <c r="X156" s="145">
        <f t="shared" si="40"/>
        <v>0</v>
      </c>
      <c r="Y156" s="146">
        <f t="shared" si="41"/>
        <v>0</v>
      </c>
      <c r="Z156" s="1335"/>
      <c r="AA156" s="1293"/>
      <c r="AB156" s="1293"/>
      <c r="AC156" s="1293"/>
      <c r="AD156" s="1338"/>
      <c r="AE156" s="1338"/>
      <c r="AF156" s="1338"/>
      <c r="AG156" s="1338"/>
      <c r="AH156" s="1293"/>
      <c r="AI156" s="1295"/>
      <c r="AJ156" s="1295"/>
    </row>
    <row r="157" spans="1:36" ht="18.75" x14ac:dyDescent="0.25">
      <c r="A157" s="1343"/>
      <c r="B157" s="1346"/>
      <c r="C157" s="1349"/>
      <c r="D157" s="1351"/>
      <c r="E157" s="142"/>
      <c r="F157" s="142"/>
      <c r="G157" s="142"/>
      <c r="H157" s="142"/>
      <c r="I157" s="142"/>
      <c r="J157" s="142"/>
      <c r="K157" s="142"/>
      <c r="L157" s="142"/>
      <c r="M157" s="142"/>
      <c r="N157" s="142"/>
      <c r="O157" s="142"/>
      <c r="P157" s="142"/>
      <c r="Q157" s="142"/>
      <c r="R157" s="144"/>
      <c r="S157" s="144"/>
      <c r="T157" s="144"/>
      <c r="U157" s="144"/>
      <c r="V157" s="145">
        <f t="shared" si="38"/>
        <v>0</v>
      </c>
      <c r="W157" s="145">
        <f t="shared" si="39"/>
        <v>0</v>
      </c>
      <c r="X157" s="145">
        <f t="shared" si="40"/>
        <v>0</v>
      </c>
      <c r="Y157" s="146">
        <f t="shared" si="41"/>
        <v>0</v>
      </c>
      <c r="Z157" s="1335"/>
      <c r="AA157" s="1293"/>
      <c r="AB157" s="1293"/>
      <c r="AC157" s="1293"/>
      <c r="AD157" s="1338"/>
      <c r="AE157" s="1338"/>
      <c r="AF157" s="1338"/>
      <c r="AG157" s="1338"/>
      <c r="AH157" s="1293"/>
      <c r="AI157" s="1295"/>
      <c r="AJ157" s="1295"/>
    </row>
    <row r="158" spans="1:36" ht="18.75" x14ac:dyDescent="0.25">
      <c r="A158" s="1343"/>
      <c r="B158" s="1346"/>
      <c r="C158" s="1349"/>
      <c r="D158" s="1351"/>
      <c r="E158" s="147"/>
      <c r="F158" s="147"/>
      <c r="G158" s="147"/>
      <c r="H158" s="147"/>
      <c r="I158" s="147"/>
      <c r="J158" s="147"/>
      <c r="K158" s="147"/>
      <c r="L158" s="147"/>
      <c r="M158" s="147"/>
      <c r="N158" s="147"/>
      <c r="O158" s="147"/>
      <c r="P158" s="147"/>
      <c r="Q158" s="147"/>
      <c r="R158" s="148"/>
      <c r="S158" s="148"/>
      <c r="T158" s="148"/>
      <c r="U158" s="148"/>
      <c r="V158" s="145">
        <f t="shared" si="38"/>
        <v>0</v>
      </c>
      <c r="W158" s="145">
        <f t="shared" si="39"/>
        <v>0</v>
      </c>
      <c r="X158" s="145">
        <f t="shared" si="40"/>
        <v>0</v>
      </c>
      <c r="Y158" s="146">
        <f t="shared" si="41"/>
        <v>0</v>
      </c>
      <c r="Z158" s="1335"/>
      <c r="AA158" s="1293"/>
      <c r="AB158" s="1293"/>
      <c r="AC158" s="1293"/>
      <c r="AD158" s="1338"/>
      <c r="AE158" s="1338"/>
      <c r="AF158" s="1338"/>
      <c r="AG158" s="1338"/>
      <c r="AH158" s="1293"/>
      <c r="AI158" s="1295"/>
      <c r="AJ158" s="1295"/>
    </row>
    <row r="159" spans="1:36" ht="18.75" x14ac:dyDescent="0.25">
      <c r="A159" s="1343"/>
      <c r="B159" s="1346"/>
      <c r="C159" s="1349"/>
      <c r="D159" s="1351"/>
      <c r="E159" s="142"/>
      <c r="F159" s="142"/>
      <c r="G159" s="142"/>
      <c r="H159" s="142"/>
      <c r="I159" s="142"/>
      <c r="J159" s="142"/>
      <c r="K159" s="142"/>
      <c r="L159" s="142"/>
      <c r="M159" s="142"/>
      <c r="N159" s="142"/>
      <c r="O159" s="142"/>
      <c r="P159" s="142"/>
      <c r="Q159" s="142"/>
      <c r="R159" s="144"/>
      <c r="S159" s="144"/>
      <c r="T159" s="144"/>
      <c r="U159" s="144"/>
      <c r="V159" s="145">
        <f t="shared" si="38"/>
        <v>0</v>
      </c>
      <c r="W159" s="145">
        <f t="shared" si="39"/>
        <v>0</v>
      </c>
      <c r="X159" s="145">
        <f t="shared" si="40"/>
        <v>0</v>
      </c>
      <c r="Y159" s="146">
        <f t="shared" si="41"/>
        <v>0</v>
      </c>
      <c r="Z159" s="1335"/>
      <c r="AA159" s="1293"/>
      <c r="AB159" s="1293"/>
      <c r="AC159" s="1293"/>
      <c r="AD159" s="1338"/>
      <c r="AE159" s="1338"/>
      <c r="AF159" s="1338"/>
      <c r="AG159" s="1338"/>
      <c r="AH159" s="1293"/>
      <c r="AI159" s="1295"/>
      <c r="AJ159" s="1295"/>
    </row>
    <row r="160" spans="1:36" ht="18.75" x14ac:dyDescent="0.25">
      <c r="A160" s="1343"/>
      <c r="B160" s="1346"/>
      <c r="C160" s="1349"/>
      <c r="D160" s="1351"/>
      <c r="E160" s="147"/>
      <c r="F160" s="147"/>
      <c r="G160" s="147"/>
      <c r="H160" s="147"/>
      <c r="I160" s="147"/>
      <c r="J160" s="147"/>
      <c r="K160" s="147"/>
      <c r="L160" s="147"/>
      <c r="M160" s="147"/>
      <c r="N160" s="147"/>
      <c r="O160" s="147"/>
      <c r="P160" s="147"/>
      <c r="Q160" s="147"/>
      <c r="R160" s="148"/>
      <c r="S160" s="148"/>
      <c r="T160" s="148"/>
      <c r="U160" s="148"/>
      <c r="V160" s="145">
        <f t="shared" si="38"/>
        <v>0</v>
      </c>
      <c r="W160" s="145">
        <f t="shared" si="39"/>
        <v>0</v>
      </c>
      <c r="X160" s="145">
        <f t="shared" si="40"/>
        <v>0</v>
      </c>
      <c r="Y160" s="146">
        <f t="shared" si="41"/>
        <v>0</v>
      </c>
      <c r="Z160" s="1335"/>
      <c r="AA160" s="1293"/>
      <c r="AB160" s="1293"/>
      <c r="AC160" s="1293"/>
      <c r="AD160" s="1338"/>
      <c r="AE160" s="1338"/>
      <c r="AF160" s="1338"/>
      <c r="AG160" s="1338"/>
      <c r="AH160" s="1293"/>
      <c r="AI160" s="1295"/>
      <c r="AJ160" s="1295"/>
    </row>
    <row r="161" spans="1:36" ht="18.75" x14ac:dyDescent="0.25">
      <c r="A161" s="1343"/>
      <c r="B161" s="1346"/>
      <c r="C161" s="1349"/>
      <c r="D161" s="1351"/>
      <c r="E161" s="142"/>
      <c r="F161" s="142"/>
      <c r="G161" s="142"/>
      <c r="H161" s="142"/>
      <c r="I161" s="142"/>
      <c r="J161" s="142"/>
      <c r="K161" s="142"/>
      <c r="L161" s="142"/>
      <c r="M161" s="142"/>
      <c r="N161" s="142"/>
      <c r="O161" s="142"/>
      <c r="P161" s="142"/>
      <c r="Q161" s="142"/>
      <c r="R161" s="144"/>
      <c r="S161" s="144"/>
      <c r="T161" s="144"/>
      <c r="U161" s="144"/>
      <c r="V161" s="145">
        <f t="shared" si="38"/>
        <v>0</v>
      </c>
      <c r="W161" s="145">
        <f t="shared" si="39"/>
        <v>0</v>
      </c>
      <c r="X161" s="145">
        <f t="shared" si="40"/>
        <v>0</v>
      </c>
      <c r="Y161" s="146">
        <f t="shared" si="41"/>
        <v>0</v>
      </c>
      <c r="Z161" s="1335"/>
      <c r="AA161" s="1293"/>
      <c r="AB161" s="1293"/>
      <c r="AC161" s="1293"/>
      <c r="AD161" s="1338"/>
      <c r="AE161" s="1338"/>
      <c r="AF161" s="1338"/>
      <c r="AG161" s="1338"/>
      <c r="AH161" s="1293"/>
      <c r="AI161" s="1295"/>
      <c r="AJ161" s="1295"/>
    </row>
    <row r="162" spans="1:36" ht="18.75" x14ac:dyDescent="0.25">
      <c r="A162" s="1343"/>
      <c r="B162" s="1346"/>
      <c r="C162" s="1349"/>
      <c r="D162" s="1351"/>
      <c r="E162" s="147"/>
      <c r="F162" s="147"/>
      <c r="G162" s="147"/>
      <c r="H162" s="147"/>
      <c r="I162" s="147"/>
      <c r="J162" s="147"/>
      <c r="K162" s="147"/>
      <c r="L162" s="147"/>
      <c r="M162" s="147"/>
      <c r="N162" s="147"/>
      <c r="O162" s="147"/>
      <c r="P162" s="147"/>
      <c r="Q162" s="147"/>
      <c r="R162" s="148"/>
      <c r="S162" s="148"/>
      <c r="T162" s="148"/>
      <c r="U162" s="148"/>
      <c r="V162" s="145">
        <f t="shared" si="38"/>
        <v>0</v>
      </c>
      <c r="W162" s="145">
        <f t="shared" si="39"/>
        <v>0</v>
      </c>
      <c r="X162" s="145">
        <f t="shared" si="40"/>
        <v>0</v>
      </c>
      <c r="Y162" s="146">
        <f t="shared" si="41"/>
        <v>0</v>
      </c>
      <c r="Z162" s="1335"/>
      <c r="AA162" s="1293"/>
      <c r="AB162" s="1293"/>
      <c r="AC162" s="1293"/>
      <c r="AD162" s="1338"/>
      <c r="AE162" s="1338"/>
      <c r="AF162" s="1338"/>
      <c r="AG162" s="1338"/>
      <c r="AH162" s="1293"/>
      <c r="AI162" s="1295"/>
      <c r="AJ162" s="1295"/>
    </row>
    <row r="163" spans="1:36" ht="19.5" thickBot="1" x14ac:dyDescent="0.3">
      <c r="A163" s="1344"/>
      <c r="B163" s="1347"/>
      <c r="C163" s="1350"/>
      <c r="D163" s="1352"/>
      <c r="E163" s="154"/>
      <c r="F163" s="154"/>
      <c r="G163" s="154"/>
      <c r="H163" s="154"/>
      <c r="I163" s="154"/>
      <c r="J163" s="154"/>
      <c r="K163" s="154"/>
      <c r="L163" s="154"/>
      <c r="M163" s="154"/>
      <c r="N163" s="154"/>
      <c r="O163" s="154"/>
      <c r="P163" s="154"/>
      <c r="Q163" s="154"/>
      <c r="R163" s="155"/>
      <c r="S163" s="155"/>
      <c r="T163" s="155"/>
      <c r="U163" s="155"/>
      <c r="V163" s="156">
        <f t="shared" si="38"/>
        <v>0</v>
      </c>
      <c r="W163" s="156">
        <f t="shared" si="39"/>
        <v>0</v>
      </c>
      <c r="X163" s="156">
        <f t="shared" si="40"/>
        <v>0</v>
      </c>
      <c r="Y163" s="157">
        <f t="shared" si="41"/>
        <v>0</v>
      </c>
      <c r="Z163" s="1336"/>
      <c r="AA163" s="1303"/>
      <c r="AB163" s="1303"/>
      <c r="AC163" s="1303"/>
      <c r="AD163" s="1341"/>
      <c r="AE163" s="1341"/>
      <c r="AF163" s="1341"/>
      <c r="AG163" s="1341"/>
      <c r="AH163" s="1303"/>
      <c r="AI163" s="1296"/>
      <c r="AJ163" s="1296"/>
    </row>
    <row r="164" spans="1:36" ht="18.75" x14ac:dyDescent="0.25">
      <c r="A164" s="1342">
        <v>9</v>
      </c>
      <c r="B164" s="1345" t="s">
        <v>103</v>
      </c>
      <c r="C164" s="1348" t="s">
        <v>99</v>
      </c>
      <c r="D164" s="1348">
        <f>250*0.9</f>
        <v>225</v>
      </c>
      <c r="E164" s="439" t="s">
        <v>320</v>
      </c>
      <c r="F164" s="439">
        <v>14.2</v>
      </c>
      <c r="G164" s="439">
        <v>7</v>
      </c>
      <c r="H164" s="439">
        <v>11</v>
      </c>
      <c r="I164" s="439">
        <v>34.1</v>
      </c>
      <c r="J164" s="439">
        <v>22</v>
      </c>
      <c r="K164" s="439">
        <v>19.3</v>
      </c>
      <c r="L164" s="701">
        <v>14.5</v>
      </c>
      <c r="M164" s="441">
        <v>18</v>
      </c>
      <c r="N164" s="441">
        <v>21.4</v>
      </c>
      <c r="O164" s="441">
        <v>19.8</v>
      </c>
      <c r="P164" s="441">
        <v>14</v>
      </c>
      <c r="Q164" s="441">
        <v>21.2</v>
      </c>
      <c r="R164" s="706">
        <v>380</v>
      </c>
      <c r="S164" s="706">
        <v>380</v>
      </c>
      <c r="T164" s="151">
        <v>380</v>
      </c>
      <c r="U164" s="151">
        <v>380</v>
      </c>
      <c r="V164" s="152">
        <f t="shared" si="38"/>
        <v>10.733333333333334</v>
      </c>
      <c r="W164" s="152">
        <f t="shared" si="39"/>
        <v>25.133333333333336</v>
      </c>
      <c r="X164" s="152">
        <f t="shared" si="40"/>
        <v>17.966666666666665</v>
      </c>
      <c r="Y164" s="153">
        <f t="shared" si="41"/>
        <v>18.333333333333332</v>
      </c>
      <c r="Z164" s="1334">
        <f t="shared" ref="Z164:AB164" si="47">SUM(V164:V183)</f>
        <v>27.033333333333335</v>
      </c>
      <c r="AA164" s="1302">
        <f t="shared" si="47"/>
        <v>55.933333333333337</v>
      </c>
      <c r="AB164" s="1302">
        <f t="shared" si="47"/>
        <v>54.099999999999994</v>
      </c>
      <c r="AC164" s="1302">
        <f>SUM(Y164:Y183)</f>
        <v>55.566666666666663</v>
      </c>
      <c r="AD164" s="1337">
        <f t="shared" ref="AD164" si="48">Z164*0.38*0.9*SQRT(3)</f>
        <v>16.013502536297299</v>
      </c>
      <c r="AE164" s="1337">
        <f t="shared" si="29"/>
        <v>33.132746308146565</v>
      </c>
      <c r="AF164" s="1337">
        <f t="shared" si="29"/>
        <v>32.046750451800882</v>
      </c>
      <c r="AG164" s="1337">
        <f t="shared" si="29"/>
        <v>32.915547136877429</v>
      </c>
      <c r="AH164" s="1302">
        <f t="shared" ref="AH164" si="49">MAX(Z164:AC183)</f>
        <v>55.933333333333337</v>
      </c>
      <c r="AI164" s="1294">
        <f t="shared" ref="AI164" si="50">AH164*0.38*0.9*SQRT(3)</f>
        <v>33.132746308146565</v>
      </c>
      <c r="AJ164" s="1294">
        <f t="shared" ref="AJ164" si="51">D164-AI164</f>
        <v>191.86725369185342</v>
      </c>
    </row>
    <row r="165" spans="1:36" ht="18.75" x14ac:dyDescent="0.25">
      <c r="A165" s="1343"/>
      <c r="B165" s="1346"/>
      <c r="C165" s="1349"/>
      <c r="D165" s="1351"/>
      <c r="E165" s="437" t="s">
        <v>321</v>
      </c>
      <c r="F165" s="437">
        <v>24.5</v>
      </c>
      <c r="G165" s="437">
        <v>6.8</v>
      </c>
      <c r="H165" s="437">
        <v>17.600000000000001</v>
      </c>
      <c r="I165" s="437">
        <v>31.2</v>
      </c>
      <c r="J165" s="437">
        <v>37</v>
      </c>
      <c r="K165" s="437">
        <v>24.2</v>
      </c>
      <c r="L165" s="702">
        <v>48.4</v>
      </c>
      <c r="M165" s="420">
        <v>41</v>
      </c>
      <c r="N165" s="420">
        <v>19</v>
      </c>
      <c r="O165" s="420">
        <v>54</v>
      </c>
      <c r="P165" s="420">
        <v>39.799999999999997</v>
      </c>
      <c r="Q165" s="420">
        <v>17.899999999999999</v>
      </c>
      <c r="R165" s="703">
        <v>380</v>
      </c>
      <c r="S165" s="703">
        <v>380</v>
      </c>
      <c r="T165" s="144">
        <v>380</v>
      </c>
      <c r="U165" s="144">
        <v>380</v>
      </c>
      <c r="V165" s="145">
        <f t="shared" si="38"/>
        <v>16.3</v>
      </c>
      <c r="W165" s="145">
        <f t="shared" si="39"/>
        <v>30.8</v>
      </c>
      <c r="X165" s="145">
        <f t="shared" si="40"/>
        <v>36.133333333333333</v>
      </c>
      <c r="Y165" s="146">
        <f t="shared" si="41"/>
        <v>37.233333333333327</v>
      </c>
      <c r="Z165" s="1335"/>
      <c r="AA165" s="1293"/>
      <c r="AB165" s="1293"/>
      <c r="AC165" s="1293"/>
      <c r="AD165" s="1338"/>
      <c r="AE165" s="1338"/>
      <c r="AF165" s="1338"/>
      <c r="AG165" s="1338"/>
      <c r="AH165" s="1293"/>
      <c r="AI165" s="1295"/>
      <c r="AJ165" s="1295"/>
    </row>
    <row r="166" spans="1:36" ht="18.75" x14ac:dyDescent="0.25">
      <c r="A166" s="1343"/>
      <c r="B166" s="1346"/>
      <c r="C166" s="1349"/>
      <c r="D166" s="1351"/>
      <c r="E166" s="147"/>
      <c r="F166" s="147"/>
      <c r="G166" s="147"/>
      <c r="H166" s="147"/>
      <c r="I166" s="147"/>
      <c r="J166" s="147"/>
      <c r="K166" s="147"/>
      <c r="L166" s="147"/>
      <c r="M166" s="147"/>
      <c r="N166" s="147"/>
      <c r="O166" s="147"/>
      <c r="P166" s="147"/>
      <c r="Q166" s="147"/>
      <c r="R166" s="148"/>
      <c r="S166" s="148"/>
      <c r="T166" s="148"/>
      <c r="U166" s="148"/>
      <c r="V166" s="145">
        <f t="shared" si="38"/>
        <v>0</v>
      </c>
      <c r="W166" s="145">
        <f t="shared" si="39"/>
        <v>0</v>
      </c>
      <c r="X166" s="145">
        <f t="shared" si="40"/>
        <v>0</v>
      </c>
      <c r="Y166" s="146">
        <f t="shared" si="41"/>
        <v>0</v>
      </c>
      <c r="Z166" s="1335"/>
      <c r="AA166" s="1293"/>
      <c r="AB166" s="1293"/>
      <c r="AC166" s="1293"/>
      <c r="AD166" s="1338"/>
      <c r="AE166" s="1338"/>
      <c r="AF166" s="1338"/>
      <c r="AG166" s="1338"/>
      <c r="AH166" s="1293"/>
      <c r="AI166" s="1295"/>
      <c r="AJ166" s="1295"/>
    </row>
    <row r="167" spans="1:36" ht="18.75" x14ac:dyDescent="0.25">
      <c r="A167" s="1343"/>
      <c r="B167" s="1346"/>
      <c r="C167" s="1349"/>
      <c r="D167" s="1351"/>
      <c r="E167" s="142"/>
      <c r="F167" s="142"/>
      <c r="G167" s="142"/>
      <c r="H167" s="142"/>
      <c r="I167" s="142"/>
      <c r="J167" s="142"/>
      <c r="K167" s="142"/>
      <c r="L167" s="142"/>
      <c r="M167" s="142"/>
      <c r="N167" s="142"/>
      <c r="O167" s="142"/>
      <c r="P167" s="142"/>
      <c r="Q167" s="142"/>
      <c r="R167" s="144"/>
      <c r="S167" s="144"/>
      <c r="T167" s="144"/>
      <c r="U167" s="144"/>
      <c r="V167" s="145">
        <f t="shared" si="38"/>
        <v>0</v>
      </c>
      <c r="W167" s="145">
        <f t="shared" si="39"/>
        <v>0</v>
      </c>
      <c r="X167" s="145">
        <f t="shared" si="40"/>
        <v>0</v>
      </c>
      <c r="Y167" s="146">
        <f t="shared" si="41"/>
        <v>0</v>
      </c>
      <c r="Z167" s="1335"/>
      <c r="AA167" s="1293"/>
      <c r="AB167" s="1293"/>
      <c r="AC167" s="1293"/>
      <c r="AD167" s="1338"/>
      <c r="AE167" s="1338"/>
      <c r="AF167" s="1338"/>
      <c r="AG167" s="1338"/>
      <c r="AH167" s="1293"/>
      <c r="AI167" s="1295"/>
      <c r="AJ167" s="1295"/>
    </row>
    <row r="168" spans="1:36" ht="18.75" x14ac:dyDescent="0.25">
      <c r="A168" s="1343"/>
      <c r="B168" s="1346"/>
      <c r="C168" s="1349"/>
      <c r="D168" s="1351"/>
      <c r="E168" s="147"/>
      <c r="F168" s="147"/>
      <c r="G168" s="147"/>
      <c r="H168" s="147"/>
      <c r="I168" s="147"/>
      <c r="J168" s="147"/>
      <c r="K168" s="147"/>
      <c r="L168" s="147"/>
      <c r="M168" s="147"/>
      <c r="N168" s="147"/>
      <c r="O168" s="147"/>
      <c r="P168" s="147"/>
      <c r="Q168" s="147"/>
      <c r="R168" s="148"/>
      <c r="S168" s="148"/>
      <c r="T168" s="148"/>
      <c r="U168" s="148"/>
      <c r="V168" s="145">
        <f t="shared" si="38"/>
        <v>0</v>
      </c>
      <c r="W168" s="145">
        <f t="shared" si="39"/>
        <v>0</v>
      </c>
      <c r="X168" s="145">
        <f t="shared" si="40"/>
        <v>0</v>
      </c>
      <c r="Y168" s="146">
        <f t="shared" si="41"/>
        <v>0</v>
      </c>
      <c r="Z168" s="1335"/>
      <c r="AA168" s="1293"/>
      <c r="AB168" s="1293"/>
      <c r="AC168" s="1293"/>
      <c r="AD168" s="1338"/>
      <c r="AE168" s="1338"/>
      <c r="AF168" s="1338"/>
      <c r="AG168" s="1338"/>
      <c r="AH168" s="1293"/>
      <c r="AI168" s="1295"/>
      <c r="AJ168" s="1295"/>
    </row>
    <row r="169" spans="1:36" ht="18.75" x14ac:dyDescent="0.25">
      <c r="A169" s="1343"/>
      <c r="B169" s="1346"/>
      <c r="C169" s="1349"/>
      <c r="D169" s="1351"/>
      <c r="E169" s="142"/>
      <c r="F169" s="142"/>
      <c r="G169" s="142"/>
      <c r="H169" s="142"/>
      <c r="I169" s="142"/>
      <c r="J169" s="142"/>
      <c r="K169" s="142"/>
      <c r="L169" s="142"/>
      <c r="M169" s="142"/>
      <c r="N169" s="142"/>
      <c r="O169" s="142"/>
      <c r="P169" s="142"/>
      <c r="Q169" s="142"/>
      <c r="R169" s="144"/>
      <c r="S169" s="144"/>
      <c r="T169" s="144"/>
      <c r="U169" s="144"/>
      <c r="V169" s="145">
        <f t="shared" si="38"/>
        <v>0</v>
      </c>
      <c r="W169" s="145">
        <f t="shared" si="39"/>
        <v>0</v>
      </c>
      <c r="X169" s="145">
        <f t="shared" si="40"/>
        <v>0</v>
      </c>
      <c r="Y169" s="146">
        <f t="shared" si="41"/>
        <v>0</v>
      </c>
      <c r="Z169" s="1335"/>
      <c r="AA169" s="1293"/>
      <c r="AB169" s="1293"/>
      <c r="AC169" s="1293"/>
      <c r="AD169" s="1338"/>
      <c r="AE169" s="1338"/>
      <c r="AF169" s="1338"/>
      <c r="AG169" s="1338"/>
      <c r="AH169" s="1293"/>
      <c r="AI169" s="1295"/>
      <c r="AJ169" s="1295"/>
    </row>
    <row r="170" spans="1:36" ht="18.75" x14ac:dyDescent="0.25">
      <c r="A170" s="1343"/>
      <c r="B170" s="1346"/>
      <c r="C170" s="1349"/>
      <c r="D170" s="1351"/>
      <c r="E170" s="147"/>
      <c r="F170" s="147"/>
      <c r="G170" s="147"/>
      <c r="H170" s="147"/>
      <c r="I170" s="147"/>
      <c r="J170" s="147"/>
      <c r="K170" s="147"/>
      <c r="L170" s="147"/>
      <c r="M170" s="147"/>
      <c r="N170" s="147"/>
      <c r="O170" s="147"/>
      <c r="P170" s="147"/>
      <c r="Q170" s="147"/>
      <c r="R170" s="148"/>
      <c r="S170" s="148"/>
      <c r="T170" s="148"/>
      <c r="U170" s="148"/>
      <c r="V170" s="145">
        <f t="shared" si="38"/>
        <v>0</v>
      </c>
      <c r="W170" s="145">
        <f t="shared" si="39"/>
        <v>0</v>
      </c>
      <c r="X170" s="145">
        <f t="shared" si="40"/>
        <v>0</v>
      </c>
      <c r="Y170" s="146">
        <f t="shared" si="41"/>
        <v>0</v>
      </c>
      <c r="Z170" s="1335"/>
      <c r="AA170" s="1293"/>
      <c r="AB170" s="1293"/>
      <c r="AC170" s="1293"/>
      <c r="AD170" s="1338"/>
      <c r="AE170" s="1338"/>
      <c r="AF170" s="1338"/>
      <c r="AG170" s="1338"/>
      <c r="AH170" s="1293"/>
      <c r="AI170" s="1295"/>
      <c r="AJ170" s="1295"/>
    </row>
    <row r="171" spans="1:36" ht="18.75" x14ac:dyDescent="0.25">
      <c r="A171" s="1343"/>
      <c r="B171" s="1346"/>
      <c r="C171" s="1349"/>
      <c r="D171" s="1351"/>
      <c r="E171" s="142"/>
      <c r="F171" s="142"/>
      <c r="G171" s="142"/>
      <c r="H171" s="142"/>
      <c r="I171" s="142"/>
      <c r="J171" s="142"/>
      <c r="K171" s="142"/>
      <c r="L171" s="142"/>
      <c r="M171" s="142"/>
      <c r="N171" s="142"/>
      <c r="O171" s="142"/>
      <c r="P171" s="142"/>
      <c r="Q171" s="142"/>
      <c r="R171" s="144"/>
      <c r="S171" s="144"/>
      <c r="T171" s="144"/>
      <c r="U171" s="144"/>
      <c r="V171" s="145">
        <f t="shared" si="38"/>
        <v>0</v>
      </c>
      <c r="W171" s="145">
        <f t="shared" si="39"/>
        <v>0</v>
      </c>
      <c r="X171" s="145">
        <f t="shared" si="40"/>
        <v>0</v>
      </c>
      <c r="Y171" s="146">
        <f t="shared" si="41"/>
        <v>0</v>
      </c>
      <c r="Z171" s="1335"/>
      <c r="AA171" s="1293"/>
      <c r="AB171" s="1293"/>
      <c r="AC171" s="1293"/>
      <c r="AD171" s="1338"/>
      <c r="AE171" s="1338"/>
      <c r="AF171" s="1338"/>
      <c r="AG171" s="1338"/>
      <c r="AH171" s="1293"/>
      <c r="AI171" s="1295"/>
      <c r="AJ171" s="1295"/>
    </row>
    <row r="172" spans="1:36" ht="18.75" x14ac:dyDescent="0.25">
      <c r="A172" s="1343"/>
      <c r="B172" s="1346"/>
      <c r="C172" s="1349"/>
      <c r="D172" s="1351"/>
      <c r="E172" s="147"/>
      <c r="F172" s="147"/>
      <c r="G172" s="147"/>
      <c r="H172" s="147"/>
      <c r="I172" s="147"/>
      <c r="J172" s="147"/>
      <c r="K172" s="147"/>
      <c r="L172" s="147"/>
      <c r="M172" s="147"/>
      <c r="N172" s="147"/>
      <c r="O172" s="147"/>
      <c r="P172" s="147"/>
      <c r="Q172" s="147"/>
      <c r="R172" s="148"/>
      <c r="S172" s="148"/>
      <c r="T172" s="148"/>
      <c r="U172" s="148"/>
      <c r="V172" s="145">
        <f t="shared" si="38"/>
        <v>0</v>
      </c>
      <c r="W172" s="145">
        <f t="shared" si="39"/>
        <v>0</v>
      </c>
      <c r="X172" s="145">
        <f t="shared" si="40"/>
        <v>0</v>
      </c>
      <c r="Y172" s="146">
        <f t="shared" si="41"/>
        <v>0</v>
      </c>
      <c r="Z172" s="1335"/>
      <c r="AA172" s="1293"/>
      <c r="AB172" s="1293"/>
      <c r="AC172" s="1293"/>
      <c r="AD172" s="1338"/>
      <c r="AE172" s="1338"/>
      <c r="AF172" s="1338"/>
      <c r="AG172" s="1338"/>
      <c r="AH172" s="1293"/>
      <c r="AI172" s="1295"/>
      <c r="AJ172" s="1295"/>
    </row>
    <row r="173" spans="1:36" ht="18.75" x14ac:dyDescent="0.25">
      <c r="A173" s="1343"/>
      <c r="B173" s="1346"/>
      <c r="C173" s="1349"/>
      <c r="D173" s="1351"/>
      <c r="E173" s="142"/>
      <c r="F173" s="142"/>
      <c r="G173" s="142"/>
      <c r="H173" s="142"/>
      <c r="I173" s="142"/>
      <c r="J173" s="142"/>
      <c r="K173" s="142"/>
      <c r="L173" s="142"/>
      <c r="M173" s="142"/>
      <c r="N173" s="142"/>
      <c r="O173" s="142"/>
      <c r="P173" s="142"/>
      <c r="Q173" s="142"/>
      <c r="R173" s="144"/>
      <c r="S173" s="144"/>
      <c r="T173" s="144"/>
      <c r="U173" s="144"/>
      <c r="V173" s="145">
        <f t="shared" si="38"/>
        <v>0</v>
      </c>
      <c r="W173" s="145">
        <f t="shared" si="39"/>
        <v>0</v>
      </c>
      <c r="X173" s="145">
        <f t="shared" si="40"/>
        <v>0</v>
      </c>
      <c r="Y173" s="146">
        <f t="shared" si="41"/>
        <v>0</v>
      </c>
      <c r="Z173" s="1335"/>
      <c r="AA173" s="1293"/>
      <c r="AB173" s="1293"/>
      <c r="AC173" s="1293"/>
      <c r="AD173" s="1338"/>
      <c r="AE173" s="1338"/>
      <c r="AF173" s="1338"/>
      <c r="AG173" s="1338"/>
      <c r="AH173" s="1293"/>
      <c r="AI173" s="1295"/>
      <c r="AJ173" s="1295"/>
    </row>
    <row r="174" spans="1:36" ht="18.75" x14ac:dyDescent="0.25">
      <c r="A174" s="1343"/>
      <c r="B174" s="1346"/>
      <c r="C174" s="1349"/>
      <c r="D174" s="1351"/>
      <c r="E174" s="147"/>
      <c r="F174" s="147"/>
      <c r="G174" s="147"/>
      <c r="H174" s="147"/>
      <c r="I174" s="147"/>
      <c r="J174" s="147"/>
      <c r="K174" s="147"/>
      <c r="L174" s="147"/>
      <c r="M174" s="147"/>
      <c r="N174" s="147"/>
      <c r="O174" s="147"/>
      <c r="P174" s="147"/>
      <c r="Q174" s="147"/>
      <c r="R174" s="148"/>
      <c r="S174" s="148"/>
      <c r="T174" s="148"/>
      <c r="U174" s="148"/>
      <c r="V174" s="145">
        <f t="shared" si="38"/>
        <v>0</v>
      </c>
      <c r="W174" s="145">
        <f t="shared" si="39"/>
        <v>0</v>
      </c>
      <c r="X174" s="145">
        <f t="shared" si="40"/>
        <v>0</v>
      </c>
      <c r="Y174" s="146">
        <f t="shared" si="41"/>
        <v>0</v>
      </c>
      <c r="Z174" s="1335"/>
      <c r="AA174" s="1293"/>
      <c r="AB174" s="1293"/>
      <c r="AC174" s="1293"/>
      <c r="AD174" s="1338"/>
      <c r="AE174" s="1338"/>
      <c r="AF174" s="1338"/>
      <c r="AG174" s="1338"/>
      <c r="AH174" s="1293"/>
      <c r="AI174" s="1295"/>
      <c r="AJ174" s="1295"/>
    </row>
    <row r="175" spans="1:36" ht="18.75" x14ac:dyDescent="0.25">
      <c r="A175" s="1343"/>
      <c r="B175" s="1346"/>
      <c r="C175" s="1349"/>
      <c r="D175" s="1351"/>
      <c r="E175" s="142"/>
      <c r="F175" s="142"/>
      <c r="G175" s="142"/>
      <c r="H175" s="142"/>
      <c r="I175" s="142"/>
      <c r="J175" s="142"/>
      <c r="K175" s="142"/>
      <c r="L175" s="142"/>
      <c r="M175" s="142"/>
      <c r="N175" s="142"/>
      <c r="O175" s="142"/>
      <c r="P175" s="142"/>
      <c r="Q175" s="142"/>
      <c r="R175" s="144"/>
      <c r="S175" s="144"/>
      <c r="T175" s="144"/>
      <c r="U175" s="144"/>
      <c r="V175" s="145">
        <f t="shared" si="38"/>
        <v>0</v>
      </c>
      <c r="W175" s="145">
        <f t="shared" si="39"/>
        <v>0</v>
      </c>
      <c r="X175" s="145">
        <f t="shared" si="40"/>
        <v>0</v>
      </c>
      <c r="Y175" s="146">
        <f t="shared" si="41"/>
        <v>0</v>
      </c>
      <c r="Z175" s="1335"/>
      <c r="AA175" s="1293"/>
      <c r="AB175" s="1293"/>
      <c r="AC175" s="1293"/>
      <c r="AD175" s="1338"/>
      <c r="AE175" s="1338"/>
      <c r="AF175" s="1338"/>
      <c r="AG175" s="1338"/>
      <c r="AH175" s="1293"/>
      <c r="AI175" s="1295"/>
      <c r="AJ175" s="1295"/>
    </row>
    <row r="176" spans="1:36" ht="18.75" x14ac:dyDescent="0.25">
      <c r="A176" s="1343"/>
      <c r="B176" s="1346"/>
      <c r="C176" s="1349"/>
      <c r="D176" s="1351"/>
      <c r="E176" s="147"/>
      <c r="F176" s="147"/>
      <c r="G176" s="147"/>
      <c r="H176" s="147"/>
      <c r="I176" s="147"/>
      <c r="J176" s="147"/>
      <c r="K176" s="147"/>
      <c r="L176" s="147"/>
      <c r="M176" s="147"/>
      <c r="N176" s="147"/>
      <c r="O176" s="147"/>
      <c r="P176" s="147"/>
      <c r="Q176" s="147"/>
      <c r="R176" s="148"/>
      <c r="S176" s="148"/>
      <c r="T176" s="148"/>
      <c r="U176" s="148"/>
      <c r="V176" s="145">
        <f t="shared" si="38"/>
        <v>0</v>
      </c>
      <c r="W176" s="145">
        <f t="shared" si="39"/>
        <v>0</v>
      </c>
      <c r="X176" s="145">
        <f t="shared" si="40"/>
        <v>0</v>
      </c>
      <c r="Y176" s="146">
        <f t="shared" si="41"/>
        <v>0</v>
      </c>
      <c r="Z176" s="1335"/>
      <c r="AA176" s="1293"/>
      <c r="AB176" s="1293"/>
      <c r="AC176" s="1293"/>
      <c r="AD176" s="1338"/>
      <c r="AE176" s="1338"/>
      <c r="AF176" s="1338"/>
      <c r="AG176" s="1338"/>
      <c r="AH176" s="1293"/>
      <c r="AI176" s="1295"/>
      <c r="AJ176" s="1295"/>
    </row>
    <row r="177" spans="1:36" ht="18.75" x14ac:dyDescent="0.25">
      <c r="A177" s="1343"/>
      <c r="B177" s="1346"/>
      <c r="C177" s="1349"/>
      <c r="D177" s="1351"/>
      <c r="E177" s="142"/>
      <c r="F177" s="142"/>
      <c r="G177" s="142"/>
      <c r="H177" s="142"/>
      <c r="I177" s="142"/>
      <c r="J177" s="142"/>
      <c r="K177" s="142"/>
      <c r="L177" s="142"/>
      <c r="M177" s="142"/>
      <c r="N177" s="142"/>
      <c r="O177" s="142"/>
      <c r="P177" s="142"/>
      <c r="Q177" s="142"/>
      <c r="R177" s="144"/>
      <c r="S177" s="144"/>
      <c r="T177" s="144"/>
      <c r="U177" s="144"/>
      <c r="V177" s="145">
        <f t="shared" si="38"/>
        <v>0</v>
      </c>
      <c r="W177" s="145">
        <f t="shared" si="39"/>
        <v>0</v>
      </c>
      <c r="X177" s="145">
        <f t="shared" si="40"/>
        <v>0</v>
      </c>
      <c r="Y177" s="146">
        <f t="shared" si="41"/>
        <v>0</v>
      </c>
      <c r="Z177" s="1335"/>
      <c r="AA177" s="1293"/>
      <c r="AB177" s="1293"/>
      <c r="AC177" s="1293"/>
      <c r="AD177" s="1338"/>
      <c r="AE177" s="1338"/>
      <c r="AF177" s="1338"/>
      <c r="AG177" s="1338"/>
      <c r="AH177" s="1293"/>
      <c r="AI177" s="1295"/>
      <c r="AJ177" s="1295"/>
    </row>
    <row r="178" spans="1:36" ht="18.75" x14ac:dyDescent="0.25">
      <c r="A178" s="1343"/>
      <c r="B178" s="1346"/>
      <c r="C178" s="1349"/>
      <c r="D178" s="1351"/>
      <c r="E178" s="147"/>
      <c r="F178" s="147"/>
      <c r="G178" s="147"/>
      <c r="H178" s="147"/>
      <c r="I178" s="147"/>
      <c r="J178" s="147"/>
      <c r="K178" s="147"/>
      <c r="L178" s="147"/>
      <c r="M178" s="147"/>
      <c r="N178" s="147"/>
      <c r="O178" s="147"/>
      <c r="P178" s="147"/>
      <c r="Q178" s="147"/>
      <c r="R178" s="148"/>
      <c r="S178" s="148"/>
      <c r="T178" s="148"/>
      <c r="U178" s="148"/>
      <c r="V178" s="145">
        <f t="shared" si="38"/>
        <v>0</v>
      </c>
      <c r="W178" s="145">
        <f t="shared" si="39"/>
        <v>0</v>
      </c>
      <c r="X178" s="145">
        <f t="shared" si="40"/>
        <v>0</v>
      </c>
      <c r="Y178" s="146">
        <f t="shared" si="41"/>
        <v>0</v>
      </c>
      <c r="Z178" s="1335"/>
      <c r="AA178" s="1293"/>
      <c r="AB178" s="1293"/>
      <c r="AC178" s="1293"/>
      <c r="AD178" s="1338"/>
      <c r="AE178" s="1338"/>
      <c r="AF178" s="1338"/>
      <c r="AG178" s="1338"/>
      <c r="AH178" s="1293"/>
      <c r="AI178" s="1295"/>
      <c r="AJ178" s="1295"/>
    </row>
    <row r="179" spans="1:36" ht="18.75" x14ac:dyDescent="0.25">
      <c r="A179" s="1343"/>
      <c r="B179" s="1346"/>
      <c r="C179" s="1349"/>
      <c r="D179" s="1351"/>
      <c r="E179" s="142"/>
      <c r="F179" s="142"/>
      <c r="G179" s="142"/>
      <c r="H179" s="142"/>
      <c r="I179" s="142"/>
      <c r="J179" s="142"/>
      <c r="K179" s="142"/>
      <c r="L179" s="142"/>
      <c r="M179" s="142"/>
      <c r="N179" s="142"/>
      <c r="O179" s="142"/>
      <c r="P179" s="142"/>
      <c r="Q179" s="142"/>
      <c r="R179" s="144"/>
      <c r="S179" s="144"/>
      <c r="T179" s="144"/>
      <c r="U179" s="144"/>
      <c r="V179" s="145">
        <f t="shared" si="38"/>
        <v>0</v>
      </c>
      <c r="W179" s="145">
        <f t="shared" si="39"/>
        <v>0</v>
      </c>
      <c r="X179" s="145">
        <f t="shared" si="40"/>
        <v>0</v>
      </c>
      <c r="Y179" s="146">
        <f t="shared" si="41"/>
        <v>0</v>
      </c>
      <c r="Z179" s="1335"/>
      <c r="AA179" s="1293"/>
      <c r="AB179" s="1293"/>
      <c r="AC179" s="1293"/>
      <c r="AD179" s="1338"/>
      <c r="AE179" s="1338"/>
      <c r="AF179" s="1338"/>
      <c r="AG179" s="1338"/>
      <c r="AH179" s="1293"/>
      <c r="AI179" s="1295"/>
      <c r="AJ179" s="1295"/>
    </row>
    <row r="180" spans="1:36" ht="18.75" x14ac:dyDescent="0.25">
      <c r="A180" s="1343"/>
      <c r="B180" s="1346"/>
      <c r="C180" s="1349"/>
      <c r="D180" s="1351"/>
      <c r="E180" s="147"/>
      <c r="F180" s="147"/>
      <c r="G180" s="147"/>
      <c r="H180" s="147"/>
      <c r="I180" s="147"/>
      <c r="J180" s="147"/>
      <c r="K180" s="147"/>
      <c r="L180" s="147"/>
      <c r="M180" s="147"/>
      <c r="N180" s="147"/>
      <c r="O180" s="147"/>
      <c r="P180" s="147"/>
      <c r="Q180" s="147"/>
      <c r="R180" s="148"/>
      <c r="S180" s="148"/>
      <c r="T180" s="148"/>
      <c r="U180" s="148"/>
      <c r="V180" s="145">
        <f t="shared" si="38"/>
        <v>0</v>
      </c>
      <c r="W180" s="145">
        <f t="shared" si="39"/>
        <v>0</v>
      </c>
      <c r="X180" s="145">
        <f t="shared" si="40"/>
        <v>0</v>
      </c>
      <c r="Y180" s="146">
        <f t="shared" si="41"/>
        <v>0</v>
      </c>
      <c r="Z180" s="1335"/>
      <c r="AA180" s="1293"/>
      <c r="AB180" s="1293"/>
      <c r="AC180" s="1293"/>
      <c r="AD180" s="1338"/>
      <c r="AE180" s="1338"/>
      <c r="AF180" s="1338"/>
      <c r="AG180" s="1338"/>
      <c r="AH180" s="1293"/>
      <c r="AI180" s="1295"/>
      <c r="AJ180" s="1295"/>
    </row>
    <row r="181" spans="1:36" ht="18.75" x14ac:dyDescent="0.25">
      <c r="A181" s="1343"/>
      <c r="B181" s="1346"/>
      <c r="C181" s="1349"/>
      <c r="D181" s="1351"/>
      <c r="E181" s="142"/>
      <c r="F181" s="142"/>
      <c r="G181" s="142"/>
      <c r="H181" s="142"/>
      <c r="I181" s="142"/>
      <c r="J181" s="142"/>
      <c r="K181" s="142"/>
      <c r="L181" s="142"/>
      <c r="M181" s="142"/>
      <c r="N181" s="142"/>
      <c r="O181" s="142"/>
      <c r="P181" s="142"/>
      <c r="Q181" s="142"/>
      <c r="R181" s="144"/>
      <c r="S181" s="144"/>
      <c r="T181" s="144"/>
      <c r="U181" s="144"/>
      <c r="V181" s="145">
        <f t="shared" si="38"/>
        <v>0</v>
      </c>
      <c r="W181" s="145">
        <f t="shared" si="39"/>
        <v>0</v>
      </c>
      <c r="X181" s="145">
        <f t="shared" si="40"/>
        <v>0</v>
      </c>
      <c r="Y181" s="146">
        <f t="shared" si="41"/>
        <v>0</v>
      </c>
      <c r="Z181" s="1335"/>
      <c r="AA181" s="1293"/>
      <c r="AB181" s="1293"/>
      <c r="AC181" s="1293"/>
      <c r="AD181" s="1338"/>
      <c r="AE181" s="1338"/>
      <c r="AF181" s="1338"/>
      <c r="AG181" s="1338"/>
      <c r="AH181" s="1293"/>
      <c r="AI181" s="1295"/>
      <c r="AJ181" s="1295"/>
    </row>
    <row r="182" spans="1:36" ht="18.75" x14ac:dyDescent="0.25">
      <c r="A182" s="1343"/>
      <c r="B182" s="1346"/>
      <c r="C182" s="1349"/>
      <c r="D182" s="1351"/>
      <c r="E182" s="147"/>
      <c r="F182" s="147"/>
      <c r="G182" s="147"/>
      <c r="H182" s="147"/>
      <c r="I182" s="147"/>
      <c r="J182" s="147"/>
      <c r="K182" s="147"/>
      <c r="L182" s="147"/>
      <c r="M182" s="147"/>
      <c r="N182" s="147"/>
      <c r="O182" s="147"/>
      <c r="P182" s="147"/>
      <c r="Q182" s="147"/>
      <c r="R182" s="148"/>
      <c r="S182" s="148"/>
      <c r="T182" s="148"/>
      <c r="U182" s="148"/>
      <c r="V182" s="145">
        <f t="shared" si="38"/>
        <v>0</v>
      </c>
      <c r="W182" s="145">
        <f t="shared" si="39"/>
        <v>0</v>
      </c>
      <c r="X182" s="145">
        <f t="shared" si="40"/>
        <v>0</v>
      </c>
      <c r="Y182" s="146">
        <f t="shared" si="41"/>
        <v>0</v>
      </c>
      <c r="Z182" s="1335"/>
      <c r="AA182" s="1293"/>
      <c r="AB182" s="1293"/>
      <c r="AC182" s="1293"/>
      <c r="AD182" s="1338"/>
      <c r="AE182" s="1338"/>
      <c r="AF182" s="1338"/>
      <c r="AG182" s="1338"/>
      <c r="AH182" s="1293"/>
      <c r="AI182" s="1295"/>
      <c r="AJ182" s="1295"/>
    </row>
    <row r="183" spans="1:36" ht="19.5" thickBot="1" x14ac:dyDescent="0.3">
      <c r="A183" s="1344"/>
      <c r="B183" s="1347"/>
      <c r="C183" s="1350"/>
      <c r="D183" s="1352"/>
      <c r="E183" s="154"/>
      <c r="F183" s="154"/>
      <c r="G183" s="154"/>
      <c r="H183" s="154"/>
      <c r="I183" s="154"/>
      <c r="J183" s="154"/>
      <c r="K183" s="154"/>
      <c r="L183" s="154"/>
      <c r="M183" s="154"/>
      <c r="N183" s="154"/>
      <c r="O183" s="154"/>
      <c r="P183" s="154"/>
      <c r="Q183" s="154"/>
      <c r="R183" s="155"/>
      <c r="S183" s="155"/>
      <c r="T183" s="155"/>
      <c r="U183" s="155"/>
      <c r="V183" s="156">
        <f t="shared" si="38"/>
        <v>0</v>
      </c>
      <c r="W183" s="156">
        <f t="shared" si="39"/>
        <v>0</v>
      </c>
      <c r="X183" s="156">
        <f t="shared" si="40"/>
        <v>0</v>
      </c>
      <c r="Y183" s="157">
        <f t="shared" si="41"/>
        <v>0</v>
      </c>
      <c r="Z183" s="1336"/>
      <c r="AA183" s="1303"/>
      <c r="AB183" s="1303"/>
      <c r="AC183" s="1303"/>
      <c r="AD183" s="1341"/>
      <c r="AE183" s="1341"/>
      <c r="AF183" s="1341"/>
      <c r="AG183" s="1341"/>
      <c r="AH183" s="1303"/>
      <c r="AI183" s="1296"/>
      <c r="AJ183" s="1296"/>
    </row>
    <row r="184" spans="1:36" ht="18.75" x14ac:dyDescent="0.25">
      <c r="A184" s="1342">
        <v>10</v>
      </c>
      <c r="B184" s="1345" t="s">
        <v>106</v>
      </c>
      <c r="C184" s="1348" t="s">
        <v>83</v>
      </c>
      <c r="D184" s="1348">
        <f>160*0.9</f>
        <v>144</v>
      </c>
      <c r="E184" s="439" t="s">
        <v>1077</v>
      </c>
      <c r="F184" s="439">
        <v>11</v>
      </c>
      <c r="G184" s="439">
        <v>18.399999999999999</v>
      </c>
      <c r="H184" s="439">
        <v>12</v>
      </c>
      <c r="I184" s="439">
        <v>10.1</v>
      </c>
      <c r="J184" s="439">
        <v>8</v>
      </c>
      <c r="K184" s="439">
        <v>4.9000000000000004</v>
      </c>
      <c r="L184" s="701">
        <v>24.7</v>
      </c>
      <c r="M184" s="441">
        <v>20.100000000000001</v>
      </c>
      <c r="N184" s="441">
        <v>19</v>
      </c>
      <c r="O184" s="441">
        <v>21</v>
      </c>
      <c r="P184" s="441">
        <v>7.9</v>
      </c>
      <c r="Q184" s="441">
        <v>21</v>
      </c>
      <c r="R184" s="706">
        <v>380</v>
      </c>
      <c r="S184" s="706">
        <v>380</v>
      </c>
      <c r="T184" s="151">
        <v>380</v>
      </c>
      <c r="U184" s="151">
        <v>380</v>
      </c>
      <c r="V184" s="152">
        <f t="shared" si="38"/>
        <v>13.799999999999999</v>
      </c>
      <c r="W184" s="152">
        <f t="shared" si="39"/>
        <v>7.666666666666667</v>
      </c>
      <c r="X184" s="152">
        <f t="shared" si="40"/>
        <v>21.266666666666666</v>
      </c>
      <c r="Y184" s="153">
        <f t="shared" si="41"/>
        <v>16.633333333333333</v>
      </c>
      <c r="Z184" s="1334">
        <f t="shared" ref="Z184:AB184" si="52">SUM(V184:V203)</f>
        <v>31.966666666666669</v>
      </c>
      <c r="AA184" s="1302">
        <f t="shared" si="52"/>
        <v>30.733333333333331</v>
      </c>
      <c r="AB184" s="1302">
        <f t="shared" si="52"/>
        <v>46.86666666666666</v>
      </c>
      <c r="AC184" s="1302">
        <f>SUM(Y184:Y203)</f>
        <v>39.6</v>
      </c>
      <c r="AD184" s="1337">
        <f t="shared" ref="AD184:AG244" si="53">Z184*0.38*0.9*SQRT(3)</f>
        <v>18.935818658827507</v>
      </c>
      <c r="AE184" s="1337">
        <f t="shared" si="53"/>
        <v>18.205239628194953</v>
      </c>
      <c r="AF184" s="1337">
        <f t="shared" si="53"/>
        <v>27.762003164036987</v>
      </c>
      <c r="AG184" s="1337">
        <f t="shared" si="53"/>
        <v>23.457510497066817</v>
      </c>
      <c r="AH184" s="1302">
        <f t="shared" ref="AH184" si="54">MAX(Z184:AC203)</f>
        <v>46.86666666666666</v>
      </c>
      <c r="AI184" s="1294">
        <f t="shared" ref="AI184" si="55">AH184*0.38*0.9*SQRT(3)</f>
        <v>27.762003164036987</v>
      </c>
      <c r="AJ184" s="1294">
        <f t="shared" ref="AJ184" si="56">D184-AI184</f>
        <v>116.23799683596302</v>
      </c>
    </row>
    <row r="185" spans="1:36" ht="18.75" x14ac:dyDescent="0.25">
      <c r="A185" s="1343"/>
      <c r="B185" s="1346"/>
      <c r="C185" s="1349"/>
      <c r="D185" s="1351"/>
      <c r="E185" s="437" t="s">
        <v>313</v>
      </c>
      <c r="F185" s="437">
        <v>21.2</v>
      </c>
      <c r="G185" s="437">
        <v>19</v>
      </c>
      <c r="H185" s="437">
        <v>14.3</v>
      </c>
      <c r="I185" s="437">
        <v>22.8</v>
      </c>
      <c r="J185" s="437">
        <v>17.5</v>
      </c>
      <c r="K185" s="437">
        <v>28.9</v>
      </c>
      <c r="L185" s="702">
        <v>17</v>
      </c>
      <c r="M185" s="420">
        <v>35.799999999999997</v>
      </c>
      <c r="N185" s="420">
        <v>24</v>
      </c>
      <c r="O185" s="420">
        <v>16.899999999999999</v>
      </c>
      <c r="P185" s="420">
        <v>21</v>
      </c>
      <c r="Q185" s="420">
        <v>31</v>
      </c>
      <c r="R185" s="703">
        <v>380</v>
      </c>
      <c r="S185" s="703">
        <v>380</v>
      </c>
      <c r="T185" s="144">
        <v>380</v>
      </c>
      <c r="U185" s="144">
        <v>380</v>
      </c>
      <c r="V185" s="145">
        <f t="shared" si="38"/>
        <v>18.166666666666668</v>
      </c>
      <c r="W185" s="145">
        <f t="shared" si="39"/>
        <v>23.066666666666663</v>
      </c>
      <c r="X185" s="145">
        <f t="shared" si="40"/>
        <v>25.599999999999998</v>
      </c>
      <c r="Y185" s="146">
        <f t="shared" si="41"/>
        <v>22.966666666666669</v>
      </c>
      <c r="Z185" s="1335"/>
      <c r="AA185" s="1293"/>
      <c r="AB185" s="1293"/>
      <c r="AC185" s="1293"/>
      <c r="AD185" s="1338"/>
      <c r="AE185" s="1338"/>
      <c r="AF185" s="1338"/>
      <c r="AG185" s="1338"/>
      <c r="AH185" s="1293"/>
      <c r="AI185" s="1295"/>
      <c r="AJ185" s="1295"/>
    </row>
    <row r="186" spans="1:36" ht="18.75" x14ac:dyDescent="0.25">
      <c r="A186" s="1343"/>
      <c r="B186" s="1346"/>
      <c r="C186" s="1349"/>
      <c r="D186" s="1351"/>
      <c r="E186" s="147"/>
      <c r="F186" s="147"/>
      <c r="G186" s="147"/>
      <c r="H186" s="147"/>
      <c r="I186" s="147"/>
      <c r="J186" s="147"/>
      <c r="K186" s="147"/>
      <c r="L186" s="147"/>
      <c r="M186" s="147"/>
      <c r="N186" s="147"/>
      <c r="O186" s="147"/>
      <c r="P186" s="147"/>
      <c r="Q186" s="147"/>
      <c r="R186" s="148"/>
      <c r="S186" s="148"/>
      <c r="T186" s="148"/>
      <c r="U186" s="148"/>
      <c r="V186" s="145">
        <f t="shared" si="38"/>
        <v>0</v>
      </c>
      <c r="W186" s="145">
        <f t="shared" si="39"/>
        <v>0</v>
      </c>
      <c r="X186" s="145">
        <f t="shared" si="40"/>
        <v>0</v>
      </c>
      <c r="Y186" s="146">
        <f t="shared" si="41"/>
        <v>0</v>
      </c>
      <c r="Z186" s="1335"/>
      <c r="AA186" s="1293"/>
      <c r="AB186" s="1293"/>
      <c r="AC186" s="1293"/>
      <c r="AD186" s="1338"/>
      <c r="AE186" s="1338"/>
      <c r="AF186" s="1338"/>
      <c r="AG186" s="1338"/>
      <c r="AH186" s="1293"/>
      <c r="AI186" s="1295"/>
      <c r="AJ186" s="1295"/>
    </row>
    <row r="187" spans="1:36" ht="18.75" x14ac:dyDescent="0.25">
      <c r="A187" s="1343"/>
      <c r="B187" s="1346"/>
      <c r="C187" s="1349"/>
      <c r="D187" s="1351"/>
      <c r="E187" s="142"/>
      <c r="F187" s="142"/>
      <c r="G187" s="142"/>
      <c r="H187" s="142"/>
      <c r="I187" s="142"/>
      <c r="J187" s="142"/>
      <c r="K187" s="142"/>
      <c r="L187" s="142"/>
      <c r="M187" s="142"/>
      <c r="N187" s="142"/>
      <c r="O187" s="142"/>
      <c r="P187" s="142"/>
      <c r="Q187" s="142"/>
      <c r="R187" s="144"/>
      <c r="S187" s="144"/>
      <c r="T187" s="144"/>
      <c r="U187" s="144"/>
      <c r="V187" s="145">
        <f t="shared" si="38"/>
        <v>0</v>
      </c>
      <c r="W187" s="145">
        <f t="shared" si="39"/>
        <v>0</v>
      </c>
      <c r="X187" s="145">
        <f t="shared" si="40"/>
        <v>0</v>
      </c>
      <c r="Y187" s="146">
        <f t="shared" si="41"/>
        <v>0</v>
      </c>
      <c r="Z187" s="1335"/>
      <c r="AA187" s="1293"/>
      <c r="AB187" s="1293"/>
      <c r="AC187" s="1293"/>
      <c r="AD187" s="1338"/>
      <c r="AE187" s="1338"/>
      <c r="AF187" s="1338"/>
      <c r="AG187" s="1338"/>
      <c r="AH187" s="1293"/>
      <c r="AI187" s="1295"/>
      <c r="AJ187" s="1295"/>
    </row>
    <row r="188" spans="1:36" ht="18.75" x14ac:dyDescent="0.25">
      <c r="A188" s="1343"/>
      <c r="B188" s="1346"/>
      <c r="C188" s="1349"/>
      <c r="D188" s="1351"/>
      <c r="E188" s="147"/>
      <c r="F188" s="147"/>
      <c r="G188" s="147"/>
      <c r="H188" s="147"/>
      <c r="I188" s="147"/>
      <c r="J188" s="147"/>
      <c r="K188" s="147"/>
      <c r="L188" s="147"/>
      <c r="M188" s="147"/>
      <c r="N188" s="147"/>
      <c r="O188" s="147"/>
      <c r="P188" s="147"/>
      <c r="Q188" s="147"/>
      <c r="R188" s="148"/>
      <c r="S188" s="148"/>
      <c r="T188" s="148"/>
      <c r="U188" s="148"/>
      <c r="V188" s="145">
        <f t="shared" si="38"/>
        <v>0</v>
      </c>
      <c r="W188" s="145">
        <f t="shared" si="39"/>
        <v>0</v>
      </c>
      <c r="X188" s="145">
        <f t="shared" si="40"/>
        <v>0</v>
      </c>
      <c r="Y188" s="146">
        <f t="shared" si="41"/>
        <v>0</v>
      </c>
      <c r="Z188" s="1335"/>
      <c r="AA188" s="1293"/>
      <c r="AB188" s="1293"/>
      <c r="AC188" s="1293"/>
      <c r="AD188" s="1338"/>
      <c r="AE188" s="1338"/>
      <c r="AF188" s="1338"/>
      <c r="AG188" s="1338"/>
      <c r="AH188" s="1293"/>
      <c r="AI188" s="1295"/>
      <c r="AJ188" s="1295"/>
    </row>
    <row r="189" spans="1:36" ht="18.75" x14ac:dyDescent="0.25">
      <c r="A189" s="1343"/>
      <c r="B189" s="1346"/>
      <c r="C189" s="1349"/>
      <c r="D189" s="1351"/>
      <c r="E189" s="142"/>
      <c r="F189" s="142"/>
      <c r="G189" s="142"/>
      <c r="H189" s="142"/>
      <c r="I189" s="142"/>
      <c r="J189" s="142"/>
      <c r="K189" s="142"/>
      <c r="L189" s="142"/>
      <c r="M189" s="142"/>
      <c r="N189" s="142"/>
      <c r="O189" s="142"/>
      <c r="P189" s="142"/>
      <c r="Q189" s="142"/>
      <c r="R189" s="144"/>
      <c r="S189" s="144"/>
      <c r="T189" s="144"/>
      <c r="U189" s="144"/>
      <c r="V189" s="145">
        <f t="shared" si="38"/>
        <v>0</v>
      </c>
      <c r="W189" s="145">
        <f t="shared" si="39"/>
        <v>0</v>
      </c>
      <c r="X189" s="145">
        <f t="shared" si="40"/>
        <v>0</v>
      </c>
      <c r="Y189" s="146">
        <f t="shared" si="41"/>
        <v>0</v>
      </c>
      <c r="Z189" s="1335"/>
      <c r="AA189" s="1293"/>
      <c r="AB189" s="1293"/>
      <c r="AC189" s="1293"/>
      <c r="AD189" s="1338"/>
      <c r="AE189" s="1338"/>
      <c r="AF189" s="1338"/>
      <c r="AG189" s="1338"/>
      <c r="AH189" s="1293"/>
      <c r="AI189" s="1295"/>
      <c r="AJ189" s="1295"/>
    </row>
    <row r="190" spans="1:36" ht="18.75" x14ac:dyDescent="0.25">
      <c r="A190" s="1343"/>
      <c r="B190" s="1346"/>
      <c r="C190" s="1349"/>
      <c r="D190" s="1351"/>
      <c r="E190" s="147"/>
      <c r="F190" s="147"/>
      <c r="G190" s="147"/>
      <c r="H190" s="147"/>
      <c r="I190" s="147"/>
      <c r="J190" s="147"/>
      <c r="K190" s="147"/>
      <c r="L190" s="147"/>
      <c r="M190" s="147"/>
      <c r="N190" s="147"/>
      <c r="O190" s="147"/>
      <c r="P190" s="147"/>
      <c r="Q190" s="147"/>
      <c r="R190" s="148"/>
      <c r="S190" s="148"/>
      <c r="T190" s="148"/>
      <c r="U190" s="148"/>
      <c r="V190" s="145">
        <f t="shared" si="38"/>
        <v>0</v>
      </c>
      <c r="W190" s="145">
        <f t="shared" si="39"/>
        <v>0</v>
      </c>
      <c r="X190" s="145">
        <f t="shared" si="40"/>
        <v>0</v>
      </c>
      <c r="Y190" s="146">
        <f t="shared" si="41"/>
        <v>0</v>
      </c>
      <c r="Z190" s="1335"/>
      <c r="AA190" s="1293"/>
      <c r="AB190" s="1293"/>
      <c r="AC190" s="1293"/>
      <c r="AD190" s="1338"/>
      <c r="AE190" s="1338"/>
      <c r="AF190" s="1338"/>
      <c r="AG190" s="1338"/>
      <c r="AH190" s="1293"/>
      <c r="AI190" s="1295"/>
      <c r="AJ190" s="1295"/>
    </row>
    <row r="191" spans="1:36" ht="18.75" x14ac:dyDescent="0.25">
      <c r="A191" s="1343"/>
      <c r="B191" s="1346"/>
      <c r="C191" s="1349"/>
      <c r="D191" s="1351"/>
      <c r="E191" s="142"/>
      <c r="F191" s="142"/>
      <c r="G191" s="142"/>
      <c r="H191" s="142"/>
      <c r="I191" s="142"/>
      <c r="J191" s="142"/>
      <c r="K191" s="142"/>
      <c r="L191" s="142"/>
      <c r="M191" s="142"/>
      <c r="N191" s="142"/>
      <c r="O191" s="142"/>
      <c r="P191" s="142"/>
      <c r="Q191" s="142"/>
      <c r="R191" s="144"/>
      <c r="S191" s="144"/>
      <c r="T191" s="144"/>
      <c r="U191" s="144"/>
      <c r="V191" s="145">
        <f t="shared" si="38"/>
        <v>0</v>
      </c>
      <c r="W191" s="145">
        <f t="shared" si="39"/>
        <v>0</v>
      </c>
      <c r="X191" s="145">
        <f t="shared" si="40"/>
        <v>0</v>
      </c>
      <c r="Y191" s="146">
        <f t="shared" si="41"/>
        <v>0</v>
      </c>
      <c r="Z191" s="1335"/>
      <c r="AA191" s="1293"/>
      <c r="AB191" s="1293"/>
      <c r="AC191" s="1293"/>
      <c r="AD191" s="1338"/>
      <c r="AE191" s="1338"/>
      <c r="AF191" s="1338"/>
      <c r="AG191" s="1338"/>
      <c r="AH191" s="1293"/>
      <c r="AI191" s="1295"/>
      <c r="AJ191" s="1295"/>
    </row>
    <row r="192" spans="1:36" ht="18.75" x14ac:dyDescent="0.25">
      <c r="A192" s="1343"/>
      <c r="B192" s="1346"/>
      <c r="C192" s="1349"/>
      <c r="D192" s="1351"/>
      <c r="E192" s="147"/>
      <c r="F192" s="147"/>
      <c r="G192" s="147"/>
      <c r="H192" s="147"/>
      <c r="I192" s="147"/>
      <c r="J192" s="147"/>
      <c r="K192" s="147"/>
      <c r="L192" s="147"/>
      <c r="M192" s="147"/>
      <c r="N192" s="147"/>
      <c r="O192" s="147"/>
      <c r="P192" s="147"/>
      <c r="Q192" s="147"/>
      <c r="R192" s="148"/>
      <c r="S192" s="148"/>
      <c r="T192" s="148"/>
      <c r="U192" s="148"/>
      <c r="V192" s="145">
        <f t="shared" si="38"/>
        <v>0</v>
      </c>
      <c r="W192" s="145">
        <f t="shared" si="39"/>
        <v>0</v>
      </c>
      <c r="X192" s="145">
        <f t="shared" si="40"/>
        <v>0</v>
      </c>
      <c r="Y192" s="146">
        <f t="shared" si="41"/>
        <v>0</v>
      </c>
      <c r="Z192" s="1335"/>
      <c r="AA192" s="1293"/>
      <c r="AB192" s="1293"/>
      <c r="AC192" s="1293"/>
      <c r="AD192" s="1338"/>
      <c r="AE192" s="1338"/>
      <c r="AF192" s="1338"/>
      <c r="AG192" s="1338"/>
      <c r="AH192" s="1293"/>
      <c r="AI192" s="1295"/>
      <c r="AJ192" s="1295"/>
    </row>
    <row r="193" spans="1:36" ht="18.75" x14ac:dyDescent="0.25">
      <c r="A193" s="1343"/>
      <c r="B193" s="1346"/>
      <c r="C193" s="1349"/>
      <c r="D193" s="1351"/>
      <c r="E193" s="142"/>
      <c r="F193" s="142"/>
      <c r="G193" s="142"/>
      <c r="H193" s="142"/>
      <c r="I193" s="142"/>
      <c r="J193" s="142"/>
      <c r="K193" s="142"/>
      <c r="L193" s="142"/>
      <c r="M193" s="142"/>
      <c r="N193" s="142"/>
      <c r="O193" s="142"/>
      <c r="P193" s="142"/>
      <c r="Q193" s="142"/>
      <c r="R193" s="144"/>
      <c r="S193" s="144"/>
      <c r="T193" s="144"/>
      <c r="U193" s="144"/>
      <c r="V193" s="145">
        <f t="shared" si="38"/>
        <v>0</v>
      </c>
      <c r="W193" s="145">
        <f t="shared" si="39"/>
        <v>0</v>
      </c>
      <c r="X193" s="145">
        <f t="shared" si="40"/>
        <v>0</v>
      </c>
      <c r="Y193" s="146">
        <f t="shared" si="41"/>
        <v>0</v>
      </c>
      <c r="Z193" s="1335"/>
      <c r="AA193" s="1293"/>
      <c r="AB193" s="1293"/>
      <c r="AC193" s="1293"/>
      <c r="AD193" s="1338"/>
      <c r="AE193" s="1338"/>
      <c r="AF193" s="1338"/>
      <c r="AG193" s="1338"/>
      <c r="AH193" s="1293"/>
      <c r="AI193" s="1295"/>
      <c r="AJ193" s="1295"/>
    </row>
    <row r="194" spans="1:36" ht="18.75" x14ac:dyDescent="0.25">
      <c r="A194" s="1343"/>
      <c r="B194" s="1346"/>
      <c r="C194" s="1349"/>
      <c r="D194" s="1351"/>
      <c r="E194" s="147"/>
      <c r="F194" s="147"/>
      <c r="G194" s="147"/>
      <c r="H194" s="147"/>
      <c r="I194" s="147"/>
      <c r="J194" s="147"/>
      <c r="K194" s="147"/>
      <c r="L194" s="147"/>
      <c r="M194" s="147"/>
      <c r="N194" s="147"/>
      <c r="O194" s="147"/>
      <c r="P194" s="147"/>
      <c r="Q194" s="147"/>
      <c r="R194" s="148"/>
      <c r="S194" s="148"/>
      <c r="T194" s="148"/>
      <c r="U194" s="148"/>
      <c r="V194" s="145">
        <f t="shared" si="38"/>
        <v>0</v>
      </c>
      <c r="W194" s="145">
        <f t="shared" si="39"/>
        <v>0</v>
      </c>
      <c r="X194" s="145">
        <f t="shared" si="40"/>
        <v>0</v>
      </c>
      <c r="Y194" s="146">
        <f t="shared" si="41"/>
        <v>0</v>
      </c>
      <c r="Z194" s="1335"/>
      <c r="AA194" s="1293"/>
      <c r="AB194" s="1293"/>
      <c r="AC194" s="1293"/>
      <c r="AD194" s="1338"/>
      <c r="AE194" s="1338"/>
      <c r="AF194" s="1338"/>
      <c r="AG194" s="1338"/>
      <c r="AH194" s="1293"/>
      <c r="AI194" s="1295"/>
      <c r="AJ194" s="1295"/>
    </row>
    <row r="195" spans="1:36" ht="18.75" x14ac:dyDescent="0.25">
      <c r="A195" s="1343"/>
      <c r="B195" s="1346"/>
      <c r="C195" s="1349"/>
      <c r="D195" s="1351"/>
      <c r="E195" s="142"/>
      <c r="F195" s="142"/>
      <c r="G195" s="142"/>
      <c r="H195" s="142"/>
      <c r="I195" s="142"/>
      <c r="J195" s="142"/>
      <c r="K195" s="142"/>
      <c r="L195" s="142"/>
      <c r="M195" s="142"/>
      <c r="N195" s="142"/>
      <c r="O195" s="142"/>
      <c r="P195" s="142"/>
      <c r="Q195" s="142"/>
      <c r="R195" s="144"/>
      <c r="S195" s="144"/>
      <c r="T195" s="144"/>
      <c r="U195" s="144"/>
      <c r="V195" s="145">
        <f t="shared" si="38"/>
        <v>0</v>
      </c>
      <c r="W195" s="145">
        <f t="shared" si="39"/>
        <v>0</v>
      </c>
      <c r="X195" s="145">
        <f t="shared" si="40"/>
        <v>0</v>
      </c>
      <c r="Y195" s="146">
        <f t="shared" si="41"/>
        <v>0</v>
      </c>
      <c r="Z195" s="1335"/>
      <c r="AA195" s="1293"/>
      <c r="AB195" s="1293"/>
      <c r="AC195" s="1293"/>
      <c r="AD195" s="1338"/>
      <c r="AE195" s="1338"/>
      <c r="AF195" s="1338"/>
      <c r="AG195" s="1338"/>
      <c r="AH195" s="1293"/>
      <c r="AI195" s="1295"/>
      <c r="AJ195" s="1295"/>
    </row>
    <row r="196" spans="1:36" ht="18.75" x14ac:dyDescent="0.25">
      <c r="A196" s="1343"/>
      <c r="B196" s="1346"/>
      <c r="C196" s="1349"/>
      <c r="D196" s="1351"/>
      <c r="E196" s="147"/>
      <c r="F196" s="147"/>
      <c r="G196" s="147"/>
      <c r="H196" s="147"/>
      <c r="I196" s="147"/>
      <c r="J196" s="147"/>
      <c r="K196" s="147"/>
      <c r="L196" s="147"/>
      <c r="M196" s="147"/>
      <c r="N196" s="147"/>
      <c r="O196" s="147"/>
      <c r="P196" s="147"/>
      <c r="Q196" s="147"/>
      <c r="R196" s="148"/>
      <c r="S196" s="148"/>
      <c r="T196" s="148"/>
      <c r="U196" s="148"/>
      <c r="V196" s="145">
        <f t="shared" si="38"/>
        <v>0</v>
      </c>
      <c r="W196" s="145">
        <f t="shared" si="39"/>
        <v>0</v>
      </c>
      <c r="X196" s="145">
        <f t="shared" si="40"/>
        <v>0</v>
      </c>
      <c r="Y196" s="146">
        <f t="shared" si="41"/>
        <v>0</v>
      </c>
      <c r="Z196" s="1335"/>
      <c r="AA196" s="1293"/>
      <c r="AB196" s="1293"/>
      <c r="AC196" s="1293"/>
      <c r="AD196" s="1338"/>
      <c r="AE196" s="1338"/>
      <c r="AF196" s="1338"/>
      <c r="AG196" s="1338"/>
      <c r="AH196" s="1293"/>
      <c r="AI196" s="1295"/>
      <c r="AJ196" s="1295"/>
    </row>
    <row r="197" spans="1:36" ht="18.75" x14ac:dyDescent="0.25">
      <c r="A197" s="1343"/>
      <c r="B197" s="1346"/>
      <c r="C197" s="1349"/>
      <c r="D197" s="1351"/>
      <c r="E197" s="142"/>
      <c r="F197" s="142"/>
      <c r="G197" s="142"/>
      <c r="H197" s="142"/>
      <c r="I197" s="142"/>
      <c r="J197" s="142"/>
      <c r="K197" s="142"/>
      <c r="L197" s="142"/>
      <c r="M197" s="142"/>
      <c r="N197" s="142"/>
      <c r="O197" s="142"/>
      <c r="P197" s="142"/>
      <c r="Q197" s="142"/>
      <c r="R197" s="144"/>
      <c r="S197" s="144"/>
      <c r="T197" s="144"/>
      <c r="U197" s="144"/>
      <c r="V197" s="145">
        <f t="shared" si="38"/>
        <v>0</v>
      </c>
      <c r="W197" s="145">
        <f t="shared" si="39"/>
        <v>0</v>
      </c>
      <c r="X197" s="145">
        <f t="shared" si="40"/>
        <v>0</v>
      </c>
      <c r="Y197" s="146">
        <f t="shared" si="41"/>
        <v>0</v>
      </c>
      <c r="Z197" s="1335"/>
      <c r="AA197" s="1293"/>
      <c r="AB197" s="1293"/>
      <c r="AC197" s="1293"/>
      <c r="AD197" s="1338"/>
      <c r="AE197" s="1338"/>
      <c r="AF197" s="1338"/>
      <c r="AG197" s="1338"/>
      <c r="AH197" s="1293"/>
      <c r="AI197" s="1295"/>
      <c r="AJ197" s="1295"/>
    </row>
    <row r="198" spans="1:36" ht="18.75" x14ac:dyDescent="0.25">
      <c r="A198" s="1343"/>
      <c r="B198" s="1346"/>
      <c r="C198" s="1349"/>
      <c r="D198" s="1351"/>
      <c r="E198" s="147"/>
      <c r="F198" s="147"/>
      <c r="G198" s="147"/>
      <c r="H198" s="147"/>
      <c r="I198" s="147"/>
      <c r="J198" s="147"/>
      <c r="K198" s="147"/>
      <c r="L198" s="147"/>
      <c r="M198" s="147"/>
      <c r="N198" s="147"/>
      <c r="O198" s="147"/>
      <c r="P198" s="147"/>
      <c r="Q198" s="147"/>
      <c r="R198" s="148"/>
      <c r="S198" s="148"/>
      <c r="T198" s="148"/>
      <c r="U198" s="148"/>
      <c r="V198" s="145">
        <f t="shared" si="38"/>
        <v>0</v>
      </c>
      <c r="W198" s="145">
        <f t="shared" si="39"/>
        <v>0</v>
      </c>
      <c r="X198" s="145">
        <f t="shared" si="40"/>
        <v>0</v>
      </c>
      <c r="Y198" s="146">
        <f t="shared" si="41"/>
        <v>0</v>
      </c>
      <c r="Z198" s="1335"/>
      <c r="AA198" s="1293"/>
      <c r="AB198" s="1293"/>
      <c r="AC198" s="1293"/>
      <c r="AD198" s="1338"/>
      <c r="AE198" s="1338"/>
      <c r="AF198" s="1338"/>
      <c r="AG198" s="1338"/>
      <c r="AH198" s="1293"/>
      <c r="AI198" s="1295"/>
      <c r="AJ198" s="1295"/>
    </row>
    <row r="199" spans="1:36" ht="18.75" x14ac:dyDescent="0.25">
      <c r="A199" s="1343"/>
      <c r="B199" s="1346"/>
      <c r="C199" s="1349"/>
      <c r="D199" s="1351"/>
      <c r="E199" s="142"/>
      <c r="F199" s="142"/>
      <c r="G199" s="142"/>
      <c r="H199" s="142"/>
      <c r="I199" s="142"/>
      <c r="J199" s="142"/>
      <c r="K199" s="142"/>
      <c r="L199" s="142"/>
      <c r="M199" s="142"/>
      <c r="N199" s="142"/>
      <c r="O199" s="142"/>
      <c r="P199" s="142"/>
      <c r="Q199" s="142"/>
      <c r="R199" s="144"/>
      <c r="S199" s="144"/>
      <c r="T199" s="144"/>
      <c r="U199" s="144"/>
      <c r="V199" s="145">
        <f t="shared" si="38"/>
        <v>0</v>
      </c>
      <c r="W199" s="145">
        <f t="shared" si="39"/>
        <v>0</v>
      </c>
      <c r="X199" s="145">
        <f t="shared" si="40"/>
        <v>0</v>
      </c>
      <c r="Y199" s="146">
        <f t="shared" si="41"/>
        <v>0</v>
      </c>
      <c r="Z199" s="1335"/>
      <c r="AA199" s="1293"/>
      <c r="AB199" s="1293"/>
      <c r="AC199" s="1293"/>
      <c r="AD199" s="1338"/>
      <c r="AE199" s="1338"/>
      <c r="AF199" s="1338"/>
      <c r="AG199" s="1338"/>
      <c r="AH199" s="1293"/>
      <c r="AI199" s="1295"/>
      <c r="AJ199" s="1295"/>
    </row>
    <row r="200" spans="1:36" ht="18.75" x14ac:dyDescent="0.25">
      <c r="A200" s="1343"/>
      <c r="B200" s="1346"/>
      <c r="C200" s="1349"/>
      <c r="D200" s="1351"/>
      <c r="E200" s="147"/>
      <c r="F200" s="147"/>
      <c r="G200" s="147"/>
      <c r="H200" s="147"/>
      <c r="I200" s="147"/>
      <c r="J200" s="147"/>
      <c r="K200" s="147"/>
      <c r="L200" s="147"/>
      <c r="M200" s="147"/>
      <c r="N200" s="147"/>
      <c r="O200" s="147"/>
      <c r="P200" s="147"/>
      <c r="Q200" s="147"/>
      <c r="R200" s="148"/>
      <c r="S200" s="148"/>
      <c r="T200" s="148"/>
      <c r="U200" s="148"/>
      <c r="V200" s="145">
        <f t="shared" si="38"/>
        <v>0</v>
      </c>
      <c r="W200" s="145">
        <f t="shared" si="39"/>
        <v>0</v>
      </c>
      <c r="X200" s="145">
        <f t="shared" si="40"/>
        <v>0</v>
      </c>
      <c r="Y200" s="146">
        <f t="shared" si="41"/>
        <v>0</v>
      </c>
      <c r="Z200" s="1335"/>
      <c r="AA200" s="1293"/>
      <c r="AB200" s="1293"/>
      <c r="AC200" s="1293"/>
      <c r="AD200" s="1338"/>
      <c r="AE200" s="1338"/>
      <c r="AF200" s="1338"/>
      <c r="AG200" s="1338"/>
      <c r="AH200" s="1293"/>
      <c r="AI200" s="1295"/>
      <c r="AJ200" s="1295"/>
    </row>
    <row r="201" spans="1:36" ht="18.75" x14ac:dyDescent="0.25">
      <c r="A201" s="1343"/>
      <c r="B201" s="1346"/>
      <c r="C201" s="1349"/>
      <c r="D201" s="1351"/>
      <c r="E201" s="142"/>
      <c r="F201" s="142"/>
      <c r="G201" s="142"/>
      <c r="H201" s="142"/>
      <c r="I201" s="142"/>
      <c r="J201" s="142"/>
      <c r="K201" s="142"/>
      <c r="L201" s="142"/>
      <c r="M201" s="142"/>
      <c r="N201" s="142"/>
      <c r="O201" s="142"/>
      <c r="P201" s="142"/>
      <c r="Q201" s="142"/>
      <c r="R201" s="144"/>
      <c r="S201" s="144"/>
      <c r="T201" s="144"/>
      <c r="U201" s="144"/>
      <c r="V201" s="145">
        <f t="shared" si="38"/>
        <v>0</v>
      </c>
      <c r="W201" s="145">
        <f t="shared" si="39"/>
        <v>0</v>
      </c>
      <c r="X201" s="145">
        <f t="shared" si="40"/>
        <v>0</v>
      </c>
      <c r="Y201" s="146">
        <f t="shared" si="41"/>
        <v>0</v>
      </c>
      <c r="Z201" s="1335"/>
      <c r="AA201" s="1293"/>
      <c r="AB201" s="1293"/>
      <c r="AC201" s="1293"/>
      <c r="AD201" s="1338"/>
      <c r="AE201" s="1338"/>
      <c r="AF201" s="1338"/>
      <c r="AG201" s="1338"/>
      <c r="AH201" s="1293"/>
      <c r="AI201" s="1295"/>
      <c r="AJ201" s="1295"/>
    </row>
    <row r="202" spans="1:36" ht="18.75" x14ac:dyDescent="0.25">
      <c r="A202" s="1343"/>
      <c r="B202" s="1346"/>
      <c r="C202" s="1349"/>
      <c r="D202" s="1351"/>
      <c r="E202" s="147"/>
      <c r="F202" s="147"/>
      <c r="G202" s="147"/>
      <c r="H202" s="147"/>
      <c r="I202" s="147"/>
      <c r="J202" s="147"/>
      <c r="K202" s="147"/>
      <c r="L202" s="147"/>
      <c r="M202" s="147"/>
      <c r="N202" s="147"/>
      <c r="O202" s="147"/>
      <c r="P202" s="147"/>
      <c r="Q202" s="147"/>
      <c r="R202" s="148"/>
      <c r="S202" s="148"/>
      <c r="T202" s="148"/>
      <c r="U202" s="148"/>
      <c r="V202" s="145">
        <f t="shared" si="38"/>
        <v>0</v>
      </c>
      <c r="W202" s="145">
        <f t="shared" si="39"/>
        <v>0</v>
      </c>
      <c r="X202" s="145">
        <f t="shared" si="40"/>
        <v>0</v>
      </c>
      <c r="Y202" s="146">
        <f t="shared" si="41"/>
        <v>0</v>
      </c>
      <c r="Z202" s="1335"/>
      <c r="AA202" s="1293"/>
      <c r="AB202" s="1293"/>
      <c r="AC202" s="1293"/>
      <c r="AD202" s="1338"/>
      <c r="AE202" s="1338"/>
      <c r="AF202" s="1338"/>
      <c r="AG202" s="1338"/>
      <c r="AH202" s="1293"/>
      <c r="AI202" s="1295"/>
      <c r="AJ202" s="1295"/>
    </row>
    <row r="203" spans="1:36" ht="19.5" thickBot="1" x14ac:dyDescent="0.3">
      <c r="A203" s="1344"/>
      <c r="B203" s="1347"/>
      <c r="C203" s="1350"/>
      <c r="D203" s="1352"/>
      <c r="E203" s="154"/>
      <c r="F203" s="154"/>
      <c r="G203" s="154"/>
      <c r="H203" s="154"/>
      <c r="I203" s="154"/>
      <c r="J203" s="154"/>
      <c r="K203" s="154"/>
      <c r="L203" s="154"/>
      <c r="M203" s="154"/>
      <c r="N203" s="154"/>
      <c r="O203" s="154"/>
      <c r="P203" s="154"/>
      <c r="Q203" s="154"/>
      <c r="R203" s="155"/>
      <c r="S203" s="155"/>
      <c r="T203" s="155"/>
      <c r="U203" s="155"/>
      <c r="V203" s="156">
        <f t="shared" si="38"/>
        <v>0</v>
      </c>
      <c r="W203" s="156">
        <f t="shared" si="39"/>
        <v>0</v>
      </c>
      <c r="X203" s="156">
        <f t="shared" si="40"/>
        <v>0</v>
      </c>
      <c r="Y203" s="157">
        <f t="shared" si="41"/>
        <v>0</v>
      </c>
      <c r="Z203" s="1336"/>
      <c r="AA203" s="1303"/>
      <c r="AB203" s="1303"/>
      <c r="AC203" s="1303"/>
      <c r="AD203" s="1341"/>
      <c r="AE203" s="1341"/>
      <c r="AF203" s="1341"/>
      <c r="AG203" s="1341"/>
      <c r="AH203" s="1303"/>
      <c r="AI203" s="1296"/>
      <c r="AJ203" s="1296"/>
    </row>
    <row r="204" spans="1:36" ht="31.5" x14ac:dyDescent="0.25">
      <c r="A204" s="1342">
        <v>11</v>
      </c>
      <c r="B204" s="1345" t="s">
        <v>108</v>
      </c>
      <c r="C204" s="1348" t="s">
        <v>99</v>
      </c>
      <c r="D204" s="1348">
        <f>250*0.9</f>
        <v>225</v>
      </c>
      <c r="E204" s="439" t="s">
        <v>1078</v>
      </c>
      <c r="F204" s="439">
        <v>20.100000000000001</v>
      </c>
      <c r="G204" s="439">
        <v>18</v>
      </c>
      <c r="H204" s="439">
        <v>24.1</v>
      </c>
      <c r="I204" s="439">
        <v>25.4</v>
      </c>
      <c r="J204" s="439">
        <v>38.1</v>
      </c>
      <c r="K204" s="439">
        <v>18.100000000000001</v>
      </c>
      <c r="L204" s="701">
        <v>24</v>
      </c>
      <c r="M204" s="441">
        <v>18.399999999999999</v>
      </c>
      <c r="N204" s="441">
        <v>31.2</v>
      </c>
      <c r="O204" s="441">
        <v>28.7</v>
      </c>
      <c r="P204" s="441">
        <v>31</v>
      </c>
      <c r="Q204" s="441">
        <v>45.6</v>
      </c>
      <c r="R204" s="706">
        <v>380</v>
      </c>
      <c r="S204" s="706">
        <v>380</v>
      </c>
      <c r="T204" s="151">
        <v>380</v>
      </c>
      <c r="U204" s="151">
        <v>380</v>
      </c>
      <c r="V204" s="152">
        <f t="shared" ref="V204:V267" si="57">IF(AND(F204=0,G204=0,H204=0),0,IF(AND(F204=0,G204=0),H204,IF(AND(F204=0,H204=0),G204,IF(AND(G204=0,H204=0),F204,IF(F204=0,(G204+H204)/2,IF(G204=0,(F204+H204)/2,IF(H204=0,(F204+G204)/2,(F204+G204+H204)/3)))))))</f>
        <v>20.733333333333334</v>
      </c>
      <c r="W204" s="152">
        <f t="shared" ref="W204:W267" si="58">IF(AND(I204=0,J204=0,K204=0),0,IF(AND(I204=0,J204=0),K204,IF(AND(I204=0,K204=0),J204,IF(AND(J204=0,K204=0),I204,IF(I204=0,(J204+K204)/2,IF(J204=0,(I204+K204)/2,IF(K204=0,(I204+J204)/2,(I204+J204+K204)/3)))))))</f>
        <v>27.2</v>
      </c>
      <c r="X204" s="152">
        <f t="shared" ref="X204:X267" si="59">IF(AND(L204=0,M204=0,N204=0),0,IF(AND(L204=0,M204=0),N204,IF(AND(L204=0,N204=0),M204,IF(AND(M204=0,N204=0),L204,IF(L204=0,(M204+N204)/2,IF(M204=0,(L204+N204)/2,IF(N204=0,(L204+M204)/2,(L204+M204+N204)/3)))))))</f>
        <v>24.533333333333331</v>
      </c>
      <c r="Y204" s="153">
        <f t="shared" ref="Y204:Y267" si="60">IF(AND(O204=0,P204=0,Q204=0),0,IF(AND(O204=0,P204=0),Q204,IF(AND(O204=0,Q204=0),P204,IF(AND(P204=0,Q204=0),O204,IF(O204=0,(P204+Q204)/2,IF(P204=0,(O204+Q204)/2,IF(Q204=0,(O204+P204)/2,(O204+P204+Q204)/3)))))))</f>
        <v>35.1</v>
      </c>
      <c r="Z204" s="1334">
        <f t="shared" ref="Z204:AB204" si="61">SUM(V204:V223)</f>
        <v>41.166666666666671</v>
      </c>
      <c r="AA204" s="1302">
        <f t="shared" si="61"/>
        <v>58.699999999999996</v>
      </c>
      <c r="AB204" s="1302">
        <f t="shared" si="61"/>
        <v>58.9</v>
      </c>
      <c r="AC204" s="1302">
        <f>SUM(Y204:Y223)</f>
        <v>81.033333333333331</v>
      </c>
      <c r="AD204" s="1337">
        <f t="shared" ref="AD204" si="62">Z204*0.38*0.9*SQRT(3)</f>
        <v>24.385543319762228</v>
      </c>
      <c r="AE204" s="1337">
        <f t="shared" si="53"/>
        <v>34.771612782268235</v>
      </c>
      <c r="AF204" s="1337">
        <f t="shared" si="53"/>
        <v>34.890085057505949</v>
      </c>
      <c r="AG204" s="1337">
        <f t="shared" si="53"/>
        <v>48.001016850479324</v>
      </c>
      <c r="AH204" s="1302">
        <f t="shared" ref="AH204" si="63">MAX(Z204:AC223)</f>
        <v>81.033333333333331</v>
      </c>
      <c r="AI204" s="1294">
        <f t="shared" ref="AI204" si="64">AH204*0.38*0.9*SQRT(3)</f>
        <v>48.001016850479324</v>
      </c>
      <c r="AJ204" s="1294">
        <f t="shared" ref="AJ204" si="65">D204-AI204</f>
        <v>176.99898314952068</v>
      </c>
    </row>
    <row r="205" spans="1:36" ht="18.75" x14ac:dyDescent="0.25">
      <c r="A205" s="1343"/>
      <c r="B205" s="1346"/>
      <c r="C205" s="1349"/>
      <c r="D205" s="1351"/>
      <c r="E205" s="437" t="s">
        <v>322</v>
      </c>
      <c r="F205" s="437">
        <v>12</v>
      </c>
      <c r="G205" s="437">
        <v>7.5</v>
      </c>
      <c r="H205" s="437">
        <v>21</v>
      </c>
      <c r="I205" s="437">
        <v>7.4</v>
      </c>
      <c r="J205" s="437">
        <v>18</v>
      </c>
      <c r="K205" s="437">
        <v>21</v>
      </c>
      <c r="L205" s="702">
        <v>11</v>
      </c>
      <c r="M205" s="420">
        <v>18.7</v>
      </c>
      <c r="N205" s="420">
        <v>21</v>
      </c>
      <c r="O205" s="420">
        <v>24</v>
      </c>
      <c r="P205" s="420">
        <v>27.6</v>
      </c>
      <c r="Q205" s="420">
        <v>18</v>
      </c>
      <c r="R205" s="703">
        <v>380</v>
      </c>
      <c r="S205" s="703">
        <v>380</v>
      </c>
      <c r="T205" s="144">
        <v>380</v>
      </c>
      <c r="U205" s="144">
        <v>380</v>
      </c>
      <c r="V205" s="145">
        <f t="shared" si="57"/>
        <v>13.5</v>
      </c>
      <c r="W205" s="145">
        <f t="shared" si="58"/>
        <v>15.466666666666667</v>
      </c>
      <c r="X205" s="145">
        <f t="shared" si="59"/>
        <v>16.900000000000002</v>
      </c>
      <c r="Y205" s="146">
        <f t="shared" si="60"/>
        <v>23.2</v>
      </c>
      <c r="Z205" s="1335"/>
      <c r="AA205" s="1293"/>
      <c r="AB205" s="1293"/>
      <c r="AC205" s="1293"/>
      <c r="AD205" s="1338"/>
      <c r="AE205" s="1338"/>
      <c r="AF205" s="1338"/>
      <c r="AG205" s="1338"/>
      <c r="AH205" s="1293"/>
      <c r="AI205" s="1295"/>
      <c r="AJ205" s="1295"/>
    </row>
    <row r="206" spans="1:36" ht="18.75" x14ac:dyDescent="0.25">
      <c r="A206" s="1343"/>
      <c r="B206" s="1346"/>
      <c r="C206" s="1349"/>
      <c r="D206" s="1351"/>
      <c r="E206" s="438" t="s">
        <v>323</v>
      </c>
      <c r="F206" s="438">
        <v>3.1</v>
      </c>
      <c r="G206" s="438">
        <v>4</v>
      </c>
      <c r="H206" s="438">
        <v>6.2</v>
      </c>
      <c r="I206" s="438">
        <v>8</v>
      </c>
      <c r="J206" s="438">
        <v>14.2</v>
      </c>
      <c r="K206" s="438">
        <v>19</v>
      </c>
      <c r="L206" s="704">
        <v>17</v>
      </c>
      <c r="M206" s="438">
        <v>14.5</v>
      </c>
      <c r="N206" s="438">
        <v>11</v>
      </c>
      <c r="O206" s="438">
        <v>21.2</v>
      </c>
      <c r="P206" s="438">
        <v>18</v>
      </c>
      <c r="Q206" s="438">
        <v>19.899999999999999</v>
      </c>
      <c r="R206" s="703">
        <v>380</v>
      </c>
      <c r="S206" s="703">
        <v>380</v>
      </c>
      <c r="T206" s="144">
        <v>380</v>
      </c>
      <c r="U206" s="144">
        <v>380</v>
      </c>
      <c r="V206" s="145">
        <f t="shared" si="57"/>
        <v>4.4333333333333336</v>
      </c>
      <c r="W206" s="145">
        <f t="shared" si="58"/>
        <v>13.733333333333334</v>
      </c>
      <c r="X206" s="145">
        <f t="shared" si="59"/>
        <v>14.166666666666666</v>
      </c>
      <c r="Y206" s="146">
        <f t="shared" si="60"/>
        <v>19.7</v>
      </c>
      <c r="Z206" s="1335"/>
      <c r="AA206" s="1293"/>
      <c r="AB206" s="1293"/>
      <c r="AC206" s="1293"/>
      <c r="AD206" s="1338"/>
      <c r="AE206" s="1338"/>
      <c r="AF206" s="1338"/>
      <c r="AG206" s="1338"/>
      <c r="AH206" s="1293"/>
      <c r="AI206" s="1295"/>
      <c r="AJ206" s="1295"/>
    </row>
    <row r="207" spans="1:36" ht="18.75" x14ac:dyDescent="0.25">
      <c r="A207" s="1343"/>
      <c r="B207" s="1346"/>
      <c r="C207" s="1349"/>
      <c r="D207" s="1351"/>
      <c r="E207" s="437" t="s">
        <v>324</v>
      </c>
      <c r="F207" s="437">
        <v>2.6</v>
      </c>
      <c r="G207" s="437">
        <v>2.4</v>
      </c>
      <c r="H207" s="437">
        <v>2.5</v>
      </c>
      <c r="I207" s="437">
        <v>2.2999999999999998</v>
      </c>
      <c r="J207" s="437">
        <v>2.2999999999999998</v>
      </c>
      <c r="K207" s="437">
        <v>2.2999999999999998</v>
      </c>
      <c r="L207" s="707">
        <v>2.4</v>
      </c>
      <c r="M207" s="437">
        <v>4.5</v>
      </c>
      <c r="N207" s="437">
        <v>3</v>
      </c>
      <c r="O207" s="437">
        <v>2.9</v>
      </c>
      <c r="P207" s="437">
        <v>4</v>
      </c>
      <c r="Q207" s="437">
        <v>2.2000000000000002</v>
      </c>
      <c r="R207" s="703">
        <v>380</v>
      </c>
      <c r="S207" s="703">
        <v>380</v>
      </c>
      <c r="T207" s="144">
        <v>380</v>
      </c>
      <c r="U207" s="144">
        <v>380</v>
      </c>
      <c r="V207" s="145">
        <f t="shared" si="57"/>
        <v>2.5</v>
      </c>
      <c r="W207" s="145">
        <f t="shared" si="58"/>
        <v>2.2999999999999998</v>
      </c>
      <c r="X207" s="145">
        <f t="shared" si="59"/>
        <v>3.3000000000000003</v>
      </c>
      <c r="Y207" s="146">
        <f t="shared" si="60"/>
        <v>3.0333333333333337</v>
      </c>
      <c r="Z207" s="1335"/>
      <c r="AA207" s="1293"/>
      <c r="AB207" s="1293"/>
      <c r="AC207" s="1293"/>
      <c r="AD207" s="1338"/>
      <c r="AE207" s="1338"/>
      <c r="AF207" s="1338"/>
      <c r="AG207" s="1338"/>
      <c r="AH207" s="1293"/>
      <c r="AI207" s="1295"/>
      <c r="AJ207" s="1295"/>
    </row>
    <row r="208" spans="1:36" ht="18.75" x14ac:dyDescent="0.25">
      <c r="A208" s="1343"/>
      <c r="B208" s="1346"/>
      <c r="C208" s="1349"/>
      <c r="D208" s="1351"/>
      <c r="E208" s="147"/>
      <c r="F208" s="147"/>
      <c r="G208" s="147"/>
      <c r="H208" s="147"/>
      <c r="I208" s="147"/>
      <c r="J208" s="147"/>
      <c r="K208" s="147"/>
      <c r="L208" s="147"/>
      <c r="M208" s="147"/>
      <c r="N208" s="147"/>
      <c r="O208" s="147"/>
      <c r="P208" s="147"/>
      <c r="Q208" s="147"/>
      <c r="R208" s="144"/>
      <c r="S208" s="144"/>
      <c r="T208" s="144"/>
      <c r="U208" s="144"/>
      <c r="V208" s="145">
        <f t="shared" si="57"/>
        <v>0</v>
      </c>
      <c r="W208" s="145">
        <f t="shared" si="58"/>
        <v>0</v>
      </c>
      <c r="X208" s="145">
        <f t="shared" si="59"/>
        <v>0</v>
      </c>
      <c r="Y208" s="146">
        <f t="shared" si="60"/>
        <v>0</v>
      </c>
      <c r="Z208" s="1335"/>
      <c r="AA208" s="1293"/>
      <c r="AB208" s="1293"/>
      <c r="AC208" s="1293"/>
      <c r="AD208" s="1338"/>
      <c r="AE208" s="1338"/>
      <c r="AF208" s="1338"/>
      <c r="AG208" s="1338"/>
      <c r="AH208" s="1293"/>
      <c r="AI208" s="1295"/>
      <c r="AJ208" s="1295"/>
    </row>
    <row r="209" spans="1:36" ht="18.75" x14ac:dyDescent="0.25">
      <c r="A209" s="1343"/>
      <c r="B209" s="1346"/>
      <c r="C209" s="1349"/>
      <c r="D209" s="1351"/>
      <c r="E209" s="142"/>
      <c r="F209" s="142"/>
      <c r="G209" s="142"/>
      <c r="H209" s="142"/>
      <c r="I209" s="142"/>
      <c r="J209" s="142"/>
      <c r="K209" s="142"/>
      <c r="L209" s="142"/>
      <c r="M209" s="142"/>
      <c r="N209" s="142"/>
      <c r="O209" s="142"/>
      <c r="P209" s="142"/>
      <c r="Q209" s="142"/>
      <c r="R209" s="144"/>
      <c r="S209" s="144"/>
      <c r="T209" s="144"/>
      <c r="U209" s="144"/>
      <c r="V209" s="145">
        <f t="shared" si="57"/>
        <v>0</v>
      </c>
      <c r="W209" s="145">
        <f t="shared" si="58"/>
        <v>0</v>
      </c>
      <c r="X209" s="145">
        <f t="shared" si="59"/>
        <v>0</v>
      </c>
      <c r="Y209" s="146">
        <f t="shared" si="60"/>
        <v>0</v>
      </c>
      <c r="Z209" s="1335"/>
      <c r="AA209" s="1293"/>
      <c r="AB209" s="1293"/>
      <c r="AC209" s="1293"/>
      <c r="AD209" s="1338"/>
      <c r="AE209" s="1338"/>
      <c r="AF209" s="1338"/>
      <c r="AG209" s="1338"/>
      <c r="AH209" s="1293"/>
      <c r="AI209" s="1295"/>
      <c r="AJ209" s="1295"/>
    </row>
    <row r="210" spans="1:36" ht="18.75" x14ac:dyDescent="0.25">
      <c r="A210" s="1343"/>
      <c r="B210" s="1346"/>
      <c r="C210" s="1349"/>
      <c r="D210" s="1351"/>
      <c r="E210" s="147"/>
      <c r="F210" s="147"/>
      <c r="G210" s="147"/>
      <c r="H210" s="147"/>
      <c r="I210" s="147"/>
      <c r="J210" s="147"/>
      <c r="K210" s="147"/>
      <c r="L210" s="147"/>
      <c r="M210" s="147"/>
      <c r="N210" s="147"/>
      <c r="O210" s="147"/>
      <c r="P210" s="147"/>
      <c r="Q210" s="147"/>
      <c r="R210" s="148"/>
      <c r="S210" s="148"/>
      <c r="T210" s="148"/>
      <c r="U210" s="148"/>
      <c r="V210" s="145">
        <f t="shared" si="57"/>
        <v>0</v>
      </c>
      <c r="W210" s="145">
        <f t="shared" si="58"/>
        <v>0</v>
      </c>
      <c r="X210" s="145">
        <f t="shared" si="59"/>
        <v>0</v>
      </c>
      <c r="Y210" s="146">
        <f t="shared" si="60"/>
        <v>0</v>
      </c>
      <c r="Z210" s="1335"/>
      <c r="AA210" s="1293"/>
      <c r="AB210" s="1293"/>
      <c r="AC210" s="1293"/>
      <c r="AD210" s="1338"/>
      <c r="AE210" s="1338"/>
      <c r="AF210" s="1338"/>
      <c r="AG210" s="1338"/>
      <c r="AH210" s="1293"/>
      <c r="AI210" s="1295"/>
      <c r="AJ210" s="1295"/>
    </row>
    <row r="211" spans="1:36" ht="18.75" x14ac:dyDescent="0.25">
      <c r="A211" s="1343"/>
      <c r="B211" s="1346"/>
      <c r="C211" s="1349"/>
      <c r="D211" s="1351"/>
      <c r="E211" s="142"/>
      <c r="F211" s="142"/>
      <c r="G211" s="142"/>
      <c r="H211" s="142"/>
      <c r="I211" s="142"/>
      <c r="J211" s="142"/>
      <c r="K211" s="142"/>
      <c r="L211" s="142"/>
      <c r="M211" s="142"/>
      <c r="N211" s="142"/>
      <c r="O211" s="142"/>
      <c r="P211" s="142"/>
      <c r="Q211" s="142"/>
      <c r="R211" s="144"/>
      <c r="S211" s="144"/>
      <c r="T211" s="144"/>
      <c r="U211" s="144"/>
      <c r="V211" s="145">
        <f t="shared" si="57"/>
        <v>0</v>
      </c>
      <c r="W211" s="145">
        <f t="shared" si="58"/>
        <v>0</v>
      </c>
      <c r="X211" s="145">
        <f t="shared" si="59"/>
        <v>0</v>
      </c>
      <c r="Y211" s="146">
        <f t="shared" si="60"/>
        <v>0</v>
      </c>
      <c r="Z211" s="1335"/>
      <c r="AA211" s="1293"/>
      <c r="AB211" s="1293"/>
      <c r="AC211" s="1293"/>
      <c r="AD211" s="1338"/>
      <c r="AE211" s="1338"/>
      <c r="AF211" s="1338"/>
      <c r="AG211" s="1338"/>
      <c r="AH211" s="1293"/>
      <c r="AI211" s="1295"/>
      <c r="AJ211" s="1295"/>
    </row>
    <row r="212" spans="1:36" ht="18.75" x14ac:dyDescent="0.25">
      <c r="A212" s="1343"/>
      <c r="B212" s="1346"/>
      <c r="C212" s="1349"/>
      <c r="D212" s="1351"/>
      <c r="E212" s="147"/>
      <c r="F212" s="147"/>
      <c r="G212" s="147"/>
      <c r="H212" s="147"/>
      <c r="I212" s="147"/>
      <c r="J212" s="147"/>
      <c r="K212" s="147"/>
      <c r="L212" s="147"/>
      <c r="M212" s="147"/>
      <c r="N212" s="147"/>
      <c r="O212" s="147"/>
      <c r="P212" s="147"/>
      <c r="Q212" s="147"/>
      <c r="R212" s="148"/>
      <c r="S212" s="148"/>
      <c r="T212" s="148"/>
      <c r="U212" s="148"/>
      <c r="V212" s="145">
        <f t="shared" si="57"/>
        <v>0</v>
      </c>
      <c r="W212" s="145">
        <f t="shared" si="58"/>
        <v>0</v>
      </c>
      <c r="X212" s="145">
        <f t="shared" si="59"/>
        <v>0</v>
      </c>
      <c r="Y212" s="146">
        <f t="shared" si="60"/>
        <v>0</v>
      </c>
      <c r="Z212" s="1335"/>
      <c r="AA212" s="1293"/>
      <c r="AB212" s="1293"/>
      <c r="AC212" s="1293"/>
      <c r="AD212" s="1338"/>
      <c r="AE212" s="1338"/>
      <c r="AF212" s="1338"/>
      <c r="AG212" s="1338"/>
      <c r="AH212" s="1293"/>
      <c r="AI212" s="1295"/>
      <c r="AJ212" s="1295"/>
    </row>
    <row r="213" spans="1:36" ht="18.75" x14ac:dyDescent="0.25">
      <c r="A213" s="1343"/>
      <c r="B213" s="1346"/>
      <c r="C213" s="1349"/>
      <c r="D213" s="1351"/>
      <c r="E213" s="142"/>
      <c r="F213" s="142"/>
      <c r="G213" s="142"/>
      <c r="H213" s="142"/>
      <c r="I213" s="142"/>
      <c r="J213" s="142"/>
      <c r="K213" s="142"/>
      <c r="L213" s="142"/>
      <c r="M213" s="142"/>
      <c r="N213" s="142"/>
      <c r="O213" s="142"/>
      <c r="P213" s="142"/>
      <c r="Q213" s="142"/>
      <c r="R213" s="144"/>
      <c r="S213" s="144"/>
      <c r="T213" s="144"/>
      <c r="U213" s="144"/>
      <c r="V213" s="145">
        <f t="shared" si="57"/>
        <v>0</v>
      </c>
      <c r="W213" s="145">
        <f t="shared" si="58"/>
        <v>0</v>
      </c>
      <c r="X213" s="145">
        <f t="shared" si="59"/>
        <v>0</v>
      </c>
      <c r="Y213" s="146">
        <f t="shared" si="60"/>
        <v>0</v>
      </c>
      <c r="Z213" s="1335"/>
      <c r="AA213" s="1293"/>
      <c r="AB213" s="1293"/>
      <c r="AC213" s="1293"/>
      <c r="AD213" s="1338"/>
      <c r="AE213" s="1338"/>
      <c r="AF213" s="1338"/>
      <c r="AG213" s="1338"/>
      <c r="AH213" s="1293"/>
      <c r="AI213" s="1295"/>
      <c r="AJ213" s="1295"/>
    </row>
    <row r="214" spans="1:36" ht="18.75" x14ac:dyDescent="0.25">
      <c r="A214" s="1343"/>
      <c r="B214" s="1346"/>
      <c r="C214" s="1349"/>
      <c r="D214" s="1351"/>
      <c r="E214" s="147"/>
      <c r="F214" s="147"/>
      <c r="G214" s="147"/>
      <c r="H214" s="147"/>
      <c r="I214" s="147"/>
      <c r="J214" s="147"/>
      <c r="K214" s="147"/>
      <c r="L214" s="147"/>
      <c r="M214" s="147"/>
      <c r="N214" s="147"/>
      <c r="O214" s="147"/>
      <c r="P214" s="147"/>
      <c r="Q214" s="147"/>
      <c r="R214" s="148"/>
      <c r="S214" s="148"/>
      <c r="T214" s="148"/>
      <c r="U214" s="148"/>
      <c r="V214" s="145">
        <f t="shared" si="57"/>
        <v>0</v>
      </c>
      <c r="W214" s="145">
        <f t="shared" si="58"/>
        <v>0</v>
      </c>
      <c r="X214" s="145">
        <f t="shared" si="59"/>
        <v>0</v>
      </c>
      <c r="Y214" s="146">
        <f t="shared" si="60"/>
        <v>0</v>
      </c>
      <c r="Z214" s="1335"/>
      <c r="AA214" s="1293"/>
      <c r="AB214" s="1293"/>
      <c r="AC214" s="1293"/>
      <c r="AD214" s="1338"/>
      <c r="AE214" s="1338"/>
      <c r="AF214" s="1338"/>
      <c r="AG214" s="1338"/>
      <c r="AH214" s="1293"/>
      <c r="AI214" s="1295"/>
      <c r="AJ214" s="1295"/>
    </row>
    <row r="215" spans="1:36" ht="18.75" x14ac:dyDescent="0.25">
      <c r="A215" s="1343"/>
      <c r="B215" s="1346"/>
      <c r="C215" s="1349"/>
      <c r="D215" s="1351"/>
      <c r="E215" s="142"/>
      <c r="F215" s="142"/>
      <c r="G215" s="142"/>
      <c r="H215" s="142"/>
      <c r="I215" s="142"/>
      <c r="J215" s="142"/>
      <c r="K215" s="142"/>
      <c r="L215" s="142"/>
      <c r="M215" s="142"/>
      <c r="N215" s="142"/>
      <c r="O215" s="142"/>
      <c r="P215" s="142"/>
      <c r="Q215" s="142"/>
      <c r="R215" s="144"/>
      <c r="S215" s="144"/>
      <c r="T215" s="144"/>
      <c r="U215" s="144"/>
      <c r="V215" s="145">
        <f t="shared" si="57"/>
        <v>0</v>
      </c>
      <c r="W215" s="145">
        <f t="shared" si="58"/>
        <v>0</v>
      </c>
      <c r="X215" s="145">
        <f t="shared" si="59"/>
        <v>0</v>
      </c>
      <c r="Y215" s="146">
        <f t="shared" si="60"/>
        <v>0</v>
      </c>
      <c r="Z215" s="1335"/>
      <c r="AA215" s="1293"/>
      <c r="AB215" s="1293"/>
      <c r="AC215" s="1293"/>
      <c r="AD215" s="1338"/>
      <c r="AE215" s="1338"/>
      <c r="AF215" s="1338"/>
      <c r="AG215" s="1338"/>
      <c r="AH215" s="1293"/>
      <c r="AI215" s="1295"/>
      <c r="AJ215" s="1295"/>
    </row>
    <row r="216" spans="1:36" ht="18.75" x14ac:dyDescent="0.25">
      <c r="A216" s="1343"/>
      <c r="B216" s="1346"/>
      <c r="C216" s="1349"/>
      <c r="D216" s="1351"/>
      <c r="E216" s="147"/>
      <c r="F216" s="147"/>
      <c r="G216" s="147"/>
      <c r="H216" s="147"/>
      <c r="I216" s="147"/>
      <c r="J216" s="147"/>
      <c r="K216" s="147"/>
      <c r="L216" s="147"/>
      <c r="M216" s="147"/>
      <c r="N216" s="147"/>
      <c r="O216" s="147"/>
      <c r="P216" s="147"/>
      <c r="Q216" s="147"/>
      <c r="R216" s="148"/>
      <c r="S216" s="148"/>
      <c r="T216" s="148"/>
      <c r="U216" s="148"/>
      <c r="V216" s="145">
        <f t="shared" si="57"/>
        <v>0</v>
      </c>
      <c r="W216" s="145">
        <f t="shared" si="58"/>
        <v>0</v>
      </c>
      <c r="X216" s="145">
        <f t="shared" si="59"/>
        <v>0</v>
      </c>
      <c r="Y216" s="146">
        <f t="shared" si="60"/>
        <v>0</v>
      </c>
      <c r="Z216" s="1335"/>
      <c r="AA216" s="1293"/>
      <c r="AB216" s="1293"/>
      <c r="AC216" s="1293"/>
      <c r="AD216" s="1338"/>
      <c r="AE216" s="1338"/>
      <c r="AF216" s="1338"/>
      <c r="AG216" s="1338"/>
      <c r="AH216" s="1293"/>
      <c r="AI216" s="1295"/>
      <c r="AJ216" s="1295"/>
    </row>
    <row r="217" spans="1:36" ht="18.75" x14ac:dyDescent="0.25">
      <c r="A217" s="1343"/>
      <c r="B217" s="1346"/>
      <c r="C217" s="1349"/>
      <c r="D217" s="1351"/>
      <c r="E217" s="142"/>
      <c r="F217" s="142"/>
      <c r="G217" s="142"/>
      <c r="H217" s="142"/>
      <c r="I217" s="142"/>
      <c r="J217" s="142"/>
      <c r="K217" s="142"/>
      <c r="L217" s="142"/>
      <c r="M217" s="142"/>
      <c r="N217" s="142"/>
      <c r="O217" s="142"/>
      <c r="P217" s="142"/>
      <c r="Q217" s="142"/>
      <c r="R217" s="144"/>
      <c r="S217" s="144"/>
      <c r="T217" s="144"/>
      <c r="U217" s="144"/>
      <c r="V217" s="145">
        <f t="shared" si="57"/>
        <v>0</v>
      </c>
      <c r="W217" s="145">
        <f t="shared" si="58"/>
        <v>0</v>
      </c>
      <c r="X217" s="145">
        <f t="shared" si="59"/>
        <v>0</v>
      </c>
      <c r="Y217" s="146">
        <f t="shared" si="60"/>
        <v>0</v>
      </c>
      <c r="Z217" s="1335"/>
      <c r="AA217" s="1293"/>
      <c r="AB217" s="1293"/>
      <c r="AC217" s="1293"/>
      <c r="AD217" s="1338"/>
      <c r="AE217" s="1338"/>
      <c r="AF217" s="1338"/>
      <c r="AG217" s="1338"/>
      <c r="AH217" s="1293"/>
      <c r="AI217" s="1295"/>
      <c r="AJ217" s="1295"/>
    </row>
    <row r="218" spans="1:36" ht="18.75" x14ac:dyDescent="0.25">
      <c r="A218" s="1343"/>
      <c r="B218" s="1346"/>
      <c r="C218" s="1349"/>
      <c r="D218" s="1351"/>
      <c r="E218" s="147"/>
      <c r="F218" s="147"/>
      <c r="G218" s="147"/>
      <c r="H218" s="147"/>
      <c r="I218" s="147"/>
      <c r="J218" s="147"/>
      <c r="K218" s="147"/>
      <c r="L218" s="147"/>
      <c r="M218" s="147"/>
      <c r="N218" s="147"/>
      <c r="O218" s="147"/>
      <c r="P218" s="147"/>
      <c r="Q218" s="147"/>
      <c r="R218" s="148"/>
      <c r="S218" s="148"/>
      <c r="T218" s="148"/>
      <c r="U218" s="148"/>
      <c r="V218" s="145">
        <f t="shared" si="57"/>
        <v>0</v>
      </c>
      <c r="W218" s="145">
        <f t="shared" si="58"/>
        <v>0</v>
      </c>
      <c r="X218" s="145">
        <f t="shared" si="59"/>
        <v>0</v>
      </c>
      <c r="Y218" s="146">
        <f t="shared" si="60"/>
        <v>0</v>
      </c>
      <c r="Z218" s="1335"/>
      <c r="AA218" s="1293"/>
      <c r="AB218" s="1293"/>
      <c r="AC218" s="1293"/>
      <c r="AD218" s="1338"/>
      <c r="AE218" s="1338"/>
      <c r="AF218" s="1338"/>
      <c r="AG218" s="1338"/>
      <c r="AH218" s="1293"/>
      <c r="AI218" s="1295"/>
      <c r="AJ218" s="1295"/>
    </row>
    <row r="219" spans="1:36" ht="18.75" x14ac:dyDescent="0.25">
      <c r="A219" s="1343"/>
      <c r="B219" s="1346"/>
      <c r="C219" s="1349"/>
      <c r="D219" s="1351"/>
      <c r="E219" s="142"/>
      <c r="F219" s="142"/>
      <c r="G219" s="142"/>
      <c r="H219" s="142"/>
      <c r="I219" s="142"/>
      <c r="J219" s="142"/>
      <c r="K219" s="142"/>
      <c r="L219" s="142"/>
      <c r="M219" s="142"/>
      <c r="N219" s="142"/>
      <c r="O219" s="142"/>
      <c r="P219" s="142"/>
      <c r="Q219" s="142"/>
      <c r="R219" s="144"/>
      <c r="S219" s="144"/>
      <c r="T219" s="144"/>
      <c r="U219" s="144"/>
      <c r="V219" s="145">
        <f t="shared" si="57"/>
        <v>0</v>
      </c>
      <c r="W219" s="145">
        <f t="shared" si="58"/>
        <v>0</v>
      </c>
      <c r="X219" s="145">
        <f t="shared" si="59"/>
        <v>0</v>
      </c>
      <c r="Y219" s="146">
        <f t="shared" si="60"/>
        <v>0</v>
      </c>
      <c r="Z219" s="1335"/>
      <c r="AA219" s="1293"/>
      <c r="AB219" s="1293"/>
      <c r="AC219" s="1293"/>
      <c r="AD219" s="1338"/>
      <c r="AE219" s="1338"/>
      <c r="AF219" s="1338"/>
      <c r="AG219" s="1338"/>
      <c r="AH219" s="1293"/>
      <c r="AI219" s="1295"/>
      <c r="AJ219" s="1295"/>
    </row>
    <row r="220" spans="1:36" ht="18.75" x14ac:dyDescent="0.25">
      <c r="A220" s="1343"/>
      <c r="B220" s="1346"/>
      <c r="C220" s="1349"/>
      <c r="D220" s="1351"/>
      <c r="E220" s="147"/>
      <c r="F220" s="147"/>
      <c r="G220" s="147"/>
      <c r="H220" s="147"/>
      <c r="I220" s="147"/>
      <c r="J220" s="147"/>
      <c r="K220" s="147"/>
      <c r="L220" s="147"/>
      <c r="M220" s="147"/>
      <c r="N220" s="147"/>
      <c r="O220" s="147"/>
      <c r="P220" s="147"/>
      <c r="Q220" s="147"/>
      <c r="R220" s="148"/>
      <c r="S220" s="148"/>
      <c r="T220" s="148"/>
      <c r="U220" s="148"/>
      <c r="V220" s="145">
        <f t="shared" si="57"/>
        <v>0</v>
      </c>
      <c r="W220" s="145">
        <f t="shared" si="58"/>
        <v>0</v>
      </c>
      <c r="X220" s="145">
        <f t="shared" si="59"/>
        <v>0</v>
      </c>
      <c r="Y220" s="146">
        <f t="shared" si="60"/>
        <v>0</v>
      </c>
      <c r="Z220" s="1335"/>
      <c r="AA220" s="1293"/>
      <c r="AB220" s="1293"/>
      <c r="AC220" s="1293"/>
      <c r="AD220" s="1338"/>
      <c r="AE220" s="1338"/>
      <c r="AF220" s="1338"/>
      <c r="AG220" s="1338"/>
      <c r="AH220" s="1293"/>
      <c r="AI220" s="1295"/>
      <c r="AJ220" s="1295"/>
    </row>
    <row r="221" spans="1:36" ht="18.75" x14ac:dyDescent="0.25">
      <c r="A221" s="1343"/>
      <c r="B221" s="1346"/>
      <c r="C221" s="1349"/>
      <c r="D221" s="1351"/>
      <c r="E221" s="142"/>
      <c r="F221" s="142"/>
      <c r="G221" s="142"/>
      <c r="H221" s="142"/>
      <c r="I221" s="142"/>
      <c r="J221" s="142"/>
      <c r="K221" s="142"/>
      <c r="L221" s="142"/>
      <c r="M221" s="142"/>
      <c r="N221" s="142"/>
      <c r="O221" s="142"/>
      <c r="P221" s="142"/>
      <c r="Q221" s="142"/>
      <c r="R221" s="144"/>
      <c r="S221" s="144"/>
      <c r="T221" s="144"/>
      <c r="U221" s="144"/>
      <c r="V221" s="145">
        <f t="shared" si="57"/>
        <v>0</v>
      </c>
      <c r="W221" s="145">
        <f t="shared" si="58"/>
        <v>0</v>
      </c>
      <c r="X221" s="145">
        <f t="shared" si="59"/>
        <v>0</v>
      </c>
      <c r="Y221" s="146">
        <f t="shared" si="60"/>
        <v>0</v>
      </c>
      <c r="Z221" s="1335"/>
      <c r="AA221" s="1293"/>
      <c r="AB221" s="1293"/>
      <c r="AC221" s="1293"/>
      <c r="AD221" s="1338"/>
      <c r="AE221" s="1338"/>
      <c r="AF221" s="1338"/>
      <c r="AG221" s="1338"/>
      <c r="AH221" s="1293"/>
      <c r="AI221" s="1295"/>
      <c r="AJ221" s="1295"/>
    </row>
    <row r="222" spans="1:36" ht="18.75" x14ac:dyDescent="0.25">
      <c r="A222" s="1343"/>
      <c r="B222" s="1346"/>
      <c r="C222" s="1349"/>
      <c r="D222" s="1351"/>
      <c r="E222" s="147"/>
      <c r="F222" s="147"/>
      <c r="G222" s="147"/>
      <c r="H222" s="147"/>
      <c r="I222" s="147"/>
      <c r="J222" s="147"/>
      <c r="K222" s="147"/>
      <c r="L222" s="147"/>
      <c r="M222" s="147"/>
      <c r="N222" s="147"/>
      <c r="O222" s="147"/>
      <c r="P222" s="147"/>
      <c r="Q222" s="147"/>
      <c r="R222" s="148"/>
      <c r="S222" s="148"/>
      <c r="T222" s="148"/>
      <c r="U222" s="148"/>
      <c r="V222" s="145">
        <f t="shared" si="57"/>
        <v>0</v>
      </c>
      <c r="W222" s="145">
        <f t="shared" si="58"/>
        <v>0</v>
      </c>
      <c r="X222" s="145">
        <f t="shared" si="59"/>
        <v>0</v>
      </c>
      <c r="Y222" s="146">
        <f t="shared" si="60"/>
        <v>0</v>
      </c>
      <c r="Z222" s="1335"/>
      <c r="AA222" s="1293"/>
      <c r="AB222" s="1293"/>
      <c r="AC222" s="1293"/>
      <c r="AD222" s="1338"/>
      <c r="AE222" s="1338"/>
      <c r="AF222" s="1338"/>
      <c r="AG222" s="1338"/>
      <c r="AH222" s="1293"/>
      <c r="AI222" s="1295"/>
      <c r="AJ222" s="1295"/>
    </row>
    <row r="223" spans="1:36" ht="19.5" thickBot="1" x14ac:dyDescent="0.3">
      <c r="A223" s="1344"/>
      <c r="B223" s="1347"/>
      <c r="C223" s="1350"/>
      <c r="D223" s="1352"/>
      <c r="E223" s="154"/>
      <c r="F223" s="154"/>
      <c r="G223" s="154"/>
      <c r="H223" s="154"/>
      <c r="I223" s="154"/>
      <c r="J223" s="154"/>
      <c r="K223" s="154"/>
      <c r="L223" s="154"/>
      <c r="M223" s="154"/>
      <c r="N223" s="154"/>
      <c r="O223" s="154"/>
      <c r="P223" s="154"/>
      <c r="Q223" s="154"/>
      <c r="R223" s="155"/>
      <c r="S223" s="155"/>
      <c r="T223" s="155"/>
      <c r="U223" s="155"/>
      <c r="V223" s="156">
        <f t="shared" si="57"/>
        <v>0</v>
      </c>
      <c r="W223" s="156">
        <f t="shared" si="58"/>
        <v>0</v>
      </c>
      <c r="X223" s="156">
        <f t="shared" si="59"/>
        <v>0</v>
      </c>
      <c r="Y223" s="157">
        <f t="shared" si="60"/>
        <v>0</v>
      </c>
      <c r="Z223" s="1336"/>
      <c r="AA223" s="1303"/>
      <c r="AB223" s="1303"/>
      <c r="AC223" s="1303"/>
      <c r="AD223" s="1341"/>
      <c r="AE223" s="1341"/>
      <c r="AF223" s="1341"/>
      <c r="AG223" s="1341"/>
      <c r="AH223" s="1303"/>
      <c r="AI223" s="1296"/>
      <c r="AJ223" s="1296"/>
    </row>
    <row r="224" spans="1:36" ht="18.75" x14ac:dyDescent="0.25">
      <c r="A224" s="1342">
        <v>12</v>
      </c>
      <c r="B224" s="1345" t="s">
        <v>115</v>
      </c>
      <c r="C224" s="1348" t="s">
        <v>99</v>
      </c>
      <c r="D224" s="1348">
        <f>250*0.9</f>
        <v>225</v>
      </c>
      <c r="E224" s="439" t="s">
        <v>325</v>
      </c>
      <c r="F224" s="439">
        <v>61.7</v>
      </c>
      <c r="G224" s="439">
        <v>34.1</v>
      </c>
      <c r="H224" s="439">
        <v>71</v>
      </c>
      <c r="I224" s="439">
        <v>38.4</v>
      </c>
      <c r="J224" s="439">
        <v>24.8</v>
      </c>
      <c r="K224" s="439">
        <v>43.2</v>
      </c>
      <c r="L224" s="439">
        <v>81</v>
      </c>
      <c r="M224" s="439">
        <v>45</v>
      </c>
      <c r="N224" s="439">
        <v>84.3</v>
      </c>
      <c r="O224" s="439">
        <v>78.900000000000006</v>
      </c>
      <c r="P224" s="439">
        <v>48</v>
      </c>
      <c r="Q224" s="439">
        <v>57</v>
      </c>
      <c r="R224" s="706">
        <v>380</v>
      </c>
      <c r="S224" s="706">
        <v>380</v>
      </c>
      <c r="T224" s="151">
        <v>380</v>
      </c>
      <c r="U224" s="151">
        <v>380</v>
      </c>
      <c r="V224" s="152">
        <f t="shared" si="57"/>
        <v>55.6</v>
      </c>
      <c r="W224" s="152">
        <f t="shared" si="58"/>
        <v>35.466666666666669</v>
      </c>
      <c r="X224" s="152">
        <f t="shared" si="59"/>
        <v>70.100000000000009</v>
      </c>
      <c r="Y224" s="153">
        <f t="shared" si="60"/>
        <v>61.300000000000004</v>
      </c>
      <c r="Z224" s="1334">
        <f t="shared" ref="Z224:AB224" si="66">SUM(V224:V243)</f>
        <v>88</v>
      </c>
      <c r="AA224" s="1302">
        <f t="shared" si="66"/>
        <v>76.866666666666674</v>
      </c>
      <c r="AB224" s="1302">
        <f t="shared" si="66"/>
        <v>127.63333333333334</v>
      </c>
      <c r="AC224" s="1302">
        <f>SUM(Y224:Y243)</f>
        <v>125.46666666666667</v>
      </c>
      <c r="AD224" s="1337">
        <f t="shared" ref="AD224" si="67">Z224*0.38*0.9*SQRT(3)</f>
        <v>52.127801104592926</v>
      </c>
      <c r="AE224" s="1337">
        <f t="shared" si="53"/>
        <v>45.532844449693677</v>
      </c>
      <c r="AF224" s="1337">
        <f t="shared" si="53"/>
        <v>75.605056980866038</v>
      </c>
      <c r="AG224" s="1337">
        <f t="shared" si="53"/>
        <v>74.321607332457504</v>
      </c>
      <c r="AH224" s="1302">
        <f t="shared" ref="AH224" si="68">MAX(Z224:AC243)</f>
        <v>127.63333333333334</v>
      </c>
      <c r="AI224" s="1294">
        <f t="shared" ref="AI224" si="69">AH224*0.38*0.9*SQRT(3)</f>
        <v>75.605056980866038</v>
      </c>
      <c r="AJ224" s="1294">
        <f t="shared" ref="AJ224" si="70">D224-AI224</f>
        <v>149.39494301913396</v>
      </c>
    </row>
    <row r="225" spans="1:36" ht="18.75" x14ac:dyDescent="0.25">
      <c r="A225" s="1343"/>
      <c r="B225" s="1346"/>
      <c r="C225" s="1349"/>
      <c r="D225" s="1351"/>
      <c r="E225" s="437" t="s">
        <v>326</v>
      </c>
      <c r="F225" s="437">
        <v>29.4</v>
      </c>
      <c r="G225" s="437">
        <v>32.4</v>
      </c>
      <c r="H225" s="437">
        <v>35.4</v>
      </c>
      <c r="I225" s="437">
        <v>42</v>
      </c>
      <c r="J225" s="437">
        <v>34.200000000000003</v>
      </c>
      <c r="K225" s="437">
        <v>48</v>
      </c>
      <c r="L225" s="437">
        <v>52.2</v>
      </c>
      <c r="M225" s="437">
        <v>31.4</v>
      </c>
      <c r="N225" s="437">
        <v>89</v>
      </c>
      <c r="O225" s="437">
        <v>60.2</v>
      </c>
      <c r="P225" s="437">
        <v>34.5</v>
      </c>
      <c r="Q225" s="437">
        <v>97.8</v>
      </c>
      <c r="R225" s="703">
        <v>380</v>
      </c>
      <c r="S225" s="703">
        <v>380</v>
      </c>
      <c r="T225" s="144">
        <v>380</v>
      </c>
      <c r="U225" s="144">
        <v>380</v>
      </c>
      <c r="V225" s="145">
        <f t="shared" si="57"/>
        <v>32.4</v>
      </c>
      <c r="W225" s="145">
        <f t="shared" si="58"/>
        <v>41.4</v>
      </c>
      <c r="X225" s="145">
        <f t="shared" si="59"/>
        <v>57.533333333333331</v>
      </c>
      <c r="Y225" s="146">
        <f t="shared" si="60"/>
        <v>64.166666666666671</v>
      </c>
      <c r="Z225" s="1335"/>
      <c r="AA225" s="1293"/>
      <c r="AB225" s="1293"/>
      <c r="AC225" s="1293"/>
      <c r="AD225" s="1338"/>
      <c r="AE225" s="1338"/>
      <c r="AF225" s="1338"/>
      <c r="AG225" s="1338"/>
      <c r="AH225" s="1293"/>
      <c r="AI225" s="1295"/>
      <c r="AJ225" s="1295"/>
    </row>
    <row r="226" spans="1:36" ht="18.75" x14ac:dyDescent="0.25">
      <c r="A226" s="1343"/>
      <c r="B226" s="1346"/>
      <c r="C226" s="1349"/>
      <c r="D226" s="1351"/>
      <c r="E226" s="147"/>
      <c r="F226" s="147"/>
      <c r="G226" s="147"/>
      <c r="H226" s="147"/>
      <c r="I226" s="147"/>
      <c r="J226" s="147"/>
      <c r="K226" s="147"/>
      <c r="L226" s="147"/>
      <c r="M226" s="147"/>
      <c r="N226" s="147"/>
      <c r="O226" s="147"/>
      <c r="P226" s="147"/>
      <c r="Q226" s="147"/>
      <c r="R226" s="148"/>
      <c r="S226" s="148"/>
      <c r="T226" s="148"/>
      <c r="U226" s="148"/>
      <c r="V226" s="145">
        <f t="shared" si="57"/>
        <v>0</v>
      </c>
      <c r="W226" s="145">
        <f t="shared" si="58"/>
        <v>0</v>
      </c>
      <c r="X226" s="145">
        <f t="shared" si="59"/>
        <v>0</v>
      </c>
      <c r="Y226" s="146">
        <f t="shared" si="60"/>
        <v>0</v>
      </c>
      <c r="Z226" s="1335"/>
      <c r="AA226" s="1293"/>
      <c r="AB226" s="1293"/>
      <c r="AC226" s="1293"/>
      <c r="AD226" s="1338"/>
      <c r="AE226" s="1338"/>
      <c r="AF226" s="1338"/>
      <c r="AG226" s="1338"/>
      <c r="AH226" s="1293"/>
      <c r="AI226" s="1295"/>
      <c r="AJ226" s="1295"/>
    </row>
    <row r="227" spans="1:36" ht="18.75" x14ac:dyDescent="0.25">
      <c r="A227" s="1343"/>
      <c r="B227" s="1346"/>
      <c r="C227" s="1349"/>
      <c r="D227" s="1351"/>
      <c r="E227" s="142"/>
      <c r="F227" s="142"/>
      <c r="G227" s="142"/>
      <c r="H227" s="142"/>
      <c r="I227" s="142"/>
      <c r="J227" s="142"/>
      <c r="K227" s="142"/>
      <c r="L227" s="142"/>
      <c r="M227" s="142"/>
      <c r="N227" s="142"/>
      <c r="O227" s="142"/>
      <c r="P227" s="142"/>
      <c r="Q227" s="142"/>
      <c r="R227" s="144"/>
      <c r="S227" s="144"/>
      <c r="T227" s="144"/>
      <c r="U227" s="144"/>
      <c r="V227" s="145">
        <f t="shared" si="57"/>
        <v>0</v>
      </c>
      <c r="W227" s="145">
        <f t="shared" si="58"/>
        <v>0</v>
      </c>
      <c r="X227" s="145">
        <f t="shared" si="59"/>
        <v>0</v>
      </c>
      <c r="Y227" s="146">
        <f t="shared" si="60"/>
        <v>0</v>
      </c>
      <c r="Z227" s="1335"/>
      <c r="AA227" s="1293"/>
      <c r="AB227" s="1293"/>
      <c r="AC227" s="1293"/>
      <c r="AD227" s="1338"/>
      <c r="AE227" s="1338"/>
      <c r="AF227" s="1338"/>
      <c r="AG227" s="1338"/>
      <c r="AH227" s="1293"/>
      <c r="AI227" s="1295"/>
      <c r="AJ227" s="1295"/>
    </row>
    <row r="228" spans="1:36" ht="18.75" x14ac:dyDescent="0.25">
      <c r="A228" s="1343"/>
      <c r="B228" s="1346"/>
      <c r="C228" s="1349"/>
      <c r="D228" s="1351"/>
      <c r="E228" s="147"/>
      <c r="F228" s="147"/>
      <c r="G228" s="147"/>
      <c r="H228" s="147"/>
      <c r="I228" s="147"/>
      <c r="J228" s="147"/>
      <c r="K228" s="147"/>
      <c r="L228" s="147"/>
      <c r="M228" s="147"/>
      <c r="N228" s="147"/>
      <c r="O228" s="147"/>
      <c r="P228" s="147"/>
      <c r="Q228" s="147"/>
      <c r="R228" s="148"/>
      <c r="S228" s="148"/>
      <c r="T228" s="148"/>
      <c r="U228" s="148"/>
      <c r="V228" s="145">
        <f t="shared" si="57"/>
        <v>0</v>
      </c>
      <c r="W228" s="145">
        <f t="shared" si="58"/>
        <v>0</v>
      </c>
      <c r="X228" s="145">
        <f t="shared" si="59"/>
        <v>0</v>
      </c>
      <c r="Y228" s="146">
        <f t="shared" si="60"/>
        <v>0</v>
      </c>
      <c r="Z228" s="1335"/>
      <c r="AA228" s="1293"/>
      <c r="AB228" s="1293"/>
      <c r="AC228" s="1293"/>
      <c r="AD228" s="1338"/>
      <c r="AE228" s="1338"/>
      <c r="AF228" s="1338"/>
      <c r="AG228" s="1338"/>
      <c r="AH228" s="1293"/>
      <c r="AI228" s="1295"/>
      <c r="AJ228" s="1295"/>
    </row>
    <row r="229" spans="1:36" ht="18.75" x14ac:dyDescent="0.25">
      <c r="A229" s="1343"/>
      <c r="B229" s="1346"/>
      <c r="C229" s="1349"/>
      <c r="D229" s="1351"/>
      <c r="E229" s="142"/>
      <c r="F229" s="142"/>
      <c r="G229" s="142"/>
      <c r="H229" s="142"/>
      <c r="I229" s="142"/>
      <c r="J229" s="142"/>
      <c r="K229" s="142"/>
      <c r="L229" s="142"/>
      <c r="M229" s="142"/>
      <c r="N229" s="142"/>
      <c r="O229" s="142"/>
      <c r="P229" s="142"/>
      <c r="Q229" s="142"/>
      <c r="R229" s="144"/>
      <c r="S229" s="144"/>
      <c r="T229" s="144"/>
      <c r="U229" s="144"/>
      <c r="V229" s="145">
        <f t="shared" si="57"/>
        <v>0</v>
      </c>
      <c r="W229" s="145">
        <f t="shared" si="58"/>
        <v>0</v>
      </c>
      <c r="X229" s="145">
        <f t="shared" si="59"/>
        <v>0</v>
      </c>
      <c r="Y229" s="146">
        <f t="shared" si="60"/>
        <v>0</v>
      </c>
      <c r="Z229" s="1335"/>
      <c r="AA229" s="1293"/>
      <c r="AB229" s="1293"/>
      <c r="AC229" s="1293"/>
      <c r="AD229" s="1338"/>
      <c r="AE229" s="1338"/>
      <c r="AF229" s="1338"/>
      <c r="AG229" s="1338"/>
      <c r="AH229" s="1293"/>
      <c r="AI229" s="1295"/>
      <c r="AJ229" s="1295"/>
    </row>
    <row r="230" spans="1:36" ht="18.75" x14ac:dyDescent="0.25">
      <c r="A230" s="1343"/>
      <c r="B230" s="1346"/>
      <c r="C230" s="1349"/>
      <c r="D230" s="1351"/>
      <c r="E230" s="147"/>
      <c r="F230" s="147"/>
      <c r="G230" s="147"/>
      <c r="H230" s="147"/>
      <c r="I230" s="147"/>
      <c r="J230" s="147"/>
      <c r="K230" s="147"/>
      <c r="L230" s="147"/>
      <c r="M230" s="147"/>
      <c r="N230" s="147"/>
      <c r="O230" s="147"/>
      <c r="P230" s="147"/>
      <c r="Q230" s="147"/>
      <c r="R230" s="148"/>
      <c r="S230" s="148"/>
      <c r="T230" s="148"/>
      <c r="U230" s="148"/>
      <c r="V230" s="145">
        <f t="shared" si="57"/>
        <v>0</v>
      </c>
      <c r="W230" s="145">
        <f t="shared" si="58"/>
        <v>0</v>
      </c>
      <c r="X230" s="145">
        <f t="shared" si="59"/>
        <v>0</v>
      </c>
      <c r="Y230" s="146">
        <f t="shared" si="60"/>
        <v>0</v>
      </c>
      <c r="Z230" s="1335"/>
      <c r="AA230" s="1293"/>
      <c r="AB230" s="1293"/>
      <c r="AC230" s="1293"/>
      <c r="AD230" s="1338"/>
      <c r="AE230" s="1338"/>
      <c r="AF230" s="1338"/>
      <c r="AG230" s="1338"/>
      <c r="AH230" s="1293"/>
      <c r="AI230" s="1295"/>
      <c r="AJ230" s="1295"/>
    </row>
    <row r="231" spans="1:36" ht="18.75" x14ac:dyDescent="0.25">
      <c r="A231" s="1343"/>
      <c r="B231" s="1346"/>
      <c r="C231" s="1349"/>
      <c r="D231" s="1351"/>
      <c r="E231" s="142"/>
      <c r="F231" s="142"/>
      <c r="G231" s="142"/>
      <c r="H231" s="142"/>
      <c r="I231" s="142"/>
      <c r="J231" s="142"/>
      <c r="K231" s="142"/>
      <c r="L231" s="142"/>
      <c r="M231" s="142"/>
      <c r="N231" s="142"/>
      <c r="O231" s="142"/>
      <c r="P231" s="142"/>
      <c r="Q231" s="142"/>
      <c r="R231" s="144"/>
      <c r="S231" s="144"/>
      <c r="T231" s="144"/>
      <c r="U231" s="144"/>
      <c r="V231" s="145">
        <f t="shared" si="57"/>
        <v>0</v>
      </c>
      <c r="W231" s="145">
        <f t="shared" si="58"/>
        <v>0</v>
      </c>
      <c r="X231" s="145">
        <f t="shared" si="59"/>
        <v>0</v>
      </c>
      <c r="Y231" s="146">
        <f t="shared" si="60"/>
        <v>0</v>
      </c>
      <c r="Z231" s="1335"/>
      <c r="AA231" s="1293"/>
      <c r="AB231" s="1293"/>
      <c r="AC231" s="1293"/>
      <c r="AD231" s="1338"/>
      <c r="AE231" s="1338"/>
      <c r="AF231" s="1338"/>
      <c r="AG231" s="1338"/>
      <c r="AH231" s="1293"/>
      <c r="AI231" s="1295"/>
      <c r="AJ231" s="1295"/>
    </row>
    <row r="232" spans="1:36" ht="18.75" x14ac:dyDescent="0.25">
      <c r="A232" s="1343"/>
      <c r="B232" s="1346"/>
      <c r="C232" s="1349"/>
      <c r="D232" s="1351"/>
      <c r="E232" s="147"/>
      <c r="F232" s="147"/>
      <c r="G232" s="147"/>
      <c r="H232" s="147"/>
      <c r="I232" s="147"/>
      <c r="J232" s="147"/>
      <c r="K232" s="147"/>
      <c r="L232" s="147"/>
      <c r="M232" s="147"/>
      <c r="N232" s="147"/>
      <c r="O232" s="147"/>
      <c r="P232" s="147"/>
      <c r="Q232" s="147"/>
      <c r="R232" s="148"/>
      <c r="S232" s="148"/>
      <c r="T232" s="148"/>
      <c r="U232" s="148"/>
      <c r="V232" s="145">
        <f t="shared" si="57"/>
        <v>0</v>
      </c>
      <c r="W232" s="145">
        <f t="shared" si="58"/>
        <v>0</v>
      </c>
      <c r="X232" s="145">
        <f t="shared" si="59"/>
        <v>0</v>
      </c>
      <c r="Y232" s="146">
        <f t="shared" si="60"/>
        <v>0</v>
      </c>
      <c r="Z232" s="1335"/>
      <c r="AA232" s="1293"/>
      <c r="AB232" s="1293"/>
      <c r="AC232" s="1293"/>
      <c r="AD232" s="1338"/>
      <c r="AE232" s="1338"/>
      <c r="AF232" s="1338"/>
      <c r="AG232" s="1338"/>
      <c r="AH232" s="1293"/>
      <c r="AI232" s="1295"/>
      <c r="AJ232" s="1295"/>
    </row>
    <row r="233" spans="1:36" ht="18.75" x14ac:dyDescent="0.25">
      <c r="A233" s="1343"/>
      <c r="B233" s="1346"/>
      <c r="C233" s="1349"/>
      <c r="D233" s="1351"/>
      <c r="E233" s="142"/>
      <c r="F233" s="142"/>
      <c r="G233" s="142"/>
      <c r="H233" s="142"/>
      <c r="I233" s="142"/>
      <c r="J233" s="142"/>
      <c r="K233" s="142"/>
      <c r="L233" s="142"/>
      <c r="M233" s="142"/>
      <c r="N233" s="142"/>
      <c r="O233" s="142"/>
      <c r="P233" s="142"/>
      <c r="Q233" s="142"/>
      <c r="R233" s="144"/>
      <c r="S233" s="144"/>
      <c r="T233" s="144"/>
      <c r="U233" s="144"/>
      <c r="V233" s="145">
        <f t="shared" si="57"/>
        <v>0</v>
      </c>
      <c r="W233" s="145">
        <f t="shared" si="58"/>
        <v>0</v>
      </c>
      <c r="X233" s="145">
        <f t="shared" si="59"/>
        <v>0</v>
      </c>
      <c r="Y233" s="146">
        <f t="shared" si="60"/>
        <v>0</v>
      </c>
      <c r="Z233" s="1335"/>
      <c r="AA233" s="1293"/>
      <c r="AB233" s="1293"/>
      <c r="AC233" s="1293"/>
      <c r="AD233" s="1338"/>
      <c r="AE233" s="1338"/>
      <c r="AF233" s="1338"/>
      <c r="AG233" s="1338"/>
      <c r="AH233" s="1293"/>
      <c r="AI233" s="1295"/>
      <c r="AJ233" s="1295"/>
    </row>
    <row r="234" spans="1:36" ht="18.75" x14ac:dyDescent="0.25">
      <c r="A234" s="1343"/>
      <c r="B234" s="1346"/>
      <c r="C234" s="1349"/>
      <c r="D234" s="1351"/>
      <c r="E234" s="147"/>
      <c r="F234" s="147"/>
      <c r="G234" s="147"/>
      <c r="H234" s="147"/>
      <c r="I234" s="147"/>
      <c r="J234" s="147"/>
      <c r="K234" s="147"/>
      <c r="L234" s="147"/>
      <c r="M234" s="147"/>
      <c r="N234" s="147"/>
      <c r="O234" s="147"/>
      <c r="P234" s="147"/>
      <c r="Q234" s="147"/>
      <c r="R234" s="148"/>
      <c r="S234" s="148"/>
      <c r="T234" s="148"/>
      <c r="U234" s="148"/>
      <c r="V234" s="145">
        <f t="shared" si="57"/>
        <v>0</v>
      </c>
      <c r="W234" s="145">
        <f t="shared" si="58"/>
        <v>0</v>
      </c>
      <c r="X234" s="145">
        <f t="shared" si="59"/>
        <v>0</v>
      </c>
      <c r="Y234" s="146">
        <f t="shared" si="60"/>
        <v>0</v>
      </c>
      <c r="Z234" s="1335"/>
      <c r="AA234" s="1293"/>
      <c r="AB234" s="1293"/>
      <c r="AC234" s="1293"/>
      <c r="AD234" s="1338"/>
      <c r="AE234" s="1338"/>
      <c r="AF234" s="1338"/>
      <c r="AG234" s="1338"/>
      <c r="AH234" s="1293"/>
      <c r="AI234" s="1295"/>
      <c r="AJ234" s="1295"/>
    </row>
    <row r="235" spans="1:36" ht="18.75" x14ac:dyDescent="0.25">
      <c r="A235" s="1343"/>
      <c r="B235" s="1346"/>
      <c r="C235" s="1349"/>
      <c r="D235" s="1351"/>
      <c r="E235" s="142"/>
      <c r="F235" s="142"/>
      <c r="G235" s="142"/>
      <c r="H235" s="142"/>
      <c r="I235" s="142"/>
      <c r="J235" s="142"/>
      <c r="K235" s="142"/>
      <c r="L235" s="142"/>
      <c r="M235" s="142"/>
      <c r="N235" s="142"/>
      <c r="O235" s="142"/>
      <c r="P235" s="142"/>
      <c r="Q235" s="142"/>
      <c r="R235" s="144"/>
      <c r="S235" s="144"/>
      <c r="T235" s="144"/>
      <c r="U235" s="144"/>
      <c r="V235" s="145">
        <f t="shared" si="57"/>
        <v>0</v>
      </c>
      <c r="W235" s="145">
        <f t="shared" si="58"/>
        <v>0</v>
      </c>
      <c r="X235" s="145">
        <f t="shared" si="59"/>
        <v>0</v>
      </c>
      <c r="Y235" s="146">
        <f t="shared" si="60"/>
        <v>0</v>
      </c>
      <c r="Z235" s="1335"/>
      <c r="AA235" s="1293"/>
      <c r="AB235" s="1293"/>
      <c r="AC235" s="1293"/>
      <c r="AD235" s="1338"/>
      <c r="AE235" s="1338"/>
      <c r="AF235" s="1338"/>
      <c r="AG235" s="1338"/>
      <c r="AH235" s="1293"/>
      <c r="AI235" s="1295"/>
      <c r="AJ235" s="1295"/>
    </row>
    <row r="236" spans="1:36" ht="18.75" x14ac:dyDescent="0.25">
      <c r="A236" s="1343"/>
      <c r="B236" s="1346"/>
      <c r="C236" s="1349"/>
      <c r="D236" s="1351"/>
      <c r="E236" s="147"/>
      <c r="F236" s="147"/>
      <c r="G236" s="147"/>
      <c r="H236" s="147"/>
      <c r="I236" s="147"/>
      <c r="J236" s="147"/>
      <c r="K236" s="147"/>
      <c r="L236" s="147"/>
      <c r="M236" s="147"/>
      <c r="N236" s="147"/>
      <c r="O236" s="147"/>
      <c r="P236" s="147"/>
      <c r="Q236" s="147"/>
      <c r="R236" s="148"/>
      <c r="S236" s="148"/>
      <c r="T236" s="148"/>
      <c r="U236" s="148"/>
      <c r="V236" s="145">
        <f t="shared" si="57"/>
        <v>0</v>
      </c>
      <c r="W236" s="145">
        <f t="shared" si="58"/>
        <v>0</v>
      </c>
      <c r="X236" s="145">
        <f t="shared" si="59"/>
        <v>0</v>
      </c>
      <c r="Y236" s="146">
        <f t="shared" si="60"/>
        <v>0</v>
      </c>
      <c r="Z236" s="1335"/>
      <c r="AA236" s="1293"/>
      <c r="AB236" s="1293"/>
      <c r="AC236" s="1293"/>
      <c r="AD236" s="1338"/>
      <c r="AE236" s="1338"/>
      <c r="AF236" s="1338"/>
      <c r="AG236" s="1338"/>
      <c r="AH236" s="1293"/>
      <c r="AI236" s="1295"/>
      <c r="AJ236" s="1295"/>
    </row>
    <row r="237" spans="1:36" ht="18.75" x14ac:dyDescent="0.25">
      <c r="A237" s="1343"/>
      <c r="B237" s="1346"/>
      <c r="C237" s="1349"/>
      <c r="D237" s="1351"/>
      <c r="E237" s="142"/>
      <c r="F237" s="142"/>
      <c r="G237" s="142"/>
      <c r="H237" s="142"/>
      <c r="I237" s="142"/>
      <c r="J237" s="142"/>
      <c r="K237" s="142"/>
      <c r="L237" s="142"/>
      <c r="M237" s="142"/>
      <c r="N237" s="142"/>
      <c r="O237" s="142"/>
      <c r="P237" s="142"/>
      <c r="Q237" s="142"/>
      <c r="R237" s="144"/>
      <c r="S237" s="144"/>
      <c r="T237" s="144"/>
      <c r="U237" s="144"/>
      <c r="V237" s="145">
        <f t="shared" si="57"/>
        <v>0</v>
      </c>
      <c r="W237" s="145">
        <f t="shared" si="58"/>
        <v>0</v>
      </c>
      <c r="X237" s="145">
        <f t="shared" si="59"/>
        <v>0</v>
      </c>
      <c r="Y237" s="146">
        <f t="shared" si="60"/>
        <v>0</v>
      </c>
      <c r="Z237" s="1335"/>
      <c r="AA237" s="1293"/>
      <c r="AB237" s="1293"/>
      <c r="AC237" s="1293"/>
      <c r="AD237" s="1338"/>
      <c r="AE237" s="1338"/>
      <c r="AF237" s="1338"/>
      <c r="AG237" s="1338"/>
      <c r="AH237" s="1293"/>
      <c r="AI237" s="1295"/>
      <c r="AJ237" s="1295"/>
    </row>
    <row r="238" spans="1:36" ht="18.75" x14ac:dyDescent="0.25">
      <c r="A238" s="1343"/>
      <c r="B238" s="1346"/>
      <c r="C238" s="1349"/>
      <c r="D238" s="1351"/>
      <c r="E238" s="147"/>
      <c r="F238" s="147"/>
      <c r="G238" s="147"/>
      <c r="H238" s="147"/>
      <c r="I238" s="147"/>
      <c r="J238" s="147"/>
      <c r="K238" s="147"/>
      <c r="L238" s="147"/>
      <c r="M238" s="147"/>
      <c r="N238" s="147"/>
      <c r="O238" s="147"/>
      <c r="P238" s="147"/>
      <c r="Q238" s="147"/>
      <c r="R238" s="148"/>
      <c r="S238" s="148"/>
      <c r="T238" s="148"/>
      <c r="U238" s="148"/>
      <c r="V238" s="145">
        <f t="shared" si="57"/>
        <v>0</v>
      </c>
      <c r="W238" s="145">
        <f t="shared" si="58"/>
        <v>0</v>
      </c>
      <c r="X238" s="145">
        <f t="shared" si="59"/>
        <v>0</v>
      </c>
      <c r="Y238" s="146">
        <f t="shared" si="60"/>
        <v>0</v>
      </c>
      <c r="Z238" s="1335"/>
      <c r="AA238" s="1293"/>
      <c r="AB238" s="1293"/>
      <c r="AC238" s="1293"/>
      <c r="AD238" s="1338"/>
      <c r="AE238" s="1338"/>
      <c r="AF238" s="1338"/>
      <c r="AG238" s="1338"/>
      <c r="AH238" s="1293"/>
      <c r="AI238" s="1295"/>
      <c r="AJ238" s="1295"/>
    </row>
    <row r="239" spans="1:36" ht="18.75" x14ac:dyDescent="0.25">
      <c r="A239" s="1343"/>
      <c r="B239" s="1346"/>
      <c r="C239" s="1349"/>
      <c r="D239" s="1351"/>
      <c r="E239" s="142"/>
      <c r="F239" s="142"/>
      <c r="G239" s="142"/>
      <c r="H239" s="142"/>
      <c r="I239" s="142"/>
      <c r="J239" s="142"/>
      <c r="K239" s="142"/>
      <c r="L239" s="142"/>
      <c r="M239" s="142"/>
      <c r="N239" s="142"/>
      <c r="O239" s="142"/>
      <c r="P239" s="142"/>
      <c r="Q239" s="142"/>
      <c r="R239" s="144"/>
      <c r="S239" s="144"/>
      <c r="T239" s="144"/>
      <c r="U239" s="144"/>
      <c r="V239" s="145">
        <f t="shared" si="57"/>
        <v>0</v>
      </c>
      <c r="W239" s="145">
        <f t="shared" si="58"/>
        <v>0</v>
      </c>
      <c r="X239" s="145">
        <f t="shared" si="59"/>
        <v>0</v>
      </c>
      <c r="Y239" s="146">
        <f t="shared" si="60"/>
        <v>0</v>
      </c>
      <c r="Z239" s="1335"/>
      <c r="AA239" s="1293"/>
      <c r="AB239" s="1293"/>
      <c r="AC239" s="1293"/>
      <c r="AD239" s="1338"/>
      <c r="AE239" s="1338"/>
      <c r="AF239" s="1338"/>
      <c r="AG239" s="1338"/>
      <c r="AH239" s="1293"/>
      <c r="AI239" s="1295"/>
      <c r="AJ239" s="1295"/>
    </row>
    <row r="240" spans="1:36" ht="18.75" x14ac:dyDescent="0.25">
      <c r="A240" s="1343"/>
      <c r="B240" s="1346"/>
      <c r="C240" s="1349"/>
      <c r="D240" s="1351"/>
      <c r="E240" s="147"/>
      <c r="F240" s="147"/>
      <c r="G240" s="147"/>
      <c r="H240" s="147"/>
      <c r="I240" s="147"/>
      <c r="J240" s="147"/>
      <c r="K240" s="147"/>
      <c r="L240" s="147"/>
      <c r="M240" s="147"/>
      <c r="N240" s="147"/>
      <c r="O240" s="147"/>
      <c r="P240" s="147"/>
      <c r="Q240" s="147"/>
      <c r="R240" s="148"/>
      <c r="S240" s="148"/>
      <c r="T240" s="148"/>
      <c r="U240" s="148"/>
      <c r="V240" s="145">
        <f t="shared" si="57"/>
        <v>0</v>
      </c>
      <c r="W240" s="145">
        <f t="shared" si="58"/>
        <v>0</v>
      </c>
      <c r="X240" s="145">
        <f t="shared" si="59"/>
        <v>0</v>
      </c>
      <c r="Y240" s="146">
        <f t="shared" si="60"/>
        <v>0</v>
      </c>
      <c r="Z240" s="1335"/>
      <c r="AA240" s="1293"/>
      <c r="AB240" s="1293"/>
      <c r="AC240" s="1293"/>
      <c r="AD240" s="1338"/>
      <c r="AE240" s="1338"/>
      <c r="AF240" s="1338"/>
      <c r="AG240" s="1338"/>
      <c r="AH240" s="1293"/>
      <c r="AI240" s="1295"/>
      <c r="AJ240" s="1295"/>
    </row>
    <row r="241" spans="1:36" ht="18.75" x14ac:dyDescent="0.25">
      <c r="A241" s="1343"/>
      <c r="B241" s="1346"/>
      <c r="C241" s="1349"/>
      <c r="D241" s="1351"/>
      <c r="E241" s="142"/>
      <c r="F241" s="142"/>
      <c r="G241" s="142"/>
      <c r="H241" s="142"/>
      <c r="I241" s="142"/>
      <c r="J241" s="142"/>
      <c r="K241" s="142"/>
      <c r="L241" s="142"/>
      <c r="M241" s="142"/>
      <c r="N241" s="142"/>
      <c r="O241" s="142"/>
      <c r="P241" s="142"/>
      <c r="Q241" s="142"/>
      <c r="R241" s="144"/>
      <c r="S241" s="144"/>
      <c r="T241" s="144"/>
      <c r="U241" s="144"/>
      <c r="V241" s="145">
        <f t="shared" si="57"/>
        <v>0</v>
      </c>
      <c r="W241" s="145">
        <f t="shared" si="58"/>
        <v>0</v>
      </c>
      <c r="X241" s="145">
        <f t="shared" si="59"/>
        <v>0</v>
      </c>
      <c r="Y241" s="146">
        <f t="shared" si="60"/>
        <v>0</v>
      </c>
      <c r="Z241" s="1335"/>
      <c r="AA241" s="1293"/>
      <c r="AB241" s="1293"/>
      <c r="AC241" s="1293"/>
      <c r="AD241" s="1338"/>
      <c r="AE241" s="1338"/>
      <c r="AF241" s="1338"/>
      <c r="AG241" s="1338"/>
      <c r="AH241" s="1293"/>
      <c r="AI241" s="1295"/>
      <c r="AJ241" s="1295"/>
    </row>
    <row r="242" spans="1:36" ht="18.75" x14ac:dyDescent="0.25">
      <c r="A242" s="1343"/>
      <c r="B242" s="1346"/>
      <c r="C242" s="1349"/>
      <c r="D242" s="1351"/>
      <c r="E242" s="147"/>
      <c r="F242" s="147"/>
      <c r="G242" s="147"/>
      <c r="H242" s="147"/>
      <c r="I242" s="147"/>
      <c r="J242" s="147"/>
      <c r="K242" s="147"/>
      <c r="L242" s="147"/>
      <c r="M242" s="147"/>
      <c r="N242" s="147"/>
      <c r="O242" s="147"/>
      <c r="P242" s="147"/>
      <c r="Q242" s="147"/>
      <c r="R242" s="148"/>
      <c r="S242" s="148"/>
      <c r="T242" s="148"/>
      <c r="U242" s="148"/>
      <c r="V242" s="145">
        <f t="shared" si="57"/>
        <v>0</v>
      </c>
      <c r="W242" s="145">
        <f t="shared" si="58"/>
        <v>0</v>
      </c>
      <c r="X242" s="145">
        <f t="shared" si="59"/>
        <v>0</v>
      </c>
      <c r="Y242" s="146">
        <f t="shared" si="60"/>
        <v>0</v>
      </c>
      <c r="Z242" s="1335"/>
      <c r="AA242" s="1293"/>
      <c r="AB242" s="1293"/>
      <c r="AC242" s="1293"/>
      <c r="AD242" s="1338"/>
      <c r="AE242" s="1338"/>
      <c r="AF242" s="1338"/>
      <c r="AG242" s="1338"/>
      <c r="AH242" s="1293"/>
      <c r="AI242" s="1295"/>
      <c r="AJ242" s="1295"/>
    </row>
    <row r="243" spans="1:36" ht="19.5" thickBot="1" x14ac:dyDescent="0.3">
      <c r="A243" s="1344"/>
      <c r="B243" s="1347"/>
      <c r="C243" s="1350"/>
      <c r="D243" s="1352"/>
      <c r="E243" s="154"/>
      <c r="F243" s="154"/>
      <c r="G243" s="154"/>
      <c r="H243" s="154"/>
      <c r="I243" s="154"/>
      <c r="J243" s="154"/>
      <c r="K243" s="154"/>
      <c r="L243" s="154"/>
      <c r="M243" s="154"/>
      <c r="N243" s="154"/>
      <c r="O243" s="154"/>
      <c r="P243" s="154"/>
      <c r="Q243" s="154"/>
      <c r="R243" s="155"/>
      <c r="S243" s="155"/>
      <c r="T243" s="155"/>
      <c r="U243" s="155"/>
      <c r="V243" s="156">
        <f t="shared" si="57"/>
        <v>0</v>
      </c>
      <c r="W243" s="156">
        <f t="shared" si="58"/>
        <v>0</v>
      </c>
      <c r="X243" s="156">
        <f t="shared" si="59"/>
        <v>0</v>
      </c>
      <c r="Y243" s="157">
        <f t="shared" si="60"/>
        <v>0</v>
      </c>
      <c r="Z243" s="1336"/>
      <c r="AA243" s="1303"/>
      <c r="AB243" s="1303"/>
      <c r="AC243" s="1303"/>
      <c r="AD243" s="1341"/>
      <c r="AE243" s="1341"/>
      <c r="AF243" s="1341"/>
      <c r="AG243" s="1341"/>
      <c r="AH243" s="1303"/>
      <c r="AI243" s="1296"/>
      <c r="AJ243" s="1296"/>
    </row>
    <row r="244" spans="1:36" ht="18.75" x14ac:dyDescent="0.25">
      <c r="A244" s="1342">
        <v>13</v>
      </c>
      <c r="B244" s="1345" t="s">
        <v>242</v>
      </c>
      <c r="C244" s="1348" t="s">
        <v>83</v>
      </c>
      <c r="D244" s="1348">
        <f>160*0.9</f>
        <v>144</v>
      </c>
      <c r="E244" s="439" t="s">
        <v>831</v>
      </c>
      <c r="F244" s="439">
        <v>21</v>
      </c>
      <c r="G244" s="439">
        <v>38.700000000000003</v>
      </c>
      <c r="H244" s="439">
        <v>28</v>
      </c>
      <c r="I244" s="439">
        <v>29.4</v>
      </c>
      <c r="J244" s="439">
        <v>57</v>
      </c>
      <c r="K244" s="439">
        <v>41.2</v>
      </c>
      <c r="L244" s="439">
        <v>28</v>
      </c>
      <c r="M244" s="439">
        <v>57.8</v>
      </c>
      <c r="N244" s="439">
        <v>39</v>
      </c>
      <c r="O244" s="439">
        <v>47.4</v>
      </c>
      <c r="P244" s="439">
        <v>88</v>
      </c>
      <c r="Q244" s="439">
        <v>67.2</v>
      </c>
      <c r="R244" s="706">
        <v>380</v>
      </c>
      <c r="S244" s="706">
        <v>380</v>
      </c>
      <c r="T244" s="151">
        <v>380</v>
      </c>
      <c r="U244" s="151">
        <v>380</v>
      </c>
      <c r="V244" s="152">
        <f t="shared" si="57"/>
        <v>29.233333333333334</v>
      </c>
      <c r="W244" s="152">
        <f t="shared" si="58"/>
        <v>42.533333333333339</v>
      </c>
      <c r="X244" s="152">
        <f t="shared" si="59"/>
        <v>41.6</v>
      </c>
      <c r="Y244" s="153">
        <f t="shared" si="60"/>
        <v>67.533333333333346</v>
      </c>
      <c r="Z244" s="1334">
        <f t="shared" ref="Z244:AB244" si="71">SUM(V244:V263)</f>
        <v>94.8</v>
      </c>
      <c r="AA244" s="1302">
        <f t="shared" si="71"/>
        <v>109.16666666666669</v>
      </c>
      <c r="AB244" s="1302">
        <f t="shared" si="71"/>
        <v>111.93333333333334</v>
      </c>
      <c r="AC244" s="1302">
        <f>SUM(Y244:Y263)</f>
        <v>140.43333333333334</v>
      </c>
      <c r="AD244" s="1337">
        <f t="shared" ref="AD244" si="72">Z244*0.38*0.9*SQRT(3)</f>
        <v>56.15585846267512</v>
      </c>
      <c r="AE244" s="1337">
        <f t="shared" si="53"/>
        <v>64.666116900584043</v>
      </c>
      <c r="AF244" s="1337">
        <f t="shared" si="53"/>
        <v>66.304983374705699</v>
      </c>
      <c r="AG244" s="1337">
        <f t="shared" si="53"/>
        <v>83.187282596079555</v>
      </c>
      <c r="AH244" s="1302">
        <f t="shared" ref="AH244" si="73">MAX(Z244:AC263)</f>
        <v>140.43333333333334</v>
      </c>
      <c r="AI244" s="1294">
        <f t="shared" ref="AI244" si="74">AH244*0.38*0.9*SQRT(3)</f>
        <v>83.187282596079555</v>
      </c>
      <c r="AJ244" s="1294">
        <f t="shared" ref="AJ244" si="75">D244-AI244</f>
        <v>60.812717403920445</v>
      </c>
    </row>
    <row r="245" spans="1:36" ht="18.75" x14ac:dyDescent="0.25">
      <c r="A245" s="1343"/>
      <c r="B245" s="1346"/>
      <c r="C245" s="1349"/>
      <c r="D245" s="1351"/>
      <c r="E245" s="437" t="s">
        <v>1079</v>
      </c>
      <c r="F245" s="437">
        <v>48</v>
      </c>
      <c r="G245" s="437">
        <v>58.1</v>
      </c>
      <c r="H245" s="437">
        <v>31.2</v>
      </c>
      <c r="I245" s="437">
        <v>37.4</v>
      </c>
      <c r="J245" s="437">
        <v>41</v>
      </c>
      <c r="K245" s="437">
        <v>33.200000000000003</v>
      </c>
      <c r="L245" s="437">
        <v>34.5</v>
      </c>
      <c r="M245" s="437">
        <v>40.799999999999997</v>
      </c>
      <c r="N245" s="437">
        <v>37</v>
      </c>
      <c r="O245" s="437">
        <v>34.4</v>
      </c>
      <c r="P245" s="437">
        <v>27.8</v>
      </c>
      <c r="Q245" s="437">
        <v>41.4</v>
      </c>
      <c r="R245" s="703">
        <v>380</v>
      </c>
      <c r="S245" s="703">
        <v>380</v>
      </c>
      <c r="T245" s="144">
        <v>380</v>
      </c>
      <c r="U245" s="144">
        <v>380</v>
      </c>
      <c r="V245" s="145">
        <f t="shared" si="57"/>
        <v>45.766666666666659</v>
      </c>
      <c r="W245" s="145">
        <f t="shared" si="58"/>
        <v>37.200000000000003</v>
      </c>
      <c r="X245" s="145">
        <f t="shared" si="59"/>
        <v>37.43333333333333</v>
      </c>
      <c r="Y245" s="146">
        <f t="shared" si="60"/>
        <v>34.533333333333331</v>
      </c>
      <c r="Z245" s="1335"/>
      <c r="AA245" s="1293"/>
      <c r="AB245" s="1293"/>
      <c r="AC245" s="1293"/>
      <c r="AD245" s="1338"/>
      <c r="AE245" s="1338"/>
      <c r="AF245" s="1338"/>
      <c r="AG245" s="1338"/>
      <c r="AH245" s="1293"/>
      <c r="AI245" s="1295"/>
      <c r="AJ245" s="1295"/>
    </row>
    <row r="246" spans="1:36" ht="18.75" x14ac:dyDescent="0.25">
      <c r="A246" s="1343"/>
      <c r="B246" s="1346"/>
      <c r="C246" s="1349"/>
      <c r="D246" s="1351"/>
      <c r="E246" s="438" t="s">
        <v>1080</v>
      </c>
      <c r="F246" s="438">
        <v>18.5</v>
      </c>
      <c r="G246" s="438">
        <v>16.7</v>
      </c>
      <c r="H246" s="438">
        <v>24.2</v>
      </c>
      <c r="I246" s="438">
        <v>20.2</v>
      </c>
      <c r="J246" s="438">
        <v>44.1</v>
      </c>
      <c r="K246" s="438">
        <v>24</v>
      </c>
      <c r="L246" s="438">
        <v>35.799999999999997</v>
      </c>
      <c r="M246" s="438">
        <v>21.9</v>
      </c>
      <c r="N246" s="438">
        <v>41</v>
      </c>
      <c r="O246" s="438">
        <v>34.700000000000003</v>
      </c>
      <c r="P246" s="438">
        <v>26</v>
      </c>
      <c r="Q246" s="438">
        <v>54.4</v>
      </c>
      <c r="R246" s="703">
        <v>380</v>
      </c>
      <c r="S246" s="703">
        <v>380</v>
      </c>
      <c r="T246" s="144">
        <v>380</v>
      </c>
      <c r="U246" s="144">
        <v>380</v>
      </c>
      <c r="V246" s="145">
        <f t="shared" si="57"/>
        <v>19.8</v>
      </c>
      <c r="W246" s="145">
        <f t="shared" si="58"/>
        <v>29.433333333333334</v>
      </c>
      <c r="X246" s="145">
        <f t="shared" si="59"/>
        <v>32.9</v>
      </c>
      <c r="Y246" s="146">
        <f t="shared" si="60"/>
        <v>38.366666666666667</v>
      </c>
      <c r="Z246" s="1335"/>
      <c r="AA246" s="1293"/>
      <c r="AB246" s="1293"/>
      <c r="AC246" s="1293"/>
      <c r="AD246" s="1338"/>
      <c r="AE246" s="1338"/>
      <c r="AF246" s="1338"/>
      <c r="AG246" s="1338"/>
      <c r="AH246" s="1293"/>
      <c r="AI246" s="1295"/>
      <c r="AJ246" s="1295"/>
    </row>
    <row r="247" spans="1:36" ht="18.75" x14ac:dyDescent="0.25">
      <c r="A247" s="1343"/>
      <c r="B247" s="1346"/>
      <c r="C247" s="1349"/>
      <c r="D247" s="1351"/>
      <c r="E247" s="142"/>
      <c r="F247" s="142"/>
      <c r="G247" s="142"/>
      <c r="H247" s="142"/>
      <c r="I247" s="142"/>
      <c r="J247" s="142"/>
      <c r="K247" s="142"/>
      <c r="L247" s="142"/>
      <c r="M247" s="142"/>
      <c r="N247" s="142"/>
      <c r="O247" s="142"/>
      <c r="P247" s="142"/>
      <c r="Q247" s="142"/>
      <c r="R247" s="144"/>
      <c r="S247" s="144"/>
      <c r="T247" s="144"/>
      <c r="U247" s="144"/>
      <c r="V247" s="145">
        <f t="shared" si="57"/>
        <v>0</v>
      </c>
      <c r="W247" s="145">
        <f t="shared" si="58"/>
        <v>0</v>
      </c>
      <c r="X247" s="145">
        <f t="shared" si="59"/>
        <v>0</v>
      </c>
      <c r="Y247" s="146">
        <f t="shared" si="60"/>
        <v>0</v>
      </c>
      <c r="Z247" s="1335"/>
      <c r="AA247" s="1293"/>
      <c r="AB247" s="1293"/>
      <c r="AC247" s="1293"/>
      <c r="AD247" s="1338"/>
      <c r="AE247" s="1338"/>
      <c r="AF247" s="1338"/>
      <c r="AG247" s="1338"/>
      <c r="AH247" s="1293"/>
      <c r="AI247" s="1295"/>
      <c r="AJ247" s="1295"/>
    </row>
    <row r="248" spans="1:36" ht="18.75" x14ac:dyDescent="0.25">
      <c r="A248" s="1343"/>
      <c r="B248" s="1346"/>
      <c r="C248" s="1349"/>
      <c r="D248" s="1351"/>
      <c r="E248" s="147"/>
      <c r="F248" s="147"/>
      <c r="G248" s="147"/>
      <c r="H248" s="147"/>
      <c r="I248" s="147"/>
      <c r="J248" s="147"/>
      <c r="K248" s="147"/>
      <c r="L248" s="147"/>
      <c r="M248" s="147"/>
      <c r="N248" s="147"/>
      <c r="O248" s="147"/>
      <c r="P248" s="147"/>
      <c r="Q248" s="147"/>
      <c r="R248" s="148"/>
      <c r="S248" s="148"/>
      <c r="T248" s="148"/>
      <c r="U248" s="148"/>
      <c r="V248" s="145">
        <f t="shared" si="57"/>
        <v>0</v>
      </c>
      <c r="W248" s="145">
        <f t="shared" si="58"/>
        <v>0</v>
      </c>
      <c r="X248" s="145">
        <f t="shared" si="59"/>
        <v>0</v>
      </c>
      <c r="Y248" s="146">
        <f t="shared" si="60"/>
        <v>0</v>
      </c>
      <c r="Z248" s="1335"/>
      <c r="AA248" s="1293"/>
      <c r="AB248" s="1293"/>
      <c r="AC248" s="1293"/>
      <c r="AD248" s="1338"/>
      <c r="AE248" s="1338"/>
      <c r="AF248" s="1338"/>
      <c r="AG248" s="1338"/>
      <c r="AH248" s="1293"/>
      <c r="AI248" s="1295"/>
      <c r="AJ248" s="1295"/>
    </row>
    <row r="249" spans="1:36" ht="18.75" x14ac:dyDescent="0.25">
      <c r="A249" s="1343"/>
      <c r="B249" s="1346"/>
      <c r="C249" s="1349"/>
      <c r="D249" s="1351"/>
      <c r="E249" s="142"/>
      <c r="F249" s="142"/>
      <c r="G249" s="142"/>
      <c r="H249" s="142"/>
      <c r="I249" s="142"/>
      <c r="J249" s="142"/>
      <c r="K249" s="142"/>
      <c r="L249" s="142"/>
      <c r="M249" s="142"/>
      <c r="N249" s="142"/>
      <c r="O249" s="142"/>
      <c r="P249" s="142"/>
      <c r="Q249" s="142"/>
      <c r="R249" s="144"/>
      <c r="S249" s="144"/>
      <c r="T249" s="144"/>
      <c r="U249" s="144"/>
      <c r="V249" s="145">
        <f t="shared" si="57"/>
        <v>0</v>
      </c>
      <c r="W249" s="145">
        <f t="shared" si="58"/>
        <v>0</v>
      </c>
      <c r="X249" s="145">
        <f t="shared" si="59"/>
        <v>0</v>
      </c>
      <c r="Y249" s="146">
        <f t="shared" si="60"/>
        <v>0</v>
      </c>
      <c r="Z249" s="1335"/>
      <c r="AA249" s="1293"/>
      <c r="AB249" s="1293"/>
      <c r="AC249" s="1293"/>
      <c r="AD249" s="1338"/>
      <c r="AE249" s="1338"/>
      <c r="AF249" s="1338"/>
      <c r="AG249" s="1338"/>
      <c r="AH249" s="1293"/>
      <c r="AI249" s="1295"/>
      <c r="AJ249" s="1295"/>
    </row>
    <row r="250" spans="1:36" ht="18.75" x14ac:dyDescent="0.25">
      <c r="A250" s="1343"/>
      <c r="B250" s="1346"/>
      <c r="C250" s="1349"/>
      <c r="D250" s="1351"/>
      <c r="E250" s="147"/>
      <c r="F250" s="147"/>
      <c r="G250" s="147"/>
      <c r="H250" s="147"/>
      <c r="I250" s="147"/>
      <c r="J250" s="147"/>
      <c r="K250" s="147"/>
      <c r="L250" s="147"/>
      <c r="M250" s="147"/>
      <c r="N250" s="147"/>
      <c r="O250" s="147"/>
      <c r="P250" s="147"/>
      <c r="Q250" s="147"/>
      <c r="R250" s="148"/>
      <c r="S250" s="148"/>
      <c r="T250" s="148"/>
      <c r="U250" s="148"/>
      <c r="V250" s="145">
        <f t="shared" si="57"/>
        <v>0</v>
      </c>
      <c r="W250" s="145">
        <f t="shared" si="58"/>
        <v>0</v>
      </c>
      <c r="X250" s="145">
        <f t="shared" si="59"/>
        <v>0</v>
      </c>
      <c r="Y250" s="146">
        <f t="shared" si="60"/>
        <v>0</v>
      </c>
      <c r="Z250" s="1335"/>
      <c r="AA250" s="1293"/>
      <c r="AB250" s="1293"/>
      <c r="AC250" s="1293"/>
      <c r="AD250" s="1338"/>
      <c r="AE250" s="1338"/>
      <c r="AF250" s="1338"/>
      <c r="AG250" s="1338"/>
      <c r="AH250" s="1293"/>
      <c r="AI250" s="1295"/>
      <c r="AJ250" s="1295"/>
    </row>
    <row r="251" spans="1:36" ht="18.75" x14ac:dyDescent="0.25">
      <c r="A251" s="1343"/>
      <c r="B251" s="1346"/>
      <c r="C251" s="1349"/>
      <c r="D251" s="1351"/>
      <c r="E251" s="142"/>
      <c r="F251" s="142"/>
      <c r="G251" s="142"/>
      <c r="H251" s="142"/>
      <c r="I251" s="142"/>
      <c r="J251" s="142"/>
      <c r="K251" s="142"/>
      <c r="L251" s="142"/>
      <c r="M251" s="142"/>
      <c r="N251" s="142"/>
      <c r="O251" s="142"/>
      <c r="P251" s="142"/>
      <c r="Q251" s="142"/>
      <c r="R251" s="144"/>
      <c r="S251" s="144"/>
      <c r="T251" s="144"/>
      <c r="U251" s="144"/>
      <c r="V251" s="145">
        <f t="shared" si="57"/>
        <v>0</v>
      </c>
      <c r="W251" s="145">
        <f t="shared" si="58"/>
        <v>0</v>
      </c>
      <c r="X251" s="145">
        <f t="shared" si="59"/>
        <v>0</v>
      </c>
      <c r="Y251" s="146">
        <f t="shared" si="60"/>
        <v>0</v>
      </c>
      <c r="Z251" s="1335"/>
      <c r="AA251" s="1293"/>
      <c r="AB251" s="1293"/>
      <c r="AC251" s="1293"/>
      <c r="AD251" s="1338"/>
      <c r="AE251" s="1338"/>
      <c r="AF251" s="1338"/>
      <c r="AG251" s="1338"/>
      <c r="AH251" s="1293"/>
      <c r="AI251" s="1295"/>
      <c r="AJ251" s="1295"/>
    </row>
    <row r="252" spans="1:36" ht="18.75" x14ac:dyDescent="0.25">
      <c r="A252" s="1343"/>
      <c r="B252" s="1346"/>
      <c r="C252" s="1349"/>
      <c r="D252" s="1351"/>
      <c r="E252" s="147"/>
      <c r="F252" s="147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7"/>
      <c r="R252" s="148"/>
      <c r="S252" s="148"/>
      <c r="T252" s="148"/>
      <c r="U252" s="148"/>
      <c r="V252" s="145">
        <f t="shared" si="57"/>
        <v>0</v>
      </c>
      <c r="W252" s="145">
        <f t="shared" si="58"/>
        <v>0</v>
      </c>
      <c r="X252" s="145">
        <f t="shared" si="59"/>
        <v>0</v>
      </c>
      <c r="Y252" s="146">
        <f t="shared" si="60"/>
        <v>0</v>
      </c>
      <c r="Z252" s="1335"/>
      <c r="AA252" s="1293"/>
      <c r="AB252" s="1293"/>
      <c r="AC252" s="1293"/>
      <c r="AD252" s="1338"/>
      <c r="AE252" s="1338"/>
      <c r="AF252" s="1338"/>
      <c r="AG252" s="1338"/>
      <c r="AH252" s="1293"/>
      <c r="AI252" s="1295"/>
      <c r="AJ252" s="1295"/>
    </row>
    <row r="253" spans="1:36" ht="18.75" x14ac:dyDescent="0.25">
      <c r="A253" s="1343"/>
      <c r="B253" s="1346"/>
      <c r="C253" s="1349"/>
      <c r="D253" s="1351"/>
      <c r="E253" s="142"/>
      <c r="F253" s="142"/>
      <c r="G253" s="142"/>
      <c r="H253" s="142"/>
      <c r="I253" s="142"/>
      <c r="J253" s="142"/>
      <c r="K253" s="142"/>
      <c r="L253" s="142"/>
      <c r="M253" s="142"/>
      <c r="N253" s="142"/>
      <c r="O253" s="142"/>
      <c r="P253" s="142"/>
      <c r="Q253" s="142"/>
      <c r="R253" s="144"/>
      <c r="S253" s="144"/>
      <c r="T253" s="144"/>
      <c r="U253" s="144"/>
      <c r="V253" s="145">
        <f t="shared" si="57"/>
        <v>0</v>
      </c>
      <c r="W253" s="145">
        <f t="shared" si="58"/>
        <v>0</v>
      </c>
      <c r="X253" s="145">
        <f t="shared" si="59"/>
        <v>0</v>
      </c>
      <c r="Y253" s="146">
        <f t="shared" si="60"/>
        <v>0</v>
      </c>
      <c r="Z253" s="1335"/>
      <c r="AA253" s="1293"/>
      <c r="AB253" s="1293"/>
      <c r="AC253" s="1293"/>
      <c r="AD253" s="1338"/>
      <c r="AE253" s="1338"/>
      <c r="AF253" s="1338"/>
      <c r="AG253" s="1338"/>
      <c r="AH253" s="1293"/>
      <c r="AI253" s="1295"/>
      <c r="AJ253" s="1295"/>
    </row>
    <row r="254" spans="1:36" ht="18.75" x14ac:dyDescent="0.25">
      <c r="A254" s="1343"/>
      <c r="B254" s="1346"/>
      <c r="C254" s="1349"/>
      <c r="D254" s="1351"/>
      <c r="E254" s="147"/>
      <c r="F254" s="147"/>
      <c r="G254" s="147"/>
      <c r="H254" s="147"/>
      <c r="I254" s="147"/>
      <c r="J254" s="147"/>
      <c r="K254" s="147"/>
      <c r="L254" s="147"/>
      <c r="M254" s="147"/>
      <c r="N254" s="147"/>
      <c r="O254" s="147"/>
      <c r="P254" s="147"/>
      <c r="Q254" s="147"/>
      <c r="R254" s="148"/>
      <c r="S254" s="148"/>
      <c r="T254" s="148"/>
      <c r="U254" s="148"/>
      <c r="V254" s="145">
        <f t="shared" si="57"/>
        <v>0</v>
      </c>
      <c r="W254" s="145">
        <f t="shared" si="58"/>
        <v>0</v>
      </c>
      <c r="X254" s="145">
        <f t="shared" si="59"/>
        <v>0</v>
      </c>
      <c r="Y254" s="146">
        <f t="shared" si="60"/>
        <v>0</v>
      </c>
      <c r="Z254" s="1335"/>
      <c r="AA254" s="1293"/>
      <c r="AB254" s="1293"/>
      <c r="AC254" s="1293"/>
      <c r="AD254" s="1338"/>
      <c r="AE254" s="1338"/>
      <c r="AF254" s="1338"/>
      <c r="AG254" s="1338"/>
      <c r="AH254" s="1293"/>
      <c r="AI254" s="1295"/>
      <c r="AJ254" s="1295"/>
    </row>
    <row r="255" spans="1:36" ht="18.75" x14ac:dyDescent="0.25">
      <c r="A255" s="1343"/>
      <c r="B255" s="1346"/>
      <c r="C255" s="1349"/>
      <c r="D255" s="1351"/>
      <c r="E255" s="142"/>
      <c r="F255" s="142"/>
      <c r="G255" s="142"/>
      <c r="H255" s="142"/>
      <c r="I255" s="142"/>
      <c r="J255" s="142"/>
      <c r="K255" s="142"/>
      <c r="L255" s="142"/>
      <c r="M255" s="142"/>
      <c r="N255" s="142"/>
      <c r="O255" s="142"/>
      <c r="P255" s="142"/>
      <c r="Q255" s="142"/>
      <c r="R255" s="144"/>
      <c r="S255" s="144"/>
      <c r="T255" s="144"/>
      <c r="U255" s="144"/>
      <c r="V255" s="145">
        <f t="shared" si="57"/>
        <v>0</v>
      </c>
      <c r="W255" s="145">
        <f t="shared" si="58"/>
        <v>0</v>
      </c>
      <c r="X255" s="145">
        <f t="shared" si="59"/>
        <v>0</v>
      </c>
      <c r="Y255" s="146">
        <f t="shared" si="60"/>
        <v>0</v>
      </c>
      <c r="Z255" s="1335"/>
      <c r="AA255" s="1293"/>
      <c r="AB255" s="1293"/>
      <c r="AC255" s="1293"/>
      <c r="AD255" s="1338"/>
      <c r="AE255" s="1338"/>
      <c r="AF255" s="1338"/>
      <c r="AG255" s="1338"/>
      <c r="AH255" s="1293"/>
      <c r="AI255" s="1295"/>
      <c r="AJ255" s="1295"/>
    </row>
    <row r="256" spans="1:36" ht="18.75" x14ac:dyDescent="0.25">
      <c r="A256" s="1343"/>
      <c r="B256" s="1346"/>
      <c r="C256" s="1349"/>
      <c r="D256" s="1351"/>
      <c r="E256" s="147"/>
      <c r="F256" s="147"/>
      <c r="G256" s="147"/>
      <c r="H256" s="147"/>
      <c r="I256" s="147"/>
      <c r="J256" s="147"/>
      <c r="K256" s="147"/>
      <c r="L256" s="147"/>
      <c r="M256" s="147"/>
      <c r="N256" s="147"/>
      <c r="O256" s="147"/>
      <c r="P256" s="147"/>
      <c r="Q256" s="147"/>
      <c r="R256" s="148"/>
      <c r="S256" s="148"/>
      <c r="T256" s="148"/>
      <c r="U256" s="148"/>
      <c r="V256" s="145">
        <f t="shared" si="57"/>
        <v>0</v>
      </c>
      <c r="W256" s="145">
        <f t="shared" si="58"/>
        <v>0</v>
      </c>
      <c r="X256" s="145">
        <f t="shared" si="59"/>
        <v>0</v>
      </c>
      <c r="Y256" s="146">
        <f t="shared" si="60"/>
        <v>0</v>
      </c>
      <c r="Z256" s="1335"/>
      <c r="AA256" s="1293"/>
      <c r="AB256" s="1293"/>
      <c r="AC256" s="1293"/>
      <c r="AD256" s="1338"/>
      <c r="AE256" s="1338"/>
      <c r="AF256" s="1338"/>
      <c r="AG256" s="1338"/>
      <c r="AH256" s="1293"/>
      <c r="AI256" s="1295"/>
      <c r="AJ256" s="1295"/>
    </row>
    <row r="257" spans="1:36" ht="18.75" x14ac:dyDescent="0.25">
      <c r="A257" s="1343"/>
      <c r="B257" s="1346"/>
      <c r="C257" s="1349"/>
      <c r="D257" s="1351"/>
      <c r="E257" s="142"/>
      <c r="F257" s="142"/>
      <c r="G257" s="142"/>
      <c r="H257" s="142"/>
      <c r="I257" s="142"/>
      <c r="J257" s="142"/>
      <c r="K257" s="142"/>
      <c r="L257" s="142"/>
      <c r="M257" s="142"/>
      <c r="N257" s="142"/>
      <c r="O257" s="142"/>
      <c r="P257" s="142"/>
      <c r="Q257" s="142"/>
      <c r="R257" s="144"/>
      <c r="S257" s="144"/>
      <c r="T257" s="144"/>
      <c r="U257" s="144"/>
      <c r="V257" s="145">
        <f t="shared" si="57"/>
        <v>0</v>
      </c>
      <c r="W257" s="145">
        <f t="shared" si="58"/>
        <v>0</v>
      </c>
      <c r="X257" s="145">
        <f t="shared" si="59"/>
        <v>0</v>
      </c>
      <c r="Y257" s="146">
        <f t="shared" si="60"/>
        <v>0</v>
      </c>
      <c r="Z257" s="1335"/>
      <c r="AA257" s="1293"/>
      <c r="AB257" s="1293"/>
      <c r="AC257" s="1293"/>
      <c r="AD257" s="1338"/>
      <c r="AE257" s="1338"/>
      <c r="AF257" s="1338"/>
      <c r="AG257" s="1338"/>
      <c r="AH257" s="1293"/>
      <c r="AI257" s="1295"/>
      <c r="AJ257" s="1295"/>
    </row>
    <row r="258" spans="1:36" ht="18.75" x14ac:dyDescent="0.25">
      <c r="A258" s="1343"/>
      <c r="B258" s="1346"/>
      <c r="C258" s="1349"/>
      <c r="D258" s="1351"/>
      <c r="E258" s="147"/>
      <c r="F258" s="147"/>
      <c r="G258" s="147"/>
      <c r="H258" s="147"/>
      <c r="I258" s="147"/>
      <c r="J258" s="147"/>
      <c r="K258" s="147"/>
      <c r="L258" s="147"/>
      <c r="M258" s="147"/>
      <c r="N258" s="147"/>
      <c r="O258" s="147"/>
      <c r="P258" s="147"/>
      <c r="Q258" s="147"/>
      <c r="R258" s="148"/>
      <c r="S258" s="148"/>
      <c r="T258" s="148"/>
      <c r="U258" s="148"/>
      <c r="V258" s="145">
        <f t="shared" si="57"/>
        <v>0</v>
      </c>
      <c r="W258" s="145">
        <f t="shared" si="58"/>
        <v>0</v>
      </c>
      <c r="X258" s="145">
        <f t="shared" si="59"/>
        <v>0</v>
      </c>
      <c r="Y258" s="146">
        <f t="shared" si="60"/>
        <v>0</v>
      </c>
      <c r="Z258" s="1335"/>
      <c r="AA258" s="1293"/>
      <c r="AB258" s="1293"/>
      <c r="AC258" s="1293"/>
      <c r="AD258" s="1338"/>
      <c r="AE258" s="1338"/>
      <c r="AF258" s="1338"/>
      <c r="AG258" s="1338"/>
      <c r="AH258" s="1293"/>
      <c r="AI258" s="1295"/>
      <c r="AJ258" s="1295"/>
    </row>
    <row r="259" spans="1:36" ht="18.75" x14ac:dyDescent="0.25">
      <c r="A259" s="1343"/>
      <c r="B259" s="1346"/>
      <c r="C259" s="1349"/>
      <c r="D259" s="1351"/>
      <c r="E259" s="142"/>
      <c r="F259" s="142"/>
      <c r="G259" s="142"/>
      <c r="H259" s="142"/>
      <c r="I259" s="142"/>
      <c r="J259" s="142"/>
      <c r="K259" s="142"/>
      <c r="L259" s="142"/>
      <c r="M259" s="142"/>
      <c r="N259" s="142"/>
      <c r="O259" s="142"/>
      <c r="P259" s="142"/>
      <c r="Q259" s="142"/>
      <c r="R259" s="144"/>
      <c r="S259" s="144"/>
      <c r="T259" s="144"/>
      <c r="U259" s="144"/>
      <c r="V259" s="145">
        <f t="shared" si="57"/>
        <v>0</v>
      </c>
      <c r="W259" s="145">
        <f t="shared" si="58"/>
        <v>0</v>
      </c>
      <c r="X259" s="145">
        <f t="shared" si="59"/>
        <v>0</v>
      </c>
      <c r="Y259" s="146">
        <f t="shared" si="60"/>
        <v>0</v>
      </c>
      <c r="Z259" s="1335"/>
      <c r="AA259" s="1293"/>
      <c r="AB259" s="1293"/>
      <c r="AC259" s="1293"/>
      <c r="AD259" s="1338"/>
      <c r="AE259" s="1338"/>
      <c r="AF259" s="1338"/>
      <c r="AG259" s="1338"/>
      <c r="AH259" s="1293"/>
      <c r="AI259" s="1295"/>
      <c r="AJ259" s="1295"/>
    </row>
    <row r="260" spans="1:36" ht="18.75" x14ac:dyDescent="0.25">
      <c r="A260" s="1343"/>
      <c r="B260" s="1346"/>
      <c r="C260" s="1349"/>
      <c r="D260" s="1351"/>
      <c r="E260" s="147"/>
      <c r="F260" s="147"/>
      <c r="G260" s="147"/>
      <c r="H260" s="147"/>
      <c r="I260" s="147"/>
      <c r="J260" s="147"/>
      <c r="K260" s="147"/>
      <c r="L260" s="147"/>
      <c r="M260" s="147"/>
      <c r="N260" s="147"/>
      <c r="O260" s="147"/>
      <c r="P260" s="147"/>
      <c r="Q260" s="147"/>
      <c r="R260" s="148"/>
      <c r="S260" s="148"/>
      <c r="T260" s="148"/>
      <c r="U260" s="148"/>
      <c r="V260" s="145">
        <f t="shared" si="57"/>
        <v>0</v>
      </c>
      <c r="W260" s="145">
        <f t="shared" si="58"/>
        <v>0</v>
      </c>
      <c r="X260" s="145">
        <f t="shared" si="59"/>
        <v>0</v>
      </c>
      <c r="Y260" s="146">
        <f t="shared" si="60"/>
        <v>0</v>
      </c>
      <c r="Z260" s="1335"/>
      <c r="AA260" s="1293"/>
      <c r="AB260" s="1293"/>
      <c r="AC260" s="1293"/>
      <c r="AD260" s="1338"/>
      <c r="AE260" s="1338"/>
      <c r="AF260" s="1338"/>
      <c r="AG260" s="1338"/>
      <c r="AH260" s="1293"/>
      <c r="AI260" s="1295"/>
      <c r="AJ260" s="1295"/>
    </row>
    <row r="261" spans="1:36" ht="18.75" x14ac:dyDescent="0.25">
      <c r="A261" s="1343"/>
      <c r="B261" s="1346"/>
      <c r="C261" s="1349"/>
      <c r="D261" s="1351"/>
      <c r="E261" s="142"/>
      <c r="F261" s="142"/>
      <c r="G261" s="142"/>
      <c r="H261" s="142"/>
      <c r="I261" s="142"/>
      <c r="J261" s="142"/>
      <c r="K261" s="142"/>
      <c r="L261" s="142"/>
      <c r="M261" s="142"/>
      <c r="N261" s="142"/>
      <c r="O261" s="142"/>
      <c r="P261" s="142"/>
      <c r="Q261" s="142"/>
      <c r="R261" s="144"/>
      <c r="S261" s="144"/>
      <c r="T261" s="144"/>
      <c r="U261" s="144"/>
      <c r="V261" s="145">
        <f t="shared" si="57"/>
        <v>0</v>
      </c>
      <c r="W261" s="145">
        <f t="shared" si="58"/>
        <v>0</v>
      </c>
      <c r="X261" s="145">
        <f t="shared" si="59"/>
        <v>0</v>
      </c>
      <c r="Y261" s="146">
        <f t="shared" si="60"/>
        <v>0</v>
      </c>
      <c r="Z261" s="1335"/>
      <c r="AA261" s="1293"/>
      <c r="AB261" s="1293"/>
      <c r="AC261" s="1293"/>
      <c r="AD261" s="1338"/>
      <c r="AE261" s="1338"/>
      <c r="AF261" s="1338"/>
      <c r="AG261" s="1338"/>
      <c r="AH261" s="1293"/>
      <c r="AI261" s="1295"/>
      <c r="AJ261" s="1295"/>
    </row>
    <row r="262" spans="1:36" ht="18.75" x14ac:dyDescent="0.25">
      <c r="A262" s="1343"/>
      <c r="B262" s="1346"/>
      <c r="C262" s="1349"/>
      <c r="D262" s="1351"/>
      <c r="E262" s="147"/>
      <c r="F262" s="147"/>
      <c r="G262" s="147"/>
      <c r="H262" s="147"/>
      <c r="I262" s="147"/>
      <c r="J262" s="147"/>
      <c r="K262" s="147"/>
      <c r="L262" s="147"/>
      <c r="M262" s="147"/>
      <c r="N262" s="147"/>
      <c r="O262" s="147"/>
      <c r="P262" s="147"/>
      <c r="Q262" s="147"/>
      <c r="R262" s="148"/>
      <c r="S262" s="148"/>
      <c r="T262" s="148"/>
      <c r="U262" s="148"/>
      <c r="V262" s="145">
        <f t="shared" si="57"/>
        <v>0</v>
      </c>
      <c r="W262" s="145">
        <f t="shared" si="58"/>
        <v>0</v>
      </c>
      <c r="X262" s="145">
        <f t="shared" si="59"/>
        <v>0</v>
      </c>
      <c r="Y262" s="146">
        <f t="shared" si="60"/>
        <v>0</v>
      </c>
      <c r="Z262" s="1335"/>
      <c r="AA262" s="1293"/>
      <c r="AB262" s="1293"/>
      <c r="AC262" s="1293"/>
      <c r="AD262" s="1338"/>
      <c r="AE262" s="1338"/>
      <c r="AF262" s="1338"/>
      <c r="AG262" s="1338"/>
      <c r="AH262" s="1293"/>
      <c r="AI262" s="1295"/>
      <c r="AJ262" s="1295"/>
    </row>
    <row r="263" spans="1:36" ht="19.5" thickBot="1" x14ac:dyDescent="0.3">
      <c r="A263" s="1344"/>
      <c r="B263" s="1347"/>
      <c r="C263" s="1350"/>
      <c r="D263" s="1352"/>
      <c r="E263" s="154"/>
      <c r="F263" s="154"/>
      <c r="G263" s="154"/>
      <c r="H263" s="154"/>
      <c r="I263" s="154"/>
      <c r="J263" s="154"/>
      <c r="K263" s="154"/>
      <c r="L263" s="154"/>
      <c r="M263" s="154"/>
      <c r="N263" s="154"/>
      <c r="O263" s="154"/>
      <c r="P263" s="154"/>
      <c r="Q263" s="154"/>
      <c r="R263" s="155"/>
      <c r="S263" s="155"/>
      <c r="T263" s="155"/>
      <c r="U263" s="155"/>
      <c r="V263" s="156">
        <f t="shared" si="57"/>
        <v>0</v>
      </c>
      <c r="W263" s="156">
        <f t="shared" si="58"/>
        <v>0</v>
      </c>
      <c r="X263" s="156">
        <f t="shared" si="59"/>
        <v>0</v>
      </c>
      <c r="Y263" s="157">
        <f t="shared" si="60"/>
        <v>0</v>
      </c>
      <c r="Z263" s="1336"/>
      <c r="AA263" s="1303"/>
      <c r="AB263" s="1303"/>
      <c r="AC263" s="1303"/>
      <c r="AD263" s="1341"/>
      <c r="AE263" s="1341"/>
      <c r="AF263" s="1341"/>
      <c r="AG263" s="1341"/>
      <c r="AH263" s="1303"/>
      <c r="AI263" s="1296"/>
      <c r="AJ263" s="1296"/>
    </row>
    <row r="264" spans="1:36" ht="18.75" x14ac:dyDescent="0.25">
      <c r="A264" s="1342">
        <v>14</v>
      </c>
      <c r="B264" s="1345" t="s">
        <v>118</v>
      </c>
      <c r="C264" s="1348" t="s">
        <v>83</v>
      </c>
      <c r="D264" s="1348">
        <f>160*0.9</f>
        <v>144</v>
      </c>
      <c r="E264" s="439" t="s">
        <v>328</v>
      </c>
      <c r="F264" s="439">
        <v>8.4</v>
      </c>
      <c r="G264" s="439">
        <v>18</v>
      </c>
      <c r="H264" s="439">
        <v>16.399999999999999</v>
      </c>
      <c r="I264" s="439">
        <v>10.199999999999999</v>
      </c>
      <c r="J264" s="439">
        <v>29</v>
      </c>
      <c r="K264" s="439">
        <v>23</v>
      </c>
      <c r="L264" s="701">
        <v>18</v>
      </c>
      <c r="M264" s="441">
        <v>31.4</v>
      </c>
      <c r="N264" s="441">
        <v>35</v>
      </c>
      <c r="O264" s="441">
        <v>22.4</v>
      </c>
      <c r="P264" s="441">
        <v>31.5</v>
      </c>
      <c r="Q264" s="441">
        <v>28</v>
      </c>
      <c r="R264" s="706">
        <v>380</v>
      </c>
      <c r="S264" s="706">
        <v>380</v>
      </c>
      <c r="T264" s="151">
        <v>380</v>
      </c>
      <c r="U264" s="151">
        <v>380</v>
      </c>
      <c r="V264" s="152">
        <f t="shared" si="57"/>
        <v>14.266666666666666</v>
      </c>
      <c r="W264" s="152">
        <f t="shared" si="58"/>
        <v>20.733333333333334</v>
      </c>
      <c r="X264" s="152">
        <f t="shared" si="59"/>
        <v>28.133333333333336</v>
      </c>
      <c r="Y264" s="153">
        <f t="shared" si="60"/>
        <v>27.3</v>
      </c>
      <c r="Z264" s="1334">
        <f t="shared" ref="Z264:AB264" si="76">SUM(V264:V283)</f>
        <v>30.666666666666668</v>
      </c>
      <c r="AA264" s="1302">
        <f t="shared" si="76"/>
        <v>57.9</v>
      </c>
      <c r="AB264" s="1302">
        <f t="shared" si="76"/>
        <v>55.800000000000004</v>
      </c>
      <c r="AC264" s="1302">
        <f>SUM(Y264:Y283)</f>
        <v>51.766666666666666</v>
      </c>
      <c r="AD264" s="1337">
        <f t="shared" ref="AD264:AG284" si="77">Z264*0.38*0.9*SQRT(3)</f>
        <v>18.165748869782387</v>
      </c>
      <c r="AE264" s="1337">
        <f t="shared" si="77"/>
        <v>34.297723681317393</v>
      </c>
      <c r="AF264" s="1337">
        <f t="shared" si="77"/>
        <v>33.053764791321427</v>
      </c>
      <c r="AG264" s="1337">
        <f t="shared" si="77"/>
        <v>30.664573907360914</v>
      </c>
      <c r="AH264" s="1302">
        <f t="shared" ref="AH264" si="78">MAX(Z264:AC283)</f>
        <v>57.9</v>
      </c>
      <c r="AI264" s="1294">
        <f t="shared" ref="AI264" si="79">AH264*0.38*0.9*SQRT(3)</f>
        <v>34.297723681317393</v>
      </c>
      <c r="AJ264" s="1294">
        <f t="shared" ref="AJ264" si="80">D264-AI264</f>
        <v>109.70227631868261</v>
      </c>
    </row>
    <row r="265" spans="1:36" ht="18.75" x14ac:dyDescent="0.25">
      <c r="A265" s="1343"/>
      <c r="B265" s="1346"/>
      <c r="C265" s="1349"/>
      <c r="D265" s="1351"/>
      <c r="E265" s="437" t="s">
        <v>326</v>
      </c>
      <c r="F265" s="437">
        <v>6.8</v>
      </c>
      <c r="G265" s="437">
        <v>24</v>
      </c>
      <c r="H265" s="437">
        <v>18.399999999999999</v>
      </c>
      <c r="I265" s="437">
        <v>19.5</v>
      </c>
      <c r="J265" s="437">
        <v>41.2</v>
      </c>
      <c r="K265" s="437">
        <v>50.8</v>
      </c>
      <c r="L265" s="702">
        <v>24.8</v>
      </c>
      <c r="M265" s="420">
        <v>38.4</v>
      </c>
      <c r="N265" s="420">
        <v>19.8</v>
      </c>
      <c r="O265" s="420">
        <v>27</v>
      </c>
      <c r="P265" s="420">
        <v>14.9</v>
      </c>
      <c r="Q265" s="420">
        <v>31.5</v>
      </c>
      <c r="R265" s="703">
        <v>380</v>
      </c>
      <c r="S265" s="703">
        <v>380</v>
      </c>
      <c r="T265" s="144">
        <v>380</v>
      </c>
      <c r="U265" s="144">
        <v>380</v>
      </c>
      <c r="V265" s="145">
        <f t="shared" si="57"/>
        <v>16.400000000000002</v>
      </c>
      <c r="W265" s="145">
        <f t="shared" si="58"/>
        <v>37.166666666666664</v>
      </c>
      <c r="X265" s="145">
        <f t="shared" si="59"/>
        <v>27.666666666666668</v>
      </c>
      <c r="Y265" s="146">
        <f t="shared" si="60"/>
        <v>24.466666666666669</v>
      </c>
      <c r="Z265" s="1335"/>
      <c r="AA265" s="1293"/>
      <c r="AB265" s="1293"/>
      <c r="AC265" s="1293"/>
      <c r="AD265" s="1338"/>
      <c r="AE265" s="1338"/>
      <c r="AF265" s="1338"/>
      <c r="AG265" s="1338"/>
      <c r="AH265" s="1293"/>
      <c r="AI265" s="1295"/>
      <c r="AJ265" s="1295"/>
    </row>
    <row r="266" spans="1:36" ht="18.75" x14ac:dyDescent="0.25">
      <c r="A266" s="1343"/>
      <c r="B266" s="1346"/>
      <c r="C266" s="1349"/>
      <c r="D266" s="1351"/>
      <c r="E266" s="147"/>
      <c r="F266" s="147"/>
      <c r="G266" s="147"/>
      <c r="H266" s="147"/>
      <c r="I266" s="147"/>
      <c r="J266" s="147"/>
      <c r="K266" s="147"/>
      <c r="L266" s="147"/>
      <c r="M266" s="147"/>
      <c r="N266" s="147"/>
      <c r="O266" s="147"/>
      <c r="P266" s="147"/>
      <c r="Q266" s="147"/>
      <c r="R266" s="148"/>
      <c r="S266" s="148"/>
      <c r="T266" s="148"/>
      <c r="U266" s="148"/>
      <c r="V266" s="145">
        <f t="shared" si="57"/>
        <v>0</v>
      </c>
      <c r="W266" s="145">
        <f t="shared" si="58"/>
        <v>0</v>
      </c>
      <c r="X266" s="145">
        <f t="shared" si="59"/>
        <v>0</v>
      </c>
      <c r="Y266" s="146">
        <f t="shared" si="60"/>
        <v>0</v>
      </c>
      <c r="Z266" s="1335"/>
      <c r="AA266" s="1293"/>
      <c r="AB266" s="1293"/>
      <c r="AC266" s="1293"/>
      <c r="AD266" s="1338"/>
      <c r="AE266" s="1338"/>
      <c r="AF266" s="1338"/>
      <c r="AG266" s="1338"/>
      <c r="AH266" s="1293"/>
      <c r="AI266" s="1295"/>
      <c r="AJ266" s="1295"/>
    </row>
    <row r="267" spans="1:36" ht="18.75" x14ac:dyDescent="0.25">
      <c r="A267" s="1343"/>
      <c r="B267" s="1346"/>
      <c r="C267" s="1349"/>
      <c r="D267" s="1351"/>
      <c r="E267" s="142"/>
      <c r="F267" s="142"/>
      <c r="G267" s="142"/>
      <c r="H267" s="142"/>
      <c r="I267" s="142"/>
      <c r="J267" s="142"/>
      <c r="K267" s="142"/>
      <c r="L267" s="142"/>
      <c r="M267" s="142"/>
      <c r="N267" s="142"/>
      <c r="O267" s="142"/>
      <c r="P267" s="142"/>
      <c r="Q267" s="142"/>
      <c r="R267" s="144"/>
      <c r="S267" s="144"/>
      <c r="T267" s="144"/>
      <c r="U267" s="144"/>
      <c r="V267" s="145">
        <f t="shared" si="57"/>
        <v>0</v>
      </c>
      <c r="W267" s="145">
        <f t="shared" si="58"/>
        <v>0</v>
      </c>
      <c r="X267" s="145">
        <f t="shared" si="59"/>
        <v>0</v>
      </c>
      <c r="Y267" s="146">
        <f t="shared" si="60"/>
        <v>0</v>
      </c>
      <c r="Z267" s="1335"/>
      <c r="AA267" s="1293"/>
      <c r="AB267" s="1293"/>
      <c r="AC267" s="1293"/>
      <c r="AD267" s="1338"/>
      <c r="AE267" s="1338"/>
      <c r="AF267" s="1338"/>
      <c r="AG267" s="1338"/>
      <c r="AH267" s="1293"/>
      <c r="AI267" s="1295"/>
      <c r="AJ267" s="1295"/>
    </row>
    <row r="268" spans="1:36" ht="18.75" x14ac:dyDescent="0.25">
      <c r="A268" s="1343"/>
      <c r="B268" s="1346"/>
      <c r="C268" s="1349"/>
      <c r="D268" s="1351"/>
      <c r="E268" s="147"/>
      <c r="F268" s="147"/>
      <c r="G268" s="147"/>
      <c r="H268" s="147"/>
      <c r="I268" s="147"/>
      <c r="J268" s="147"/>
      <c r="K268" s="147"/>
      <c r="L268" s="147"/>
      <c r="M268" s="147"/>
      <c r="N268" s="147"/>
      <c r="O268" s="147"/>
      <c r="P268" s="147"/>
      <c r="Q268" s="147"/>
      <c r="R268" s="148"/>
      <c r="S268" s="148"/>
      <c r="T268" s="148"/>
      <c r="U268" s="148"/>
      <c r="V268" s="145">
        <f t="shared" ref="V268:V342" si="81">IF(AND(F268=0,G268=0,H268=0),0,IF(AND(F268=0,G268=0),H268,IF(AND(F268=0,H268=0),G268,IF(AND(G268=0,H268=0),F268,IF(F268=0,(G268+H268)/2,IF(G268=0,(F268+H268)/2,IF(H268=0,(F268+G268)/2,(F268+G268+H268)/3)))))))</f>
        <v>0</v>
      </c>
      <c r="W268" s="145">
        <f t="shared" ref="W268:W342" si="82">IF(AND(I268=0,J268=0,K268=0),0,IF(AND(I268=0,J268=0),K268,IF(AND(I268=0,K268=0),J268,IF(AND(J268=0,K268=0),I268,IF(I268=0,(J268+K268)/2,IF(J268=0,(I268+K268)/2,IF(K268=0,(I268+J268)/2,(I268+J268+K268)/3)))))))</f>
        <v>0</v>
      </c>
      <c r="X268" s="145">
        <f t="shared" ref="X268:X342" si="83">IF(AND(L268=0,M268=0,N268=0),0,IF(AND(L268=0,M268=0),N268,IF(AND(L268=0,N268=0),M268,IF(AND(M268=0,N268=0),L268,IF(L268=0,(M268+N268)/2,IF(M268=0,(L268+N268)/2,IF(N268=0,(L268+M268)/2,(L268+M268+N268)/3)))))))</f>
        <v>0</v>
      </c>
      <c r="Y268" s="146">
        <f t="shared" ref="Y268:Y342" si="84">IF(AND(O268=0,P268=0,Q268=0),0,IF(AND(O268=0,P268=0),Q268,IF(AND(O268=0,Q268=0),P268,IF(AND(P268=0,Q268=0),O268,IF(O268=0,(P268+Q268)/2,IF(P268=0,(O268+Q268)/2,IF(Q268=0,(O268+P268)/2,(O268+P268+Q268)/3)))))))</f>
        <v>0</v>
      </c>
      <c r="Z268" s="1335"/>
      <c r="AA268" s="1293"/>
      <c r="AB268" s="1293"/>
      <c r="AC268" s="1293"/>
      <c r="AD268" s="1338"/>
      <c r="AE268" s="1338"/>
      <c r="AF268" s="1338"/>
      <c r="AG268" s="1338"/>
      <c r="AH268" s="1293"/>
      <c r="AI268" s="1295"/>
      <c r="AJ268" s="1295"/>
    </row>
    <row r="269" spans="1:36" ht="18.75" x14ac:dyDescent="0.25">
      <c r="A269" s="1343"/>
      <c r="B269" s="1346"/>
      <c r="C269" s="1349"/>
      <c r="D269" s="1351"/>
      <c r="E269" s="142"/>
      <c r="F269" s="142"/>
      <c r="G269" s="142"/>
      <c r="H269" s="142"/>
      <c r="I269" s="142"/>
      <c r="J269" s="142"/>
      <c r="K269" s="142"/>
      <c r="L269" s="142"/>
      <c r="M269" s="142"/>
      <c r="N269" s="142"/>
      <c r="O269" s="142"/>
      <c r="P269" s="142"/>
      <c r="Q269" s="142"/>
      <c r="R269" s="144"/>
      <c r="S269" s="144"/>
      <c r="T269" s="144"/>
      <c r="U269" s="144"/>
      <c r="V269" s="145">
        <f t="shared" si="81"/>
        <v>0</v>
      </c>
      <c r="W269" s="145">
        <f t="shared" si="82"/>
        <v>0</v>
      </c>
      <c r="X269" s="145">
        <f t="shared" si="83"/>
        <v>0</v>
      </c>
      <c r="Y269" s="146">
        <f t="shared" si="84"/>
        <v>0</v>
      </c>
      <c r="Z269" s="1335"/>
      <c r="AA269" s="1293"/>
      <c r="AB269" s="1293"/>
      <c r="AC269" s="1293"/>
      <c r="AD269" s="1338"/>
      <c r="AE269" s="1338"/>
      <c r="AF269" s="1338"/>
      <c r="AG269" s="1338"/>
      <c r="AH269" s="1293"/>
      <c r="AI269" s="1295"/>
      <c r="AJ269" s="1295"/>
    </row>
    <row r="270" spans="1:36" ht="18.75" x14ac:dyDescent="0.25">
      <c r="A270" s="1343"/>
      <c r="B270" s="1346"/>
      <c r="C270" s="1349"/>
      <c r="D270" s="1351"/>
      <c r="E270" s="147"/>
      <c r="F270" s="147"/>
      <c r="G270" s="147"/>
      <c r="H270" s="147"/>
      <c r="I270" s="147"/>
      <c r="J270" s="147"/>
      <c r="K270" s="147"/>
      <c r="L270" s="147"/>
      <c r="M270" s="147"/>
      <c r="N270" s="147"/>
      <c r="O270" s="147"/>
      <c r="P270" s="147"/>
      <c r="Q270" s="147"/>
      <c r="R270" s="148"/>
      <c r="S270" s="148"/>
      <c r="T270" s="148"/>
      <c r="U270" s="148"/>
      <c r="V270" s="145">
        <f t="shared" si="81"/>
        <v>0</v>
      </c>
      <c r="W270" s="145">
        <f t="shared" si="82"/>
        <v>0</v>
      </c>
      <c r="X270" s="145">
        <f t="shared" si="83"/>
        <v>0</v>
      </c>
      <c r="Y270" s="146">
        <f t="shared" si="84"/>
        <v>0</v>
      </c>
      <c r="Z270" s="1335"/>
      <c r="AA270" s="1293"/>
      <c r="AB270" s="1293"/>
      <c r="AC270" s="1293"/>
      <c r="AD270" s="1338"/>
      <c r="AE270" s="1338"/>
      <c r="AF270" s="1338"/>
      <c r="AG270" s="1338"/>
      <c r="AH270" s="1293"/>
      <c r="AI270" s="1295"/>
      <c r="AJ270" s="1295"/>
    </row>
    <row r="271" spans="1:36" ht="18.75" x14ac:dyDescent="0.25">
      <c r="A271" s="1343"/>
      <c r="B271" s="1346"/>
      <c r="C271" s="1349"/>
      <c r="D271" s="1351"/>
      <c r="E271" s="142"/>
      <c r="F271" s="142"/>
      <c r="G271" s="142"/>
      <c r="H271" s="142"/>
      <c r="I271" s="142"/>
      <c r="J271" s="142"/>
      <c r="K271" s="142"/>
      <c r="L271" s="142"/>
      <c r="M271" s="142"/>
      <c r="N271" s="142"/>
      <c r="O271" s="142"/>
      <c r="P271" s="142"/>
      <c r="Q271" s="142"/>
      <c r="R271" s="144"/>
      <c r="S271" s="144"/>
      <c r="T271" s="144"/>
      <c r="U271" s="144"/>
      <c r="V271" s="145">
        <f t="shared" si="81"/>
        <v>0</v>
      </c>
      <c r="W271" s="145">
        <f t="shared" si="82"/>
        <v>0</v>
      </c>
      <c r="X271" s="145">
        <f t="shared" si="83"/>
        <v>0</v>
      </c>
      <c r="Y271" s="146">
        <f t="shared" si="84"/>
        <v>0</v>
      </c>
      <c r="Z271" s="1335"/>
      <c r="AA271" s="1293"/>
      <c r="AB271" s="1293"/>
      <c r="AC271" s="1293"/>
      <c r="AD271" s="1338"/>
      <c r="AE271" s="1338"/>
      <c r="AF271" s="1338"/>
      <c r="AG271" s="1338"/>
      <c r="AH271" s="1293"/>
      <c r="AI271" s="1295"/>
      <c r="AJ271" s="1295"/>
    </row>
    <row r="272" spans="1:36" ht="18.75" x14ac:dyDescent="0.25">
      <c r="A272" s="1343"/>
      <c r="B272" s="1346"/>
      <c r="C272" s="1349"/>
      <c r="D272" s="1351"/>
      <c r="E272" s="147"/>
      <c r="F272" s="147"/>
      <c r="G272" s="147"/>
      <c r="H272" s="147"/>
      <c r="I272" s="147"/>
      <c r="J272" s="147"/>
      <c r="K272" s="147"/>
      <c r="L272" s="147"/>
      <c r="M272" s="147"/>
      <c r="N272" s="147"/>
      <c r="O272" s="147"/>
      <c r="P272" s="147"/>
      <c r="Q272" s="147"/>
      <c r="R272" s="148"/>
      <c r="S272" s="148"/>
      <c r="T272" s="148"/>
      <c r="U272" s="148"/>
      <c r="V272" s="145">
        <f t="shared" si="81"/>
        <v>0</v>
      </c>
      <c r="W272" s="145">
        <f t="shared" si="82"/>
        <v>0</v>
      </c>
      <c r="X272" s="145">
        <f t="shared" si="83"/>
        <v>0</v>
      </c>
      <c r="Y272" s="146">
        <f t="shared" si="84"/>
        <v>0</v>
      </c>
      <c r="Z272" s="1335"/>
      <c r="AA272" s="1293"/>
      <c r="AB272" s="1293"/>
      <c r="AC272" s="1293"/>
      <c r="AD272" s="1338"/>
      <c r="AE272" s="1338"/>
      <c r="AF272" s="1338"/>
      <c r="AG272" s="1338"/>
      <c r="AH272" s="1293"/>
      <c r="AI272" s="1295"/>
      <c r="AJ272" s="1295"/>
    </row>
    <row r="273" spans="1:36" ht="18.75" x14ac:dyDescent="0.25">
      <c r="A273" s="1343"/>
      <c r="B273" s="1346"/>
      <c r="C273" s="1349"/>
      <c r="D273" s="1351"/>
      <c r="E273" s="142"/>
      <c r="F273" s="142"/>
      <c r="G273" s="142"/>
      <c r="H273" s="142"/>
      <c r="I273" s="142"/>
      <c r="J273" s="142"/>
      <c r="K273" s="142"/>
      <c r="L273" s="142"/>
      <c r="M273" s="142"/>
      <c r="N273" s="142"/>
      <c r="O273" s="142"/>
      <c r="P273" s="142"/>
      <c r="Q273" s="142"/>
      <c r="R273" s="144"/>
      <c r="S273" s="144"/>
      <c r="T273" s="144"/>
      <c r="U273" s="144"/>
      <c r="V273" s="145">
        <f t="shared" si="81"/>
        <v>0</v>
      </c>
      <c r="W273" s="145">
        <f t="shared" si="82"/>
        <v>0</v>
      </c>
      <c r="X273" s="145">
        <f t="shared" si="83"/>
        <v>0</v>
      </c>
      <c r="Y273" s="146">
        <f t="shared" si="84"/>
        <v>0</v>
      </c>
      <c r="Z273" s="1335"/>
      <c r="AA273" s="1293"/>
      <c r="AB273" s="1293"/>
      <c r="AC273" s="1293"/>
      <c r="AD273" s="1338"/>
      <c r="AE273" s="1338"/>
      <c r="AF273" s="1338"/>
      <c r="AG273" s="1338"/>
      <c r="AH273" s="1293"/>
      <c r="AI273" s="1295"/>
      <c r="AJ273" s="1295"/>
    </row>
    <row r="274" spans="1:36" ht="18.75" x14ac:dyDescent="0.25">
      <c r="A274" s="1343"/>
      <c r="B274" s="1346"/>
      <c r="C274" s="1349"/>
      <c r="D274" s="1351"/>
      <c r="E274" s="147"/>
      <c r="F274" s="147"/>
      <c r="G274" s="147"/>
      <c r="H274" s="147"/>
      <c r="I274" s="147"/>
      <c r="J274" s="147"/>
      <c r="K274" s="147"/>
      <c r="L274" s="147"/>
      <c r="M274" s="147"/>
      <c r="N274" s="147"/>
      <c r="O274" s="147"/>
      <c r="P274" s="147"/>
      <c r="Q274" s="147"/>
      <c r="R274" s="148"/>
      <c r="S274" s="148"/>
      <c r="T274" s="148"/>
      <c r="U274" s="148"/>
      <c r="V274" s="145">
        <f t="shared" si="81"/>
        <v>0</v>
      </c>
      <c r="W274" s="145">
        <f t="shared" si="82"/>
        <v>0</v>
      </c>
      <c r="X274" s="145">
        <f t="shared" si="83"/>
        <v>0</v>
      </c>
      <c r="Y274" s="146">
        <f t="shared" si="84"/>
        <v>0</v>
      </c>
      <c r="Z274" s="1335"/>
      <c r="AA274" s="1293"/>
      <c r="AB274" s="1293"/>
      <c r="AC274" s="1293"/>
      <c r="AD274" s="1338"/>
      <c r="AE274" s="1338"/>
      <c r="AF274" s="1338"/>
      <c r="AG274" s="1338"/>
      <c r="AH274" s="1293"/>
      <c r="AI274" s="1295"/>
      <c r="AJ274" s="1295"/>
    </row>
    <row r="275" spans="1:36" ht="18.75" x14ac:dyDescent="0.25">
      <c r="A275" s="1343"/>
      <c r="B275" s="1346"/>
      <c r="C275" s="1349"/>
      <c r="D275" s="1351"/>
      <c r="E275" s="142"/>
      <c r="F275" s="142"/>
      <c r="G275" s="142"/>
      <c r="H275" s="142"/>
      <c r="I275" s="142"/>
      <c r="J275" s="142"/>
      <c r="K275" s="142"/>
      <c r="L275" s="142"/>
      <c r="M275" s="142"/>
      <c r="N275" s="142"/>
      <c r="O275" s="142"/>
      <c r="P275" s="142"/>
      <c r="Q275" s="142"/>
      <c r="R275" s="144"/>
      <c r="S275" s="144"/>
      <c r="T275" s="144"/>
      <c r="U275" s="144"/>
      <c r="V275" s="145">
        <f t="shared" si="81"/>
        <v>0</v>
      </c>
      <c r="W275" s="145">
        <f t="shared" si="82"/>
        <v>0</v>
      </c>
      <c r="X275" s="145">
        <f t="shared" si="83"/>
        <v>0</v>
      </c>
      <c r="Y275" s="146">
        <f t="shared" si="84"/>
        <v>0</v>
      </c>
      <c r="Z275" s="1335"/>
      <c r="AA275" s="1293"/>
      <c r="AB275" s="1293"/>
      <c r="AC275" s="1293"/>
      <c r="AD275" s="1338"/>
      <c r="AE275" s="1338"/>
      <c r="AF275" s="1338"/>
      <c r="AG275" s="1338"/>
      <c r="AH275" s="1293"/>
      <c r="AI275" s="1295"/>
      <c r="AJ275" s="1295"/>
    </row>
    <row r="276" spans="1:36" ht="18.75" x14ac:dyDescent="0.25">
      <c r="A276" s="1343"/>
      <c r="B276" s="1346"/>
      <c r="C276" s="1349"/>
      <c r="D276" s="1351"/>
      <c r="E276" s="147"/>
      <c r="F276" s="147"/>
      <c r="G276" s="147"/>
      <c r="H276" s="147"/>
      <c r="I276" s="147"/>
      <c r="J276" s="147"/>
      <c r="K276" s="147"/>
      <c r="L276" s="147"/>
      <c r="M276" s="147"/>
      <c r="N276" s="147"/>
      <c r="O276" s="147"/>
      <c r="P276" s="147"/>
      <c r="Q276" s="147"/>
      <c r="R276" s="148"/>
      <c r="S276" s="148"/>
      <c r="T276" s="148"/>
      <c r="U276" s="148"/>
      <c r="V276" s="145">
        <f t="shared" si="81"/>
        <v>0</v>
      </c>
      <c r="W276" s="145">
        <f t="shared" si="82"/>
        <v>0</v>
      </c>
      <c r="X276" s="145">
        <f t="shared" si="83"/>
        <v>0</v>
      </c>
      <c r="Y276" s="146">
        <f t="shared" si="84"/>
        <v>0</v>
      </c>
      <c r="Z276" s="1335"/>
      <c r="AA276" s="1293"/>
      <c r="AB276" s="1293"/>
      <c r="AC276" s="1293"/>
      <c r="AD276" s="1338"/>
      <c r="AE276" s="1338"/>
      <c r="AF276" s="1338"/>
      <c r="AG276" s="1338"/>
      <c r="AH276" s="1293"/>
      <c r="AI276" s="1295"/>
      <c r="AJ276" s="1295"/>
    </row>
    <row r="277" spans="1:36" ht="18.75" x14ac:dyDescent="0.25">
      <c r="A277" s="1343"/>
      <c r="B277" s="1346"/>
      <c r="C277" s="1349"/>
      <c r="D277" s="1351"/>
      <c r="E277" s="142"/>
      <c r="F277" s="142"/>
      <c r="G277" s="142"/>
      <c r="H277" s="142"/>
      <c r="I277" s="142"/>
      <c r="J277" s="142"/>
      <c r="K277" s="142"/>
      <c r="L277" s="142"/>
      <c r="M277" s="142"/>
      <c r="N277" s="142"/>
      <c r="O277" s="142"/>
      <c r="P277" s="142"/>
      <c r="Q277" s="142"/>
      <c r="R277" s="144"/>
      <c r="S277" s="144"/>
      <c r="T277" s="144"/>
      <c r="U277" s="144"/>
      <c r="V277" s="145">
        <f t="shared" si="81"/>
        <v>0</v>
      </c>
      <c r="W277" s="145">
        <f t="shared" si="82"/>
        <v>0</v>
      </c>
      <c r="X277" s="145">
        <f t="shared" si="83"/>
        <v>0</v>
      </c>
      <c r="Y277" s="146">
        <f t="shared" si="84"/>
        <v>0</v>
      </c>
      <c r="Z277" s="1335"/>
      <c r="AA277" s="1293"/>
      <c r="AB277" s="1293"/>
      <c r="AC277" s="1293"/>
      <c r="AD277" s="1338"/>
      <c r="AE277" s="1338"/>
      <c r="AF277" s="1338"/>
      <c r="AG277" s="1338"/>
      <c r="AH277" s="1293"/>
      <c r="AI277" s="1295"/>
      <c r="AJ277" s="1295"/>
    </row>
    <row r="278" spans="1:36" ht="18.75" x14ac:dyDescent="0.25">
      <c r="A278" s="1343"/>
      <c r="B278" s="1346"/>
      <c r="C278" s="1349"/>
      <c r="D278" s="1351"/>
      <c r="E278" s="147"/>
      <c r="F278" s="147"/>
      <c r="G278" s="147"/>
      <c r="H278" s="147"/>
      <c r="I278" s="147"/>
      <c r="J278" s="147"/>
      <c r="K278" s="147"/>
      <c r="L278" s="147"/>
      <c r="M278" s="147"/>
      <c r="N278" s="147"/>
      <c r="O278" s="147"/>
      <c r="P278" s="147"/>
      <c r="Q278" s="147"/>
      <c r="R278" s="148"/>
      <c r="S278" s="148"/>
      <c r="T278" s="148"/>
      <c r="U278" s="148"/>
      <c r="V278" s="145">
        <f t="shared" si="81"/>
        <v>0</v>
      </c>
      <c r="W278" s="145">
        <f t="shared" si="82"/>
        <v>0</v>
      </c>
      <c r="X278" s="145">
        <f t="shared" si="83"/>
        <v>0</v>
      </c>
      <c r="Y278" s="146">
        <f t="shared" si="84"/>
        <v>0</v>
      </c>
      <c r="Z278" s="1335"/>
      <c r="AA278" s="1293"/>
      <c r="AB278" s="1293"/>
      <c r="AC278" s="1293"/>
      <c r="AD278" s="1338"/>
      <c r="AE278" s="1338"/>
      <c r="AF278" s="1338"/>
      <c r="AG278" s="1338"/>
      <c r="AH278" s="1293"/>
      <c r="AI278" s="1295"/>
      <c r="AJ278" s="1295"/>
    </row>
    <row r="279" spans="1:36" ht="18.75" x14ac:dyDescent="0.25">
      <c r="A279" s="1343"/>
      <c r="B279" s="1346"/>
      <c r="C279" s="1349"/>
      <c r="D279" s="1351"/>
      <c r="E279" s="142"/>
      <c r="F279" s="142"/>
      <c r="G279" s="142"/>
      <c r="H279" s="142"/>
      <c r="I279" s="142"/>
      <c r="J279" s="142"/>
      <c r="K279" s="142"/>
      <c r="L279" s="142"/>
      <c r="M279" s="142"/>
      <c r="N279" s="142"/>
      <c r="O279" s="142"/>
      <c r="P279" s="142"/>
      <c r="Q279" s="142"/>
      <c r="R279" s="144"/>
      <c r="S279" s="144"/>
      <c r="T279" s="144"/>
      <c r="U279" s="144"/>
      <c r="V279" s="145">
        <f t="shared" si="81"/>
        <v>0</v>
      </c>
      <c r="W279" s="145">
        <f t="shared" si="82"/>
        <v>0</v>
      </c>
      <c r="X279" s="145">
        <f t="shared" si="83"/>
        <v>0</v>
      </c>
      <c r="Y279" s="146">
        <f t="shared" si="84"/>
        <v>0</v>
      </c>
      <c r="Z279" s="1335"/>
      <c r="AA279" s="1293"/>
      <c r="AB279" s="1293"/>
      <c r="AC279" s="1293"/>
      <c r="AD279" s="1338"/>
      <c r="AE279" s="1338"/>
      <c r="AF279" s="1338"/>
      <c r="AG279" s="1338"/>
      <c r="AH279" s="1293"/>
      <c r="AI279" s="1295"/>
      <c r="AJ279" s="1295"/>
    </row>
    <row r="280" spans="1:36" ht="18.75" x14ac:dyDescent="0.25">
      <c r="A280" s="1343"/>
      <c r="B280" s="1346"/>
      <c r="C280" s="1349"/>
      <c r="D280" s="1351"/>
      <c r="E280" s="147"/>
      <c r="F280" s="147"/>
      <c r="G280" s="147"/>
      <c r="H280" s="147"/>
      <c r="I280" s="147"/>
      <c r="J280" s="147"/>
      <c r="K280" s="147"/>
      <c r="L280" s="147"/>
      <c r="M280" s="147"/>
      <c r="N280" s="147"/>
      <c r="O280" s="147"/>
      <c r="P280" s="147"/>
      <c r="Q280" s="147"/>
      <c r="R280" s="148"/>
      <c r="S280" s="148"/>
      <c r="T280" s="148"/>
      <c r="U280" s="148"/>
      <c r="V280" s="145">
        <f t="shared" si="81"/>
        <v>0</v>
      </c>
      <c r="W280" s="145">
        <f t="shared" si="82"/>
        <v>0</v>
      </c>
      <c r="X280" s="145">
        <f t="shared" si="83"/>
        <v>0</v>
      </c>
      <c r="Y280" s="146">
        <f t="shared" si="84"/>
        <v>0</v>
      </c>
      <c r="Z280" s="1335"/>
      <c r="AA280" s="1293"/>
      <c r="AB280" s="1293"/>
      <c r="AC280" s="1293"/>
      <c r="AD280" s="1338"/>
      <c r="AE280" s="1338"/>
      <c r="AF280" s="1338"/>
      <c r="AG280" s="1338"/>
      <c r="AH280" s="1293"/>
      <c r="AI280" s="1295"/>
      <c r="AJ280" s="1295"/>
    </row>
    <row r="281" spans="1:36" ht="18.75" x14ac:dyDescent="0.25">
      <c r="A281" s="1343"/>
      <c r="B281" s="1346"/>
      <c r="C281" s="1349"/>
      <c r="D281" s="1351"/>
      <c r="E281" s="142"/>
      <c r="F281" s="142"/>
      <c r="G281" s="142"/>
      <c r="H281" s="142"/>
      <c r="I281" s="142"/>
      <c r="J281" s="142"/>
      <c r="K281" s="142"/>
      <c r="L281" s="142"/>
      <c r="M281" s="142"/>
      <c r="N281" s="142"/>
      <c r="O281" s="142"/>
      <c r="P281" s="142"/>
      <c r="Q281" s="142"/>
      <c r="R281" s="144"/>
      <c r="S281" s="144"/>
      <c r="T281" s="144"/>
      <c r="U281" s="144"/>
      <c r="V281" s="145">
        <f t="shared" si="81"/>
        <v>0</v>
      </c>
      <c r="W281" s="145">
        <f t="shared" si="82"/>
        <v>0</v>
      </c>
      <c r="X281" s="145">
        <f t="shared" si="83"/>
        <v>0</v>
      </c>
      <c r="Y281" s="146">
        <f t="shared" si="84"/>
        <v>0</v>
      </c>
      <c r="Z281" s="1335"/>
      <c r="AA281" s="1293"/>
      <c r="AB281" s="1293"/>
      <c r="AC281" s="1293"/>
      <c r="AD281" s="1338"/>
      <c r="AE281" s="1338"/>
      <c r="AF281" s="1338"/>
      <c r="AG281" s="1338"/>
      <c r="AH281" s="1293"/>
      <c r="AI281" s="1295"/>
      <c r="AJ281" s="1295"/>
    </row>
    <row r="282" spans="1:36" ht="18.75" x14ac:dyDescent="0.25">
      <c r="A282" s="1343"/>
      <c r="B282" s="1346"/>
      <c r="C282" s="1349"/>
      <c r="D282" s="1351"/>
      <c r="E282" s="147"/>
      <c r="F282" s="147"/>
      <c r="G282" s="147"/>
      <c r="H282" s="147"/>
      <c r="I282" s="147"/>
      <c r="J282" s="147"/>
      <c r="K282" s="147"/>
      <c r="L282" s="147"/>
      <c r="M282" s="147"/>
      <c r="N282" s="147"/>
      <c r="O282" s="147"/>
      <c r="P282" s="147"/>
      <c r="Q282" s="147"/>
      <c r="R282" s="148"/>
      <c r="S282" s="148"/>
      <c r="T282" s="148"/>
      <c r="U282" s="148"/>
      <c r="V282" s="145">
        <f t="shared" si="81"/>
        <v>0</v>
      </c>
      <c r="W282" s="145">
        <f t="shared" si="82"/>
        <v>0</v>
      </c>
      <c r="X282" s="145">
        <f t="shared" si="83"/>
        <v>0</v>
      </c>
      <c r="Y282" s="146">
        <f t="shared" si="84"/>
        <v>0</v>
      </c>
      <c r="Z282" s="1335"/>
      <c r="AA282" s="1293"/>
      <c r="AB282" s="1293"/>
      <c r="AC282" s="1293"/>
      <c r="AD282" s="1338"/>
      <c r="AE282" s="1338"/>
      <c r="AF282" s="1338"/>
      <c r="AG282" s="1338"/>
      <c r="AH282" s="1293"/>
      <c r="AI282" s="1295"/>
      <c r="AJ282" s="1295"/>
    </row>
    <row r="283" spans="1:36" ht="19.5" thickBot="1" x14ac:dyDescent="0.3">
      <c r="A283" s="1344"/>
      <c r="B283" s="1347"/>
      <c r="C283" s="1350"/>
      <c r="D283" s="1352"/>
      <c r="E283" s="154"/>
      <c r="F283" s="154"/>
      <c r="G283" s="154"/>
      <c r="H283" s="154"/>
      <c r="I283" s="154"/>
      <c r="J283" s="154"/>
      <c r="K283" s="154"/>
      <c r="L283" s="154"/>
      <c r="M283" s="154"/>
      <c r="N283" s="154"/>
      <c r="O283" s="154"/>
      <c r="P283" s="154"/>
      <c r="Q283" s="154"/>
      <c r="R283" s="155"/>
      <c r="S283" s="155"/>
      <c r="T283" s="155"/>
      <c r="U283" s="155"/>
      <c r="V283" s="156">
        <f t="shared" si="81"/>
        <v>0</v>
      </c>
      <c r="W283" s="156">
        <f t="shared" si="82"/>
        <v>0</v>
      </c>
      <c r="X283" s="156">
        <f t="shared" si="83"/>
        <v>0</v>
      </c>
      <c r="Y283" s="157">
        <f t="shared" si="84"/>
        <v>0</v>
      </c>
      <c r="Z283" s="1336"/>
      <c r="AA283" s="1303"/>
      <c r="AB283" s="1303"/>
      <c r="AC283" s="1303"/>
      <c r="AD283" s="1341"/>
      <c r="AE283" s="1341"/>
      <c r="AF283" s="1341"/>
      <c r="AG283" s="1341"/>
      <c r="AH283" s="1303"/>
      <c r="AI283" s="1296"/>
      <c r="AJ283" s="1296"/>
    </row>
    <row r="284" spans="1:36" ht="18.75" x14ac:dyDescent="0.25">
      <c r="A284" s="1342">
        <v>15</v>
      </c>
      <c r="B284" s="1345" t="s">
        <v>329</v>
      </c>
      <c r="C284" s="1348" t="s">
        <v>99</v>
      </c>
      <c r="D284" s="1348">
        <f>250*0.9</f>
        <v>225</v>
      </c>
      <c r="E284" s="439" t="s">
        <v>330</v>
      </c>
      <c r="F284" s="439">
        <v>3.1</v>
      </c>
      <c r="G284" s="439">
        <v>5</v>
      </c>
      <c r="H284" s="439">
        <v>0.7</v>
      </c>
      <c r="I284" s="439">
        <v>0.9</v>
      </c>
      <c r="J284" s="439">
        <v>1.4</v>
      </c>
      <c r="K284" s="439">
        <v>0</v>
      </c>
      <c r="L284" s="701">
        <v>1.4</v>
      </c>
      <c r="M284" s="441">
        <v>5.2</v>
      </c>
      <c r="N284" s="441">
        <v>2</v>
      </c>
      <c r="O284" s="441">
        <v>0</v>
      </c>
      <c r="P284" s="441">
        <v>2.4</v>
      </c>
      <c r="Q284" s="441">
        <v>2</v>
      </c>
      <c r="R284" s="706">
        <v>380</v>
      </c>
      <c r="S284" s="706">
        <v>380</v>
      </c>
      <c r="T284" s="151">
        <v>380</v>
      </c>
      <c r="U284" s="151">
        <v>380</v>
      </c>
      <c r="V284" s="152">
        <f t="shared" si="81"/>
        <v>2.9333333333333331</v>
      </c>
      <c r="W284" s="152">
        <f t="shared" si="82"/>
        <v>1.1499999999999999</v>
      </c>
      <c r="X284" s="152">
        <f t="shared" si="83"/>
        <v>2.8666666666666667</v>
      </c>
      <c r="Y284" s="153">
        <f t="shared" si="84"/>
        <v>2.2000000000000002</v>
      </c>
      <c r="Z284" s="1334">
        <f t="shared" ref="Z284:AB284" si="85">SUM(V284:V303)</f>
        <v>82.76666666666668</v>
      </c>
      <c r="AA284" s="1302">
        <f t="shared" si="85"/>
        <v>36.800000000000004</v>
      </c>
      <c r="AB284" s="1302">
        <f t="shared" si="85"/>
        <v>49.533333333333331</v>
      </c>
      <c r="AC284" s="1302">
        <f>SUM(Y284:Y303)</f>
        <v>40.966666666666661</v>
      </c>
      <c r="AD284" s="1337">
        <f t="shared" ref="AD284" si="86">Z284*0.38*0.9*SQRT(3)</f>
        <v>49.027776569206161</v>
      </c>
      <c r="AE284" s="1337">
        <f t="shared" si="77"/>
        <v>21.798898643738863</v>
      </c>
      <c r="AF284" s="1337">
        <f t="shared" si="77"/>
        <v>29.341633500539807</v>
      </c>
      <c r="AG284" s="1337">
        <f t="shared" si="77"/>
        <v>24.267071044524506</v>
      </c>
      <c r="AH284" s="1302">
        <f t="shared" ref="AH284" si="87">MAX(Z284:AC303)</f>
        <v>82.76666666666668</v>
      </c>
      <c r="AI284" s="1294">
        <f t="shared" ref="AI284" si="88">AH284*0.38*0.9*SQRT(3)</f>
        <v>49.027776569206161</v>
      </c>
      <c r="AJ284" s="1294">
        <f t="shared" ref="AJ284" si="89">D284-AI284</f>
        <v>175.97222343079383</v>
      </c>
    </row>
    <row r="285" spans="1:36" ht="18.75" x14ac:dyDescent="0.25">
      <c r="A285" s="1343"/>
      <c r="B285" s="1346"/>
      <c r="C285" s="1349"/>
      <c r="D285" s="1351"/>
      <c r="E285" s="437" t="s">
        <v>331</v>
      </c>
      <c r="F285" s="437">
        <v>0</v>
      </c>
      <c r="G285" s="437">
        <v>0</v>
      </c>
      <c r="H285" s="437">
        <v>0</v>
      </c>
      <c r="I285" s="437">
        <v>0</v>
      </c>
      <c r="J285" s="437">
        <v>0</v>
      </c>
      <c r="K285" s="437">
        <v>0</v>
      </c>
      <c r="L285" s="702">
        <v>0.5</v>
      </c>
      <c r="M285" s="420">
        <v>0.5</v>
      </c>
      <c r="N285" s="420">
        <v>0.4</v>
      </c>
      <c r="O285" s="420">
        <v>0.3</v>
      </c>
      <c r="P285" s="420">
        <v>0.1</v>
      </c>
      <c r="Q285" s="420">
        <v>0.1</v>
      </c>
      <c r="R285" s="703">
        <v>380</v>
      </c>
      <c r="S285" s="703">
        <v>380</v>
      </c>
      <c r="T285" s="144">
        <v>380</v>
      </c>
      <c r="U285" s="144">
        <v>380</v>
      </c>
      <c r="V285" s="145">
        <f t="shared" si="81"/>
        <v>0</v>
      </c>
      <c r="W285" s="145">
        <f t="shared" si="82"/>
        <v>0</v>
      </c>
      <c r="X285" s="145">
        <f t="shared" si="83"/>
        <v>0.46666666666666662</v>
      </c>
      <c r="Y285" s="146">
        <f t="shared" si="84"/>
        <v>0.16666666666666666</v>
      </c>
      <c r="Z285" s="1335"/>
      <c r="AA285" s="1293"/>
      <c r="AB285" s="1293"/>
      <c r="AC285" s="1293"/>
      <c r="AD285" s="1338"/>
      <c r="AE285" s="1338"/>
      <c r="AF285" s="1338"/>
      <c r="AG285" s="1338"/>
      <c r="AH285" s="1293"/>
      <c r="AI285" s="1295"/>
      <c r="AJ285" s="1295"/>
    </row>
    <row r="286" spans="1:36" ht="18.75" x14ac:dyDescent="0.25">
      <c r="A286" s="1343"/>
      <c r="B286" s="1346"/>
      <c r="C286" s="1349"/>
      <c r="D286" s="1351"/>
      <c r="E286" s="438" t="s">
        <v>332</v>
      </c>
      <c r="F286" s="438">
        <v>9.8000000000000007</v>
      </c>
      <c r="G286" s="438">
        <v>19.399999999999999</v>
      </c>
      <c r="H286" s="438">
        <v>27</v>
      </c>
      <c r="I286" s="438">
        <v>16</v>
      </c>
      <c r="J286" s="438">
        <v>19.5</v>
      </c>
      <c r="K286" s="438">
        <v>34.200000000000003</v>
      </c>
      <c r="L286" s="704">
        <v>24.4</v>
      </c>
      <c r="M286" s="438">
        <v>18.899999999999999</v>
      </c>
      <c r="N286" s="438">
        <v>34.200000000000003</v>
      </c>
      <c r="O286" s="438">
        <v>30.8</v>
      </c>
      <c r="P286" s="438">
        <v>24</v>
      </c>
      <c r="Q286" s="438">
        <v>27.3</v>
      </c>
      <c r="R286" s="703">
        <v>380</v>
      </c>
      <c r="S286" s="703">
        <v>380</v>
      </c>
      <c r="T286" s="144">
        <v>380</v>
      </c>
      <c r="U286" s="144">
        <v>380</v>
      </c>
      <c r="V286" s="145">
        <f t="shared" si="81"/>
        <v>18.733333333333334</v>
      </c>
      <c r="W286" s="145">
        <f t="shared" si="82"/>
        <v>23.233333333333334</v>
      </c>
      <c r="X286" s="145">
        <f t="shared" si="83"/>
        <v>25.833333333333332</v>
      </c>
      <c r="Y286" s="146">
        <f t="shared" si="84"/>
        <v>27.366666666666664</v>
      </c>
      <c r="Z286" s="1335"/>
      <c r="AA286" s="1293"/>
      <c r="AB286" s="1293"/>
      <c r="AC286" s="1293"/>
      <c r="AD286" s="1338"/>
      <c r="AE286" s="1338"/>
      <c r="AF286" s="1338"/>
      <c r="AG286" s="1338"/>
      <c r="AH286" s="1293"/>
      <c r="AI286" s="1295"/>
      <c r="AJ286" s="1295"/>
    </row>
    <row r="287" spans="1:36" ht="18.75" x14ac:dyDescent="0.25">
      <c r="A287" s="1343"/>
      <c r="B287" s="1346"/>
      <c r="C287" s="1349"/>
      <c r="D287" s="1351"/>
      <c r="E287" s="437" t="s">
        <v>333</v>
      </c>
      <c r="F287" s="437">
        <v>0.4</v>
      </c>
      <c r="G287" s="437">
        <v>5.0999999999999996</v>
      </c>
      <c r="H287" s="437">
        <v>4</v>
      </c>
      <c r="I287" s="437">
        <v>2.4</v>
      </c>
      <c r="J287" s="437">
        <v>0.3</v>
      </c>
      <c r="K287" s="437">
        <v>0</v>
      </c>
      <c r="L287" s="707">
        <v>11.2</v>
      </c>
      <c r="M287" s="437">
        <v>2.4</v>
      </c>
      <c r="N287" s="437">
        <v>2</v>
      </c>
      <c r="O287" s="437">
        <v>8.6</v>
      </c>
      <c r="P287" s="437">
        <v>1.5</v>
      </c>
      <c r="Q287" s="437">
        <v>1.4</v>
      </c>
      <c r="R287" s="703">
        <v>380</v>
      </c>
      <c r="S287" s="703">
        <v>380</v>
      </c>
      <c r="T287" s="144">
        <v>380</v>
      </c>
      <c r="U287" s="144">
        <v>380</v>
      </c>
      <c r="V287" s="145">
        <f t="shared" si="81"/>
        <v>3.1666666666666665</v>
      </c>
      <c r="W287" s="145">
        <f t="shared" si="82"/>
        <v>1.3499999999999999</v>
      </c>
      <c r="X287" s="145">
        <f t="shared" si="83"/>
        <v>5.2</v>
      </c>
      <c r="Y287" s="146">
        <f t="shared" si="84"/>
        <v>3.8333333333333335</v>
      </c>
      <c r="Z287" s="1335"/>
      <c r="AA287" s="1293"/>
      <c r="AB287" s="1293"/>
      <c r="AC287" s="1293"/>
      <c r="AD287" s="1338"/>
      <c r="AE287" s="1338"/>
      <c r="AF287" s="1338"/>
      <c r="AG287" s="1338"/>
      <c r="AH287" s="1293"/>
      <c r="AI287" s="1295"/>
      <c r="AJ287" s="1295"/>
    </row>
    <row r="288" spans="1:36" ht="18.75" x14ac:dyDescent="0.25">
      <c r="A288" s="1343"/>
      <c r="B288" s="1346"/>
      <c r="C288" s="1349"/>
      <c r="D288" s="1351"/>
      <c r="E288" s="438" t="s">
        <v>334</v>
      </c>
      <c r="F288" s="438">
        <v>62.1</v>
      </c>
      <c r="G288" s="438">
        <v>54</v>
      </c>
      <c r="H288" s="438">
        <v>57.7</v>
      </c>
      <c r="I288" s="438">
        <v>11.2</v>
      </c>
      <c r="J288" s="438">
        <v>7</v>
      </c>
      <c r="K288" s="438">
        <v>15</v>
      </c>
      <c r="L288" s="438">
        <v>21</v>
      </c>
      <c r="M288" s="438">
        <v>14.5</v>
      </c>
      <c r="N288" s="438">
        <v>10</v>
      </c>
      <c r="O288" s="438">
        <v>12</v>
      </c>
      <c r="P288" s="438">
        <v>6.8</v>
      </c>
      <c r="Q288" s="438">
        <v>3.4</v>
      </c>
      <c r="R288" s="705">
        <v>380</v>
      </c>
      <c r="S288" s="705">
        <v>380</v>
      </c>
      <c r="T288" s="148">
        <v>380</v>
      </c>
      <c r="U288" s="148">
        <v>380</v>
      </c>
      <c r="V288" s="145">
        <f t="shared" si="81"/>
        <v>57.933333333333337</v>
      </c>
      <c r="W288" s="145">
        <f t="shared" si="82"/>
        <v>11.066666666666668</v>
      </c>
      <c r="X288" s="145">
        <f t="shared" si="83"/>
        <v>15.166666666666666</v>
      </c>
      <c r="Y288" s="146">
        <f t="shared" si="84"/>
        <v>7.3999999999999995</v>
      </c>
      <c r="Z288" s="1335"/>
      <c r="AA288" s="1293"/>
      <c r="AB288" s="1293"/>
      <c r="AC288" s="1293"/>
      <c r="AD288" s="1338"/>
      <c r="AE288" s="1338"/>
      <c r="AF288" s="1338"/>
      <c r="AG288" s="1338"/>
      <c r="AH288" s="1293"/>
      <c r="AI288" s="1295"/>
      <c r="AJ288" s="1295"/>
    </row>
    <row r="289" spans="1:36" ht="18.75" x14ac:dyDescent="0.25">
      <c r="A289" s="1343"/>
      <c r="B289" s="1346"/>
      <c r="C289" s="1349"/>
      <c r="D289" s="1351"/>
      <c r="E289" s="142"/>
      <c r="F289" s="142"/>
      <c r="G289" s="142"/>
      <c r="H289" s="142"/>
      <c r="I289" s="142"/>
      <c r="J289" s="142"/>
      <c r="K289" s="142"/>
      <c r="L289" s="142"/>
      <c r="M289" s="142"/>
      <c r="N289" s="142"/>
      <c r="O289" s="142"/>
      <c r="P289" s="142"/>
      <c r="Q289" s="142"/>
      <c r="R289" s="144"/>
      <c r="S289" s="144"/>
      <c r="T289" s="144"/>
      <c r="U289" s="144"/>
      <c r="V289" s="145">
        <f t="shared" si="81"/>
        <v>0</v>
      </c>
      <c r="W289" s="145">
        <f t="shared" si="82"/>
        <v>0</v>
      </c>
      <c r="X289" s="145">
        <f t="shared" si="83"/>
        <v>0</v>
      </c>
      <c r="Y289" s="146">
        <f t="shared" si="84"/>
        <v>0</v>
      </c>
      <c r="Z289" s="1335"/>
      <c r="AA289" s="1293"/>
      <c r="AB289" s="1293"/>
      <c r="AC289" s="1293"/>
      <c r="AD289" s="1338"/>
      <c r="AE289" s="1338"/>
      <c r="AF289" s="1338"/>
      <c r="AG289" s="1338"/>
      <c r="AH289" s="1293"/>
      <c r="AI289" s="1295"/>
      <c r="AJ289" s="1295"/>
    </row>
    <row r="290" spans="1:36" ht="18.75" x14ac:dyDescent="0.25">
      <c r="A290" s="1343"/>
      <c r="B290" s="1346"/>
      <c r="C290" s="1349"/>
      <c r="D290" s="1351"/>
      <c r="E290" s="147"/>
      <c r="F290" s="147"/>
      <c r="G290" s="147"/>
      <c r="H290" s="147"/>
      <c r="I290" s="147"/>
      <c r="J290" s="147"/>
      <c r="K290" s="147"/>
      <c r="L290" s="147"/>
      <c r="M290" s="147"/>
      <c r="N290" s="147"/>
      <c r="O290" s="147"/>
      <c r="P290" s="147"/>
      <c r="Q290" s="147"/>
      <c r="R290" s="148"/>
      <c r="S290" s="148"/>
      <c r="T290" s="148"/>
      <c r="U290" s="148"/>
      <c r="V290" s="145">
        <f t="shared" si="81"/>
        <v>0</v>
      </c>
      <c r="W290" s="145">
        <f t="shared" si="82"/>
        <v>0</v>
      </c>
      <c r="X290" s="145">
        <f t="shared" si="83"/>
        <v>0</v>
      </c>
      <c r="Y290" s="146">
        <f t="shared" si="84"/>
        <v>0</v>
      </c>
      <c r="Z290" s="1335"/>
      <c r="AA290" s="1293"/>
      <c r="AB290" s="1293"/>
      <c r="AC290" s="1293"/>
      <c r="AD290" s="1338"/>
      <c r="AE290" s="1338"/>
      <c r="AF290" s="1338"/>
      <c r="AG290" s="1338"/>
      <c r="AH290" s="1293"/>
      <c r="AI290" s="1295"/>
      <c r="AJ290" s="1295"/>
    </row>
    <row r="291" spans="1:36" ht="18.75" x14ac:dyDescent="0.25">
      <c r="A291" s="1343"/>
      <c r="B291" s="1346"/>
      <c r="C291" s="1349"/>
      <c r="D291" s="1351"/>
      <c r="E291" s="142"/>
      <c r="F291" s="142"/>
      <c r="G291" s="142"/>
      <c r="H291" s="142"/>
      <c r="I291" s="142"/>
      <c r="J291" s="142"/>
      <c r="K291" s="142"/>
      <c r="L291" s="142"/>
      <c r="M291" s="142"/>
      <c r="N291" s="142"/>
      <c r="O291" s="142"/>
      <c r="P291" s="142"/>
      <c r="Q291" s="142"/>
      <c r="R291" s="144"/>
      <c r="S291" s="144"/>
      <c r="T291" s="144"/>
      <c r="U291" s="144"/>
      <c r="V291" s="145">
        <f t="shared" si="81"/>
        <v>0</v>
      </c>
      <c r="W291" s="145">
        <f t="shared" si="82"/>
        <v>0</v>
      </c>
      <c r="X291" s="145">
        <f t="shared" si="83"/>
        <v>0</v>
      </c>
      <c r="Y291" s="146">
        <f t="shared" si="84"/>
        <v>0</v>
      </c>
      <c r="Z291" s="1335"/>
      <c r="AA291" s="1293"/>
      <c r="AB291" s="1293"/>
      <c r="AC291" s="1293"/>
      <c r="AD291" s="1338"/>
      <c r="AE291" s="1338"/>
      <c r="AF291" s="1338"/>
      <c r="AG291" s="1338"/>
      <c r="AH291" s="1293"/>
      <c r="AI291" s="1295"/>
      <c r="AJ291" s="1295"/>
    </row>
    <row r="292" spans="1:36" ht="18.75" x14ac:dyDescent="0.25">
      <c r="A292" s="1343"/>
      <c r="B292" s="1346"/>
      <c r="C292" s="1349"/>
      <c r="D292" s="1351"/>
      <c r="E292" s="147"/>
      <c r="F292" s="147"/>
      <c r="G292" s="147"/>
      <c r="H292" s="147"/>
      <c r="I292" s="147"/>
      <c r="J292" s="147"/>
      <c r="K292" s="147"/>
      <c r="L292" s="147"/>
      <c r="M292" s="147"/>
      <c r="N292" s="147"/>
      <c r="O292" s="147"/>
      <c r="P292" s="147"/>
      <c r="Q292" s="147"/>
      <c r="R292" s="148"/>
      <c r="S292" s="148"/>
      <c r="T292" s="148"/>
      <c r="U292" s="148"/>
      <c r="V292" s="145">
        <f t="shared" si="81"/>
        <v>0</v>
      </c>
      <c r="W292" s="145">
        <f t="shared" si="82"/>
        <v>0</v>
      </c>
      <c r="X292" s="145">
        <f t="shared" si="83"/>
        <v>0</v>
      </c>
      <c r="Y292" s="146">
        <f t="shared" si="84"/>
        <v>0</v>
      </c>
      <c r="Z292" s="1335"/>
      <c r="AA292" s="1293"/>
      <c r="AB292" s="1293"/>
      <c r="AC292" s="1293"/>
      <c r="AD292" s="1338"/>
      <c r="AE292" s="1338"/>
      <c r="AF292" s="1338"/>
      <c r="AG292" s="1338"/>
      <c r="AH292" s="1293"/>
      <c r="AI292" s="1295"/>
      <c r="AJ292" s="1295"/>
    </row>
    <row r="293" spans="1:36" ht="18.75" x14ac:dyDescent="0.25">
      <c r="A293" s="1343"/>
      <c r="B293" s="1346"/>
      <c r="C293" s="1349"/>
      <c r="D293" s="1351"/>
      <c r="E293" s="142"/>
      <c r="F293" s="142"/>
      <c r="G293" s="142"/>
      <c r="H293" s="142"/>
      <c r="I293" s="142"/>
      <c r="J293" s="142"/>
      <c r="K293" s="142"/>
      <c r="L293" s="142"/>
      <c r="M293" s="142"/>
      <c r="N293" s="142"/>
      <c r="O293" s="142"/>
      <c r="P293" s="142"/>
      <c r="Q293" s="142"/>
      <c r="R293" s="144"/>
      <c r="S293" s="144"/>
      <c r="T293" s="144"/>
      <c r="U293" s="144"/>
      <c r="V293" s="145">
        <f t="shared" si="81"/>
        <v>0</v>
      </c>
      <c r="W293" s="145">
        <f t="shared" si="82"/>
        <v>0</v>
      </c>
      <c r="X293" s="145">
        <f t="shared" si="83"/>
        <v>0</v>
      </c>
      <c r="Y293" s="146">
        <f t="shared" si="84"/>
        <v>0</v>
      </c>
      <c r="Z293" s="1335"/>
      <c r="AA293" s="1293"/>
      <c r="AB293" s="1293"/>
      <c r="AC293" s="1293"/>
      <c r="AD293" s="1338"/>
      <c r="AE293" s="1338"/>
      <c r="AF293" s="1338"/>
      <c r="AG293" s="1338"/>
      <c r="AH293" s="1293"/>
      <c r="AI293" s="1295"/>
      <c r="AJ293" s="1295"/>
    </row>
    <row r="294" spans="1:36" ht="18.75" x14ac:dyDescent="0.25">
      <c r="A294" s="1343"/>
      <c r="B294" s="1346"/>
      <c r="C294" s="1349"/>
      <c r="D294" s="1351"/>
      <c r="E294" s="147"/>
      <c r="F294" s="147"/>
      <c r="G294" s="147"/>
      <c r="H294" s="147"/>
      <c r="I294" s="147"/>
      <c r="J294" s="147"/>
      <c r="K294" s="147"/>
      <c r="L294" s="147"/>
      <c r="M294" s="147"/>
      <c r="N294" s="147"/>
      <c r="O294" s="147"/>
      <c r="P294" s="147"/>
      <c r="Q294" s="147"/>
      <c r="R294" s="148"/>
      <c r="S294" s="148"/>
      <c r="T294" s="148"/>
      <c r="U294" s="148"/>
      <c r="V294" s="145">
        <f t="shared" si="81"/>
        <v>0</v>
      </c>
      <c r="W294" s="145">
        <f t="shared" si="82"/>
        <v>0</v>
      </c>
      <c r="X294" s="145">
        <f t="shared" si="83"/>
        <v>0</v>
      </c>
      <c r="Y294" s="146">
        <f t="shared" si="84"/>
        <v>0</v>
      </c>
      <c r="Z294" s="1335"/>
      <c r="AA294" s="1293"/>
      <c r="AB294" s="1293"/>
      <c r="AC294" s="1293"/>
      <c r="AD294" s="1338"/>
      <c r="AE294" s="1338"/>
      <c r="AF294" s="1338"/>
      <c r="AG294" s="1338"/>
      <c r="AH294" s="1293"/>
      <c r="AI294" s="1295"/>
      <c r="AJ294" s="1295"/>
    </row>
    <row r="295" spans="1:36" ht="18.75" x14ac:dyDescent="0.25">
      <c r="A295" s="1343"/>
      <c r="B295" s="1346"/>
      <c r="C295" s="1349"/>
      <c r="D295" s="1351"/>
      <c r="E295" s="142"/>
      <c r="F295" s="142"/>
      <c r="G295" s="142"/>
      <c r="H295" s="142"/>
      <c r="I295" s="142"/>
      <c r="J295" s="142"/>
      <c r="K295" s="142"/>
      <c r="L295" s="142"/>
      <c r="M295" s="142"/>
      <c r="N295" s="142"/>
      <c r="O295" s="142"/>
      <c r="P295" s="142"/>
      <c r="Q295" s="142"/>
      <c r="R295" s="144"/>
      <c r="S295" s="144"/>
      <c r="T295" s="144"/>
      <c r="U295" s="144"/>
      <c r="V295" s="145">
        <f t="shared" si="81"/>
        <v>0</v>
      </c>
      <c r="W295" s="145">
        <f t="shared" si="82"/>
        <v>0</v>
      </c>
      <c r="X295" s="145">
        <f t="shared" si="83"/>
        <v>0</v>
      </c>
      <c r="Y295" s="146">
        <f t="shared" si="84"/>
        <v>0</v>
      </c>
      <c r="Z295" s="1335"/>
      <c r="AA295" s="1293"/>
      <c r="AB295" s="1293"/>
      <c r="AC295" s="1293"/>
      <c r="AD295" s="1338"/>
      <c r="AE295" s="1338"/>
      <c r="AF295" s="1338"/>
      <c r="AG295" s="1338"/>
      <c r="AH295" s="1293"/>
      <c r="AI295" s="1295"/>
      <c r="AJ295" s="1295"/>
    </row>
    <row r="296" spans="1:36" ht="18.75" x14ac:dyDescent="0.25">
      <c r="A296" s="1343"/>
      <c r="B296" s="1346"/>
      <c r="C296" s="1349"/>
      <c r="D296" s="1351"/>
      <c r="E296" s="147"/>
      <c r="F296" s="147"/>
      <c r="G296" s="147"/>
      <c r="H296" s="147"/>
      <c r="I296" s="147"/>
      <c r="J296" s="147"/>
      <c r="K296" s="147"/>
      <c r="L296" s="147"/>
      <c r="M296" s="147"/>
      <c r="N296" s="147"/>
      <c r="O296" s="147"/>
      <c r="P296" s="147"/>
      <c r="Q296" s="147"/>
      <c r="R296" s="148"/>
      <c r="S296" s="148"/>
      <c r="T296" s="148"/>
      <c r="U296" s="148"/>
      <c r="V296" s="145">
        <f t="shared" si="81"/>
        <v>0</v>
      </c>
      <c r="W296" s="145">
        <f t="shared" si="82"/>
        <v>0</v>
      </c>
      <c r="X296" s="145">
        <f t="shared" si="83"/>
        <v>0</v>
      </c>
      <c r="Y296" s="146">
        <f t="shared" si="84"/>
        <v>0</v>
      </c>
      <c r="Z296" s="1335"/>
      <c r="AA296" s="1293"/>
      <c r="AB296" s="1293"/>
      <c r="AC296" s="1293"/>
      <c r="AD296" s="1338"/>
      <c r="AE296" s="1338"/>
      <c r="AF296" s="1338"/>
      <c r="AG296" s="1338"/>
      <c r="AH296" s="1293"/>
      <c r="AI296" s="1295"/>
      <c r="AJ296" s="1295"/>
    </row>
    <row r="297" spans="1:36" ht="18.75" x14ac:dyDescent="0.25">
      <c r="A297" s="1343"/>
      <c r="B297" s="1346"/>
      <c r="C297" s="1349"/>
      <c r="D297" s="1351"/>
      <c r="E297" s="142"/>
      <c r="F297" s="142"/>
      <c r="G297" s="142"/>
      <c r="H297" s="142"/>
      <c r="I297" s="142"/>
      <c r="J297" s="142"/>
      <c r="K297" s="142"/>
      <c r="L297" s="142"/>
      <c r="M297" s="142"/>
      <c r="N297" s="142"/>
      <c r="O297" s="142"/>
      <c r="P297" s="142"/>
      <c r="Q297" s="142"/>
      <c r="R297" s="144"/>
      <c r="S297" s="144"/>
      <c r="T297" s="144"/>
      <c r="U297" s="144"/>
      <c r="V297" s="145">
        <f t="shared" si="81"/>
        <v>0</v>
      </c>
      <c r="W297" s="145">
        <f t="shared" si="82"/>
        <v>0</v>
      </c>
      <c r="X297" s="145">
        <f t="shared" si="83"/>
        <v>0</v>
      </c>
      <c r="Y297" s="146">
        <f t="shared" si="84"/>
        <v>0</v>
      </c>
      <c r="Z297" s="1335"/>
      <c r="AA297" s="1293"/>
      <c r="AB297" s="1293"/>
      <c r="AC297" s="1293"/>
      <c r="AD297" s="1338"/>
      <c r="AE297" s="1338"/>
      <c r="AF297" s="1338"/>
      <c r="AG297" s="1338"/>
      <c r="AH297" s="1293"/>
      <c r="AI297" s="1295"/>
      <c r="AJ297" s="1295"/>
    </row>
    <row r="298" spans="1:36" ht="18.75" x14ac:dyDescent="0.25">
      <c r="A298" s="1343"/>
      <c r="B298" s="1346"/>
      <c r="C298" s="1349"/>
      <c r="D298" s="1351"/>
      <c r="E298" s="147"/>
      <c r="F298" s="147"/>
      <c r="G298" s="147"/>
      <c r="H298" s="147"/>
      <c r="I298" s="147"/>
      <c r="J298" s="147"/>
      <c r="K298" s="147"/>
      <c r="L298" s="147"/>
      <c r="M298" s="147"/>
      <c r="N298" s="147"/>
      <c r="O298" s="147"/>
      <c r="P298" s="147"/>
      <c r="Q298" s="147"/>
      <c r="R298" s="148"/>
      <c r="S298" s="148"/>
      <c r="T298" s="148"/>
      <c r="U298" s="148"/>
      <c r="V298" s="145">
        <f t="shared" si="81"/>
        <v>0</v>
      </c>
      <c r="W298" s="145">
        <f t="shared" si="82"/>
        <v>0</v>
      </c>
      <c r="X298" s="145">
        <f t="shared" si="83"/>
        <v>0</v>
      </c>
      <c r="Y298" s="146">
        <f t="shared" si="84"/>
        <v>0</v>
      </c>
      <c r="Z298" s="1335"/>
      <c r="AA298" s="1293"/>
      <c r="AB298" s="1293"/>
      <c r="AC298" s="1293"/>
      <c r="AD298" s="1338"/>
      <c r="AE298" s="1338"/>
      <c r="AF298" s="1338"/>
      <c r="AG298" s="1338"/>
      <c r="AH298" s="1293"/>
      <c r="AI298" s="1295"/>
      <c r="AJ298" s="1295"/>
    </row>
    <row r="299" spans="1:36" ht="18.75" x14ac:dyDescent="0.25">
      <c r="A299" s="1343"/>
      <c r="B299" s="1346"/>
      <c r="C299" s="1349"/>
      <c r="D299" s="1351"/>
      <c r="E299" s="142"/>
      <c r="F299" s="142"/>
      <c r="G299" s="142"/>
      <c r="H299" s="142"/>
      <c r="I299" s="142"/>
      <c r="J299" s="142"/>
      <c r="K299" s="142"/>
      <c r="L299" s="142"/>
      <c r="M299" s="142"/>
      <c r="N299" s="142"/>
      <c r="O299" s="142"/>
      <c r="P299" s="142"/>
      <c r="Q299" s="142"/>
      <c r="R299" s="144"/>
      <c r="S299" s="144"/>
      <c r="T299" s="144"/>
      <c r="U299" s="144"/>
      <c r="V299" s="145">
        <f t="shared" si="81"/>
        <v>0</v>
      </c>
      <c r="W299" s="145">
        <f t="shared" si="82"/>
        <v>0</v>
      </c>
      <c r="X299" s="145">
        <f t="shared" si="83"/>
        <v>0</v>
      </c>
      <c r="Y299" s="146">
        <f t="shared" si="84"/>
        <v>0</v>
      </c>
      <c r="Z299" s="1335"/>
      <c r="AA299" s="1293"/>
      <c r="AB299" s="1293"/>
      <c r="AC299" s="1293"/>
      <c r="AD299" s="1338"/>
      <c r="AE299" s="1338"/>
      <c r="AF299" s="1338"/>
      <c r="AG299" s="1338"/>
      <c r="AH299" s="1293"/>
      <c r="AI299" s="1295"/>
      <c r="AJ299" s="1295"/>
    </row>
    <row r="300" spans="1:36" ht="18.75" x14ac:dyDescent="0.25">
      <c r="A300" s="1343"/>
      <c r="B300" s="1346"/>
      <c r="C300" s="1349"/>
      <c r="D300" s="1351"/>
      <c r="E300" s="147"/>
      <c r="F300" s="147"/>
      <c r="G300" s="147"/>
      <c r="H300" s="147"/>
      <c r="I300" s="147"/>
      <c r="J300" s="147"/>
      <c r="K300" s="147"/>
      <c r="L300" s="147"/>
      <c r="M300" s="147"/>
      <c r="N300" s="147"/>
      <c r="O300" s="147"/>
      <c r="P300" s="147"/>
      <c r="Q300" s="147"/>
      <c r="R300" s="148"/>
      <c r="S300" s="148"/>
      <c r="T300" s="148"/>
      <c r="U300" s="148"/>
      <c r="V300" s="145">
        <f t="shared" si="81"/>
        <v>0</v>
      </c>
      <c r="W300" s="145">
        <f t="shared" si="82"/>
        <v>0</v>
      </c>
      <c r="X300" s="145">
        <f t="shared" si="83"/>
        <v>0</v>
      </c>
      <c r="Y300" s="146">
        <f t="shared" si="84"/>
        <v>0</v>
      </c>
      <c r="Z300" s="1335"/>
      <c r="AA300" s="1293"/>
      <c r="AB300" s="1293"/>
      <c r="AC300" s="1293"/>
      <c r="AD300" s="1338"/>
      <c r="AE300" s="1338"/>
      <c r="AF300" s="1338"/>
      <c r="AG300" s="1338"/>
      <c r="AH300" s="1293"/>
      <c r="AI300" s="1295"/>
      <c r="AJ300" s="1295"/>
    </row>
    <row r="301" spans="1:36" ht="18.75" x14ac:dyDescent="0.25">
      <c r="A301" s="1343"/>
      <c r="B301" s="1346"/>
      <c r="C301" s="1349"/>
      <c r="D301" s="1351"/>
      <c r="E301" s="142"/>
      <c r="F301" s="142"/>
      <c r="G301" s="142"/>
      <c r="H301" s="142"/>
      <c r="I301" s="142"/>
      <c r="J301" s="142"/>
      <c r="K301" s="142"/>
      <c r="L301" s="142"/>
      <c r="M301" s="142"/>
      <c r="N301" s="142"/>
      <c r="O301" s="142"/>
      <c r="P301" s="142"/>
      <c r="Q301" s="142"/>
      <c r="R301" s="144"/>
      <c r="S301" s="144"/>
      <c r="T301" s="144"/>
      <c r="U301" s="144"/>
      <c r="V301" s="145">
        <f t="shared" si="81"/>
        <v>0</v>
      </c>
      <c r="W301" s="145">
        <f t="shared" si="82"/>
        <v>0</v>
      </c>
      <c r="X301" s="145">
        <f t="shared" si="83"/>
        <v>0</v>
      </c>
      <c r="Y301" s="146">
        <f t="shared" si="84"/>
        <v>0</v>
      </c>
      <c r="Z301" s="1335"/>
      <c r="AA301" s="1293"/>
      <c r="AB301" s="1293"/>
      <c r="AC301" s="1293"/>
      <c r="AD301" s="1338"/>
      <c r="AE301" s="1338"/>
      <c r="AF301" s="1338"/>
      <c r="AG301" s="1338"/>
      <c r="AH301" s="1293"/>
      <c r="AI301" s="1295"/>
      <c r="AJ301" s="1295"/>
    </row>
    <row r="302" spans="1:36" ht="18.75" x14ac:dyDescent="0.25">
      <c r="A302" s="1343"/>
      <c r="B302" s="1346"/>
      <c r="C302" s="1349"/>
      <c r="D302" s="1351"/>
      <c r="E302" s="147"/>
      <c r="F302" s="147"/>
      <c r="G302" s="147"/>
      <c r="H302" s="147"/>
      <c r="I302" s="147"/>
      <c r="J302" s="147"/>
      <c r="K302" s="147"/>
      <c r="L302" s="147"/>
      <c r="M302" s="147"/>
      <c r="N302" s="147"/>
      <c r="O302" s="147"/>
      <c r="P302" s="147"/>
      <c r="Q302" s="147"/>
      <c r="R302" s="148"/>
      <c r="S302" s="148"/>
      <c r="T302" s="148"/>
      <c r="U302" s="148"/>
      <c r="V302" s="145">
        <f t="shared" si="81"/>
        <v>0</v>
      </c>
      <c r="W302" s="145">
        <f t="shared" si="82"/>
        <v>0</v>
      </c>
      <c r="X302" s="145">
        <f t="shared" si="83"/>
        <v>0</v>
      </c>
      <c r="Y302" s="146">
        <f t="shared" si="84"/>
        <v>0</v>
      </c>
      <c r="Z302" s="1335"/>
      <c r="AA302" s="1293"/>
      <c r="AB302" s="1293"/>
      <c r="AC302" s="1293"/>
      <c r="AD302" s="1338"/>
      <c r="AE302" s="1338"/>
      <c r="AF302" s="1338"/>
      <c r="AG302" s="1338"/>
      <c r="AH302" s="1293"/>
      <c r="AI302" s="1295"/>
      <c r="AJ302" s="1295"/>
    </row>
    <row r="303" spans="1:36" ht="19.5" thickBot="1" x14ac:dyDescent="0.3">
      <c r="A303" s="1344"/>
      <c r="B303" s="1347"/>
      <c r="C303" s="1350"/>
      <c r="D303" s="1352"/>
      <c r="E303" s="154"/>
      <c r="F303" s="154"/>
      <c r="G303" s="154"/>
      <c r="H303" s="154"/>
      <c r="I303" s="154"/>
      <c r="J303" s="154"/>
      <c r="K303" s="154"/>
      <c r="L303" s="154"/>
      <c r="M303" s="154"/>
      <c r="N303" s="154"/>
      <c r="O303" s="154"/>
      <c r="P303" s="154"/>
      <c r="Q303" s="154"/>
      <c r="R303" s="155"/>
      <c r="S303" s="155"/>
      <c r="T303" s="155"/>
      <c r="U303" s="155"/>
      <c r="V303" s="156">
        <f t="shared" si="81"/>
        <v>0</v>
      </c>
      <c r="W303" s="156">
        <f t="shared" si="82"/>
        <v>0</v>
      </c>
      <c r="X303" s="156">
        <f t="shared" si="83"/>
        <v>0</v>
      </c>
      <c r="Y303" s="157">
        <f t="shared" si="84"/>
        <v>0</v>
      </c>
      <c r="Z303" s="1336"/>
      <c r="AA303" s="1303"/>
      <c r="AB303" s="1303"/>
      <c r="AC303" s="1303"/>
      <c r="AD303" s="1341"/>
      <c r="AE303" s="1341"/>
      <c r="AF303" s="1341"/>
      <c r="AG303" s="1341"/>
      <c r="AH303" s="1303"/>
      <c r="AI303" s="1296"/>
      <c r="AJ303" s="1296"/>
    </row>
    <row r="304" spans="1:36" ht="18.75" x14ac:dyDescent="0.25">
      <c r="A304" s="1342">
        <v>16</v>
      </c>
      <c r="B304" s="1345" t="s">
        <v>251</v>
      </c>
      <c r="C304" s="1348" t="s">
        <v>1192</v>
      </c>
      <c r="D304" s="1348">
        <f>320*0.9</f>
        <v>288</v>
      </c>
      <c r="E304" s="439" t="s">
        <v>1193</v>
      </c>
      <c r="F304" s="439"/>
      <c r="G304" s="439"/>
      <c r="H304" s="439"/>
      <c r="I304" s="439"/>
      <c r="J304" s="439"/>
      <c r="K304" s="439"/>
      <c r="L304" s="701">
        <v>25.7</v>
      </c>
      <c r="M304" s="441">
        <v>21</v>
      </c>
      <c r="N304" s="441">
        <v>12</v>
      </c>
      <c r="O304" s="441">
        <v>28</v>
      </c>
      <c r="P304" s="441">
        <v>31.4</v>
      </c>
      <c r="Q304" s="441">
        <v>29</v>
      </c>
      <c r="R304" s="706">
        <v>380</v>
      </c>
      <c r="S304" s="706">
        <v>380</v>
      </c>
      <c r="T304" s="151">
        <v>380</v>
      </c>
      <c r="U304" s="151">
        <v>380</v>
      </c>
      <c r="V304" s="152">
        <f t="shared" ref="V304:V314" si="90">IF(AND(F304=0,G304=0,H304=0),0,IF(AND(F304=0,G304=0),H304,IF(AND(F304=0,H304=0),G304,IF(AND(G304=0,H304=0),F304,IF(F304=0,(G304+H304)/2,IF(G304=0,(F304+H304)/2,IF(H304=0,(F304+G304)/2,(F304+G304+H304)/3)))))))</f>
        <v>0</v>
      </c>
      <c r="W304" s="152">
        <f t="shared" ref="W304:W314" si="91">IF(AND(I304=0,J304=0,K304=0),0,IF(AND(I304=0,J304=0),K304,IF(AND(I304=0,K304=0),J304,IF(AND(J304=0,K304=0),I304,IF(I304=0,(J304+K304)/2,IF(J304=0,(I304+K304)/2,IF(K304=0,(I304+J304)/2,(I304+J304+K304)/3)))))))</f>
        <v>0</v>
      </c>
      <c r="X304" s="152">
        <f t="shared" ref="X304:X314" si="92">IF(AND(L304=0,M304=0,N304=0),0,IF(AND(L304=0,M304=0),N304,IF(AND(L304=0,N304=0),M304,IF(AND(M304=0,N304=0),L304,IF(L304=0,(M304+N304)/2,IF(M304=0,(L304+N304)/2,IF(N304=0,(L304+M304)/2,(L304+M304+N304)/3)))))))</f>
        <v>19.566666666666666</v>
      </c>
      <c r="Y304" s="740">
        <f t="shared" ref="Y304:Y314" si="93">IF(AND(O304=0,P304=0,Q304=0),0,IF(AND(O304=0,P304=0),Q304,IF(AND(O304=0,Q304=0),P304,IF(AND(P304=0,Q304=0),O304,IF(O304=0,(P304+Q304)/2,IF(P304=0,(O304+Q304)/2,IF(Q304=0,(O304+P304)/2,(O304+P304+Q304)/3)))))))</f>
        <v>29.466666666666669</v>
      </c>
      <c r="Z304" s="1334">
        <f>SUM(V304:V314)</f>
        <v>0</v>
      </c>
      <c r="AA304" s="1302">
        <f>SUM(W304:W314)</f>
        <v>0</v>
      </c>
      <c r="AB304" s="1302">
        <f>SUM(X304:X314)</f>
        <v>67.666666666666657</v>
      </c>
      <c r="AC304" s="1302">
        <f>SUM(Y304:Y314)</f>
        <v>86.766666666666666</v>
      </c>
      <c r="AD304" s="1337">
        <f t="shared" ref="AD304" si="94">Z304*0.38*0.9*SQRT(3)</f>
        <v>0</v>
      </c>
      <c r="AE304" s="1337">
        <f t="shared" ref="AE304" si="95">AA304*0.38*0.9*SQRT(3)</f>
        <v>0</v>
      </c>
      <c r="AF304" s="1337">
        <f t="shared" ref="AF304" si="96">AB304*0.38*0.9*SQRT(3)</f>
        <v>40.083119788758957</v>
      </c>
      <c r="AG304" s="1337">
        <f t="shared" ref="AG304" si="97">AC304*0.38*0.9*SQRT(3)</f>
        <v>51.397222073960378</v>
      </c>
      <c r="AH304" s="1302">
        <f>MAX(Z304:AC314)</f>
        <v>86.766666666666666</v>
      </c>
      <c r="AI304" s="1294">
        <f t="shared" ref="AI304" si="98">AH304*0.38*0.9*SQRT(3)</f>
        <v>51.397222073960378</v>
      </c>
      <c r="AJ304" s="1294">
        <f t="shared" ref="AJ304" si="99">D304-AI304</f>
        <v>236.60277792603961</v>
      </c>
    </row>
    <row r="305" spans="1:36" ht="18.75" x14ac:dyDescent="0.25">
      <c r="A305" s="1343"/>
      <c r="B305" s="1346"/>
      <c r="C305" s="1349"/>
      <c r="D305" s="1351"/>
      <c r="E305" s="437" t="s">
        <v>1194</v>
      </c>
      <c r="F305" s="437"/>
      <c r="G305" s="437"/>
      <c r="H305" s="437"/>
      <c r="I305" s="437"/>
      <c r="J305" s="437"/>
      <c r="K305" s="437"/>
      <c r="L305" s="702">
        <v>24.4</v>
      </c>
      <c r="M305" s="420">
        <v>32</v>
      </c>
      <c r="N305" s="420">
        <v>17.399999999999999</v>
      </c>
      <c r="O305" s="420">
        <v>34</v>
      </c>
      <c r="P305" s="420">
        <v>25.8</v>
      </c>
      <c r="Q305" s="420">
        <v>37</v>
      </c>
      <c r="R305" s="703">
        <v>380</v>
      </c>
      <c r="S305" s="703">
        <v>380</v>
      </c>
      <c r="T305" s="144">
        <v>380</v>
      </c>
      <c r="U305" s="144">
        <v>380</v>
      </c>
      <c r="V305" s="145">
        <f t="shared" si="90"/>
        <v>0</v>
      </c>
      <c r="W305" s="145">
        <f t="shared" si="91"/>
        <v>0</v>
      </c>
      <c r="X305" s="145">
        <f t="shared" si="92"/>
        <v>24.599999999999998</v>
      </c>
      <c r="Y305" s="741">
        <f t="shared" si="93"/>
        <v>32.266666666666666</v>
      </c>
      <c r="Z305" s="1335"/>
      <c r="AA305" s="1293"/>
      <c r="AB305" s="1293"/>
      <c r="AC305" s="1293"/>
      <c r="AD305" s="1338"/>
      <c r="AE305" s="1338"/>
      <c r="AF305" s="1338"/>
      <c r="AG305" s="1338"/>
      <c r="AH305" s="1293"/>
      <c r="AI305" s="1295"/>
      <c r="AJ305" s="1295"/>
    </row>
    <row r="306" spans="1:36" ht="18.75" x14ac:dyDescent="0.25">
      <c r="A306" s="1343"/>
      <c r="B306" s="1346"/>
      <c r="C306" s="1349"/>
      <c r="D306" s="1351"/>
      <c r="E306" s="438" t="s">
        <v>1195</v>
      </c>
      <c r="F306" s="438"/>
      <c r="G306" s="438"/>
      <c r="H306" s="438"/>
      <c r="I306" s="438"/>
      <c r="J306" s="438"/>
      <c r="K306" s="438"/>
      <c r="L306" s="704">
        <v>21.1</v>
      </c>
      <c r="M306" s="438">
        <v>25</v>
      </c>
      <c r="N306" s="438">
        <v>24.4</v>
      </c>
      <c r="O306" s="438">
        <v>24</v>
      </c>
      <c r="P306" s="438">
        <v>20.100000000000001</v>
      </c>
      <c r="Q306" s="438">
        <v>31</v>
      </c>
      <c r="R306" s="703">
        <v>380</v>
      </c>
      <c r="S306" s="703">
        <v>380</v>
      </c>
      <c r="T306" s="144">
        <v>380</v>
      </c>
      <c r="U306" s="144">
        <v>380</v>
      </c>
      <c r="V306" s="145">
        <f t="shared" si="90"/>
        <v>0</v>
      </c>
      <c r="W306" s="145">
        <f t="shared" si="91"/>
        <v>0</v>
      </c>
      <c r="X306" s="145">
        <f t="shared" si="92"/>
        <v>23.5</v>
      </c>
      <c r="Y306" s="741">
        <f t="shared" si="93"/>
        <v>25.033333333333331</v>
      </c>
      <c r="Z306" s="1335"/>
      <c r="AA306" s="1293"/>
      <c r="AB306" s="1293"/>
      <c r="AC306" s="1293"/>
      <c r="AD306" s="1338"/>
      <c r="AE306" s="1338"/>
      <c r="AF306" s="1338"/>
      <c r="AG306" s="1338"/>
      <c r="AH306" s="1293"/>
      <c r="AI306" s="1295"/>
      <c r="AJ306" s="1295"/>
    </row>
    <row r="307" spans="1:36" ht="18.75" x14ac:dyDescent="0.25">
      <c r="A307" s="1343"/>
      <c r="B307" s="1346"/>
      <c r="C307" s="1349"/>
      <c r="D307" s="1351"/>
      <c r="E307" s="437"/>
      <c r="F307" s="437"/>
      <c r="G307" s="437"/>
      <c r="H307" s="437"/>
      <c r="I307" s="437"/>
      <c r="J307" s="437"/>
      <c r="K307" s="437"/>
      <c r="L307" s="707"/>
      <c r="M307" s="437"/>
      <c r="N307" s="437"/>
      <c r="O307" s="437"/>
      <c r="P307" s="437"/>
      <c r="Q307" s="437"/>
      <c r="R307" s="703">
        <v>380</v>
      </c>
      <c r="S307" s="703">
        <v>380</v>
      </c>
      <c r="T307" s="144">
        <v>380</v>
      </c>
      <c r="U307" s="144">
        <v>380</v>
      </c>
      <c r="V307" s="145">
        <f t="shared" si="90"/>
        <v>0</v>
      </c>
      <c r="W307" s="145">
        <f t="shared" si="91"/>
        <v>0</v>
      </c>
      <c r="X307" s="145">
        <f t="shared" si="92"/>
        <v>0</v>
      </c>
      <c r="Y307" s="741">
        <f t="shared" si="93"/>
        <v>0</v>
      </c>
      <c r="Z307" s="1335"/>
      <c r="AA307" s="1293"/>
      <c r="AB307" s="1293"/>
      <c r="AC307" s="1293"/>
      <c r="AD307" s="1338"/>
      <c r="AE307" s="1338"/>
      <c r="AF307" s="1338"/>
      <c r="AG307" s="1338"/>
      <c r="AH307" s="1293"/>
      <c r="AI307" s="1295"/>
      <c r="AJ307" s="1295"/>
    </row>
    <row r="308" spans="1:36" ht="18.75" x14ac:dyDescent="0.25">
      <c r="A308" s="1343"/>
      <c r="B308" s="1346"/>
      <c r="C308" s="1349"/>
      <c r="D308" s="1351"/>
      <c r="E308" s="438"/>
      <c r="F308" s="438"/>
      <c r="G308" s="438"/>
      <c r="H308" s="438"/>
      <c r="I308" s="438"/>
      <c r="J308" s="438"/>
      <c r="K308" s="438"/>
      <c r="L308" s="438"/>
      <c r="M308" s="438"/>
      <c r="N308" s="438"/>
      <c r="O308" s="438"/>
      <c r="P308" s="438"/>
      <c r="Q308" s="438"/>
      <c r="R308" s="705">
        <v>380</v>
      </c>
      <c r="S308" s="705">
        <v>380</v>
      </c>
      <c r="T308" s="148">
        <v>380</v>
      </c>
      <c r="U308" s="148">
        <v>380</v>
      </c>
      <c r="V308" s="145">
        <f t="shared" si="90"/>
        <v>0</v>
      </c>
      <c r="W308" s="145">
        <f t="shared" si="91"/>
        <v>0</v>
      </c>
      <c r="X308" s="145">
        <f t="shared" si="92"/>
        <v>0</v>
      </c>
      <c r="Y308" s="741">
        <f t="shared" si="93"/>
        <v>0</v>
      </c>
      <c r="Z308" s="1335"/>
      <c r="AA308" s="1293"/>
      <c r="AB308" s="1293"/>
      <c r="AC308" s="1293"/>
      <c r="AD308" s="1338"/>
      <c r="AE308" s="1338"/>
      <c r="AF308" s="1338"/>
      <c r="AG308" s="1338"/>
      <c r="AH308" s="1293"/>
      <c r="AI308" s="1295"/>
      <c r="AJ308" s="1295"/>
    </row>
    <row r="309" spans="1:36" ht="18.75" x14ac:dyDescent="0.25">
      <c r="A309" s="1343"/>
      <c r="B309" s="1346"/>
      <c r="C309" s="1349"/>
      <c r="D309" s="1351"/>
      <c r="E309" s="142"/>
      <c r="F309" s="142"/>
      <c r="G309" s="142"/>
      <c r="H309" s="142"/>
      <c r="I309" s="142"/>
      <c r="J309" s="142"/>
      <c r="K309" s="142"/>
      <c r="L309" s="142"/>
      <c r="M309" s="142"/>
      <c r="N309" s="142"/>
      <c r="O309" s="142"/>
      <c r="P309" s="142"/>
      <c r="Q309" s="142"/>
      <c r="R309" s="144"/>
      <c r="S309" s="144"/>
      <c r="T309" s="144"/>
      <c r="U309" s="144"/>
      <c r="V309" s="145">
        <f t="shared" si="90"/>
        <v>0</v>
      </c>
      <c r="W309" s="145">
        <f t="shared" si="91"/>
        <v>0</v>
      </c>
      <c r="X309" s="145">
        <f t="shared" si="92"/>
        <v>0</v>
      </c>
      <c r="Y309" s="741">
        <f t="shared" si="93"/>
        <v>0</v>
      </c>
      <c r="Z309" s="1335"/>
      <c r="AA309" s="1293"/>
      <c r="AB309" s="1293"/>
      <c r="AC309" s="1293"/>
      <c r="AD309" s="1338"/>
      <c r="AE309" s="1338"/>
      <c r="AF309" s="1338"/>
      <c r="AG309" s="1338"/>
      <c r="AH309" s="1293"/>
      <c r="AI309" s="1295"/>
      <c r="AJ309" s="1295"/>
    </row>
    <row r="310" spans="1:36" ht="18.75" x14ac:dyDescent="0.25">
      <c r="A310" s="1343"/>
      <c r="B310" s="1346"/>
      <c r="C310" s="1349"/>
      <c r="D310" s="1351"/>
      <c r="E310" s="147"/>
      <c r="F310" s="147"/>
      <c r="G310" s="147"/>
      <c r="H310" s="147"/>
      <c r="I310" s="147"/>
      <c r="J310" s="147"/>
      <c r="K310" s="147"/>
      <c r="L310" s="147"/>
      <c r="M310" s="147"/>
      <c r="N310" s="147"/>
      <c r="O310" s="147"/>
      <c r="P310" s="147"/>
      <c r="Q310" s="147"/>
      <c r="R310" s="148"/>
      <c r="S310" s="148"/>
      <c r="T310" s="148"/>
      <c r="U310" s="148"/>
      <c r="V310" s="145">
        <f t="shared" si="90"/>
        <v>0</v>
      </c>
      <c r="W310" s="145">
        <f t="shared" si="91"/>
        <v>0</v>
      </c>
      <c r="X310" s="145">
        <f t="shared" si="92"/>
        <v>0</v>
      </c>
      <c r="Y310" s="741">
        <f t="shared" si="93"/>
        <v>0</v>
      </c>
      <c r="Z310" s="1335"/>
      <c r="AA310" s="1293"/>
      <c r="AB310" s="1293"/>
      <c r="AC310" s="1293"/>
      <c r="AD310" s="1338"/>
      <c r="AE310" s="1338"/>
      <c r="AF310" s="1338"/>
      <c r="AG310" s="1338"/>
      <c r="AH310" s="1293"/>
      <c r="AI310" s="1295"/>
      <c r="AJ310" s="1295"/>
    </row>
    <row r="311" spans="1:36" ht="18.75" x14ac:dyDescent="0.25">
      <c r="A311" s="1343"/>
      <c r="B311" s="1346"/>
      <c r="C311" s="1349"/>
      <c r="D311" s="1351"/>
      <c r="E311" s="142"/>
      <c r="F311" s="142"/>
      <c r="G311" s="142"/>
      <c r="H311" s="142"/>
      <c r="I311" s="142"/>
      <c r="J311" s="142"/>
      <c r="K311" s="142"/>
      <c r="L311" s="142"/>
      <c r="M311" s="142"/>
      <c r="N311" s="142"/>
      <c r="O311" s="142"/>
      <c r="P311" s="142"/>
      <c r="Q311" s="142"/>
      <c r="R311" s="144"/>
      <c r="S311" s="144"/>
      <c r="T311" s="144"/>
      <c r="U311" s="144"/>
      <c r="V311" s="145">
        <f t="shared" si="90"/>
        <v>0</v>
      </c>
      <c r="W311" s="145">
        <f t="shared" si="91"/>
        <v>0</v>
      </c>
      <c r="X311" s="145">
        <f t="shared" si="92"/>
        <v>0</v>
      </c>
      <c r="Y311" s="741">
        <f t="shared" si="93"/>
        <v>0</v>
      </c>
      <c r="Z311" s="1335"/>
      <c r="AA311" s="1293"/>
      <c r="AB311" s="1293"/>
      <c r="AC311" s="1293"/>
      <c r="AD311" s="1338"/>
      <c r="AE311" s="1338"/>
      <c r="AF311" s="1338"/>
      <c r="AG311" s="1338"/>
      <c r="AH311" s="1293"/>
      <c r="AI311" s="1295"/>
      <c r="AJ311" s="1295"/>
    </row>
    <row r="312" spans="1:36" ht="18.75" x14ac:dyDescent="0.25">
      <c r="A312" s="1343"/>
      <c r="B312" s="1346"/>
      <c r="C312" s="1349"/>
      <c r="D312" s="1351"/>
      <c r="E312" s="147"/>
      <c r="F312" s="147"/>
      <c r="G312" s="147"/>
      <c r="H312" s="147"/>
      <c r="I312" s="147"/>
      <c r="J312" s="147"/>
      <c r="K312" s="147"/>
      <c r="L312" s="147"/>
      <c r="M312" s="147"/>
      <c r="N312" s="147"/>
      <c r="O312" s="147"/>
      <c r="P312" s="147"/>
      <c r="Q312" s="147"/>
      <c r="R312" s="148"/>
      <c r="S312" s="148"/>
      <c r="T312" s="148"/>
      <c r="U312" s="148"/>
      <c r="V312" s="145">
        <f t="shared" si="90"/>
        <v>0</v>
      </c>
      <c r="W312" s="145">
        <f t="shared" si="91"/>
        <v>0</v>
      </c>
      <c r="X312" s="145">
        <f t="shared" si="92"/>
        <v>0</v>
      </c>
      <c r="Y312" s="741">
        <f t="shared" si="93"/>
        <v>0</v>
      </c>
      <c r="Z312" s="1335"/>
      <c r="AA312" s="1293"/>
      <c r="AB312" s="1293"/>
      <c r="AC312" s="1293"/>
      <c r="AD312" s="1338"/>
      <c r="AE312" s="1338"/>
      <c r="AF312" s="1338"/>
      <c r="AG312" s="1338"/>
      <c r="AH312" s="1293"/>
      <c r="AI312" s="1295"/>
      <c r="AJ312" s="1295"/>
    </row>
    <row r="313" spans="1:36" ht="18.75" x14ac:dyDescent="0.25">
      <c r="A313" s="1343"/>
      <c r="B313" s="1346"/>
      <c r="C313" s="1349"/>
      <c r="D313" s="1351"/>
      <c r="E313" s="142"/>
      <c r="F313" s="142"/>
      <c r="G313" s="142"/>
      <c r="H313" s="142"/>
      <c r="I313" s="142"/>
      <c r="J313" s="142"/>
      <c r="K313" s="142"/>
      <c r="L313" s="142"/>
      <c r="M313" s="142"/>
      <c r="N313" s="142"/>
      <c r="O313" s="142"/>
      <c r="P313" s="142"/>
      <c r="Q313" s="142"/>
      <c r="R313" s="144"/>
      <c r="S313" s="144"/>
      <c r="T313" s="144"/>
      <c r="U313" s="144"/>
      <c r="V313" s="145">
        <f t="shared" si="90"/>
        <v>0</v>
      </c>
      <c r="W313" s="145">
        <f t="shared" si="91"/>
        <v>0</v>
      </c>
      <c r="X313" s="145">
        <f t="shared" si="92"/>
        <v>0</v>
      </c>
      <c r="Y313" s="741">
        <f t="shared" si="93"/>
        <v>0</v>
      </c>
      <c r="Z313" s="1335"/>
      <c r="AA313" s="1293"/>
      <c r="AB313" s="1293"/>
      <c r="AC313" s="1293"/>
      <c r="AD313" s="1338"/>
      <c r="AE313" s="1338"/>
      <c r="AF313" s="1338"/>
      <c r="AG313" s="1338"/>
      <c r="AH313" s="1293"/>
      <c r="AI313" s="1295"/>
      <c r="AJ313" s="1295"/>
    </row>
    <row r="314" spans="1:36" ht="19.5" thickBot="1" x14ac:dyDescent="0.3">
      <c r="A314" s="1343"/>
      <c r="B314" s="1346"/>
      <c r="C314" s="1349"/>
      <c r="D314" s="1351"/>
      <c r="E314" s="147"/>
      <c r="F314" s="147"/>
      <c r="G314" s="147"/>
      <c r="H314" s="147"/>
      <c r="I314" s="147"/>
      <c r="J314" s="147"/>
      <c r="K314" s="147"/>
      <c r="L314" s="147"/>
      <c r="M314" s="147"/>
      <c r="N314" s="147"/>
      <c r="O314" s="147"/>
      <c r="P314" s="147"/>
      <c r="Q314" s="147"/>
      <c r="R314" s="148"/>
      <c r="S314" s="148"/>
      <c r="T314" s="148"/>
      <c r="U314" s="148"/>
      <c r="V314" s="145">
        <f t="shared" si="90"/>
        <v>0</v>
      </c>
      <c r="W314" s="145">
        <f t="shared" si="91"/>
        <v>0</v>
      </c>
      <c r="X314" s="145">
        <f t="shared" si="92"/>
        <v>0</v>
      </c>
      <c r="Y314" s="741">
        <f t="shared" si="93"/>
        <v>0</v>
      </c>
      <c r="Z314" s="1335"/>
      <c r="AA314" s="1293"/>
      <c r="AB314" s="1293"/>
      <c r="AC314" s="1293"/>
      <c r="AD314" s="1338"/>
      <c r="AE314" s="1338"/>
      <c r="AF314" s="1338"/>
      <c r="AG314" s="1338"/>
      <c r="AH314" s="1293"/>
      <c r="AI314" s="1295"/>
      <c r="AJ314" s="1295"/>
    </row>
    <row r="315" spans="1:36" ht="18.75" x14ac:dyDescent="0.25">
      <c r="A315" s="1365">
        <v>16</v>
      </c>
      <c r="B315" s="1348" t="s">
        <v>335</v>
      </c>
      <c r="C315" s="1348" t="s">
        <v>83</v>
      </c>
      <c r="D315" s="1348">
        <f>160*0.9</f>
        <v>144</v>
      </c>
      <c r="E315" s="439" t="s">
        <v>345</v>
      </c>
      <c r="F315" s="439">
        <v>34.200000000000003</v>
      </c>
      <c r="G315" s="439">
        <v>28</v>
      </c>
      <c r="H315" s="439">
        <v>19.7</v>
      </c>
      <c r="I315" s="439">
        <v>27</v>
      </c>
      <c r="J315" s="439">
        <v>24</v>
      </c>
      <c r="K315" s="439">
        <v>31.7</v>
      </c>
      <c r="L315" s="439">
        <v>11.2</v>
      </c>
      <c r="M315" s="439">
        <v>12.9</v>
      </c>
      <c r="N315" s="708">
        <v>6.4</v>
      </c>
      <c r="O315" s="439">
        <v>14.5</v>
      </c>
      <c r="P315" s="439">
        <v>10.1</v>
      </c>
      <c r="Q315" s="439">
        <v>8.3000000000000007</v>
      </c>
      <c r="R315" s="706">
        <v>380</v>
      </c>
      <c r="S315" s="706">
        <v>380</v>
      </c>
      <c r="T315" s="151">
        <v>380</v>
      </c>
      <c r="U315" s="151">
        <v>380</v>
      </c>
      <c r="V315" s="152">
        <f t="shared" si="81"/>
        <v>27.3</v>
      </c>
      <c r="W315" s="152">
        <f t="shared" si="82"/>
        <v>27.566666666666666</v>
      </c>
      <c r="X315" s="152">
        <f t="shared" si="83"/>
        <v>10.166666666666666</v>
      </c>
      <c r="Y315" s="153">
        <f t="shared" si="84"/>
        <v>10.966666666666669</v>
      </c>
      <c r="Z315" s="1262">
        <f t="shared" ref="Z315:AB315" si="100">SUM(V315:V334)</f>
        <v>74.533333333333331</v>
      </c>
      <c r="AA315" s="1356">
        <f t="shared" si="100"/>
        <v>88.133333333333326</v>
      </c>
      <c r="AB315" s="1356">
        <f t="shared" si="100"/>
        <v>78.399999999999991</v>
      </c>
      <c r="AC315" s="1356">
        <f>SUM(Y315:Y334)</f>
        <v>98.633333333333354</v>
      </c>
      <c r="AD315" s="1353">
        <f t="shared" ref="AD315:AG335" si="101">Z315*0.38*0.9*SQRT(3)</f>
        <v>44.150667905253712</v>
      </c>
      <c r="AE315" s="1353">
        <f t="shared" si="101"/>
        <v>52.206782621418064</v>
      </c>
      <c r="AF315" s="1353">
        <f t="shared" si="101"/>
        <v>46.441131893182792</v>
      </c>
      <c r="AG315" s="1353">
        <f t="shared" si="101"/>
        <v>58.426577071397929</v>
      </c>
      <c r="AH315" s="1356">
        <f t="shared" ref="AH315" si="102">MAX(Z315:AC334)</f>
        <v>98.633333333333354</v>
      </c>
      <c r="AI315" s="1359">
        <f t="shared" ref="AI315" si="103">AH315*0.38*0.9*SQRT(3)</f>
        <v>58.426577071397929</v>
      </c>
      <c r="AJ315" s="1362">
        <f t="shared" ref="AJ315" si="104">D315-AI315</f>
        <v>85.573422928602071</v>
      </c>
    </row>
    <row r="316" spans="1:36" ht="18.75" x14ac:dyDescent="0.25">
      <c r="A316" s="1366"/>
      <c r="B316" s="1351"/>
      <c r="C316" s="1351"/>
      <c r="D316" s="1351"/>
      <c r="E316" s="437" t="s">
        <v>336</v>
      </c>
      <c r="F316" s="437">
        <v>19.8</v>
      </c>
      <c r="G316" s="437">
        <v>9</v>
      </c>
      <c r="H316" s="437">
        <v>14.5</v>
      </c>
      <c r="I316" s="437">
        <v>10</v>
      </c>
      <c r="J316" s="437">
        <v>18.5</v>
      </c>
      <c r="K316" s="437">
        <v>24.8</v>
      </c>
      <c r="L316" s="437">
        <v>21.4</v>
      </c>
      <c r="M316" s="437">
        <v>19</v>
      </c>
      <c r="N316" s="437">
        <v>28.7</v>
      </c>
      <c r="O316" s="437">
        <v>49.8</v>
      </c>
      <c r="P316" s="437">
        <v>34</v>
      </c>
      <c r="Q316" s="437">
        <v>17.600000000000001</v>
      </c>
      <c r="R316" s="703">
        <v>380</v>
      </c>
      <c r="S316" s="703">
        <v>380</v>
      </c>
      <c r="T316" s="144">
        <v>380</v>
      </c>
      <c r="U316" s="144">
        <v>380</v>
      </c>
      <c r="V316" s="145">
        <f t="shared" si="81"/>
        <v>14.433333333333332</v>
      </c>
      <c r="W316" s="145">
        <f t="shared" si="82"/>
        <v>17.766666666666666</v>
      </c>
      <c r="X316" s="145">
        <f t="shared" si="83"/>
        <v>23.033333333333331</v>
      </c>
      <c r="Y316" s="146">
        <f t="shared" si="84"/>
        <v>33.800000000000004</v>
      </c>
      <c r="Z316" s="1263"/>
      <c r="AA316" s="1357"/>
      <c r="AB316" s="1357"/>
      <c r="AC316" s="1357"/>
      <c r="AD316" s="1354"/>
      <c r="AE316" s="1354"/>
      <c r="AF316" s="1354"/>
      <c r="AG316" s="1354"/>
      <c r="AH316" s="1357"/>
      <c r="AI316" s="1360"/>
      <c r="AJ316" s="1363"/>
    </row>
    <row r="317" spans="1:36" ht="18.75" x14ac:dyDescent="0.25">
      <c r="A317" s="1366"/>
      <c r="B317" s="1351"/>
      <c r="C317" s="1351"/>
      <c r="D317" s="1351"/>
      <c r="E317" s="438" t="s">
        <v>1081</v>
      </c>
      <c r="F317" s="438">
        <v>14.2</v>
      </c>
      <c r="G317" s="438">
        <v>15</v>
      </c>
      <c r="H317" s="438">
        <v>13.7</v>
      </c>
      <c r="I317" s="438">
        <v>16</v>
      </c>
      <c r="J317" s="438">
        <v>14.2</v>
      </c>
      <c r="K317" s="438">
        <v>14.8</v>
      </c>
      <c r="L317" s="438">
        <v>51.2</v>
      </c>
      <c r="M317" s="438">
        <v>49.4</v>
      </c>
      <c r="N317" s="438">
        <v>35</v>
      </c>
      <c r="O317" s="438">
        <v>61.4</v>
      </c>
      <c r="P317" s="438">
        <v>59</v>
      </c>
      <c r="Q317" s="438">
        <v>41.2</v>
      </c>
      <c r="R317" s="703">
        <v>380</v>
      </c>
      <c r="S317" s="703">
        <v>380</v>
      </c>
      <c r="T317" s="144">
        <v>380</v>
      </c>
      <c r="U317" s="144">
        <v>380</v>
      </c>
      <c r="V317" s="145">
        <f t="shared" si="81"/>
        <v>14.299999999999999</v>
      </c>
      <c r="W317" s="145">
        <f t="shared" si="82"/>
        <v>15</v>
      </c>
      <c r="X317" s="145">
        <f t="shared" si="83"/>
        <v>45.199999999999996</v>
      </c>
      <c r="Y317" s="146">
        <f t="shared" si="84"/>
        <v>53.866666666666674</v>
      </c>
      <c r="Z317" s="1263"/>
      <c r="AA317" s="1357"/>
      <c r="AB317" s="1357"/>
      <c r="AC317" s="1357"/>
      <c r="AD317" s="1354"/>
      <c r="AE317" s="1354"/>
      <c r="AF317" s="1354"/>
      <c r="AG317" s="1354"/>
      <c r="AH317" s="1357"/>
      <c r="AI317" s="1360"/>
      <c r="AJ317" s="1363"/>
    </row>
    <row r="318" spans="1:36" ht="18.75" x14ac:dyDescent="0.25">
      <c r="A318" s="1366"/>
      <c r="B318" s="1351"/>
      <c r="C318" s="1351"/>
      <c r="D318" s="1351"/>
      <c r="E318" s="437" t="s">
        <v>338</v>
      </c>
      <c r="F318" s="437">
        <v>21.5</v>
      </c>
      <c r="G318" s="437">
        <v>23</v>
      </c>
      <c r="H318" s="437">
        <v>11</v>
      </c>
      <c r="I318" s="437">
        <v>28.1</v>
      </c>
      <c r="J318" s="437">
        <v>20.8</v>
      </c>
      <c r="K318" s="437">
        <v>34.5</v>
      </c>
      <c r="L318" s="437">
        <v>0</v>
      </c>
      <c r="M318" s="437">
        <v>0</v>
      </c>
      <c r="N318" s="437">
        <v>0</v>
      </c>
      <c r="O318" s="437">
        <v>0</v>
      </c>
      <c r="P318" s="437">
        <v>0</v>
      </c>
      <c r="Q318" s="437">
        <v>0</v>
      </c>
      <c r="R318" s="703">
        <v>380</v>
      </c>
      <c r="S318" s="703">
        <v>380</v>
      </c>
      <c r="T318" s="144">
        <v>380</v>
      </c>
      <c r="U318" s="144">
        <v>380</v>
      </c>
      <c r="V318" s="145">
        <f t="shared" si="81"/>
        <v>18.5</v>
      </c>
      <c r="W318" s="145">
        <f t="shared" si="82"/>
        <v>27.8</v>
      </c>
      <c r="X318" s="145">
        <f t="shared" si="83"/>
        <v>0</v>
      </c>
      <c r="Y318" s="146">
        <f t="shared" si="84"/>
        <v>0</v>
      </c>
      <c r="Z318" s="1263"/>
      <c r="AA318" s="1357"/>
      <c r="AB318" s="1357"/>
      <c r="AC318" s="1357"/>
      <c r="AD318" s="1354"/>
      <c r="AE318" s="1354"/>
      <c r="AF318" s="1354"/>
      <c r="AG318" s="1354"/>
      <c r="AH318" s="1357"/>
      <c r="AI318" s="1360"/>
      <c r="AJ318" s="1363"/>
    </row>
    <row r="319" spans="1:36" ht="18.75" x14ac:dyDescent="0.25">
      <c r="A319" s="1366"/>
      <c r="B319" s="1351"/>
      <c r="C319" s="1351"/>
      <c r="D319" s="1351"/>
      <c r="E319" s="147"/>
      <c r="F319" s="147"/>
      <c r="G319" s="147"/>
      <c r="H319" s="147"/>
      <c r="I319" s="147"/>
      <c r="J319" s="147"/>
      <c r="K319" s="147"/>
      <c r="L319" s="147"/>
      <c r="M319" s="147"/>
      <c r="N319" s="147"/>
      <c r="O319" s="147"/>
      <c r="P319" s="147"/>
      <c r="Q319" s="147"/>
      <c r="R319" s="148"/>
      <c r="S319" s="148"/>
      <c r="T319" s="148"/>
      <c r="U319" s="148"/>
      <c r="V319" s="145">
        <f t="shared" si="81"/>
        <v>0</v>
      </c>
      <c r="W319" s="145">
        <f t="shared" si="82"/>
        <v>0</v>
      </c>
      <c r="X319" s="145">
        <f t="shared" si="83"/>
        <v>0</v>
      </c>
      <c r="Y319" s="146">
        <f t="shared" si="84"/>
        <v>0</v>
      </c>
      <c r="Z319" s="1263"/>
      <c r="AA319" s="1357"/>
      <c r="AB319" s="1357"/>
      <c r="AC319" s="1357"/>
      <c r="AD319" s="1354"/>
      <c r="AE319" s="1354"/>
      <c r="AF319" s="1354"/>
      <c r="AG319" s="1354"/>
      <c r="AH319" s="1357"/>
      <c r="AI319" s="1360"/>
      <c r="AJ319" s="1363"/>
    </row>
    <row r="320" spans="1:36" ht="18.75" x14ac:dyDescent="0.25">
      <c r="A320" s="1366"/>
      <c r="B320" s="1351"/>
      <c r="C320" s="1351"/>
      <c r="D320" s="1351"/>
      <c r="E320" s="142"/>
      <c r="F320" s="142"/>
      <c r="G320" s="142"/>
      <c r="H320" s="142"/>
      <c r="I320" s="142"/>
      <c r="J320" s="142"/>
      <c r="K320" s="142"/>
      <c r="L320" s="142"/>
      <c r="M320" s="142"/>
      <c r="N320" s="142"/>
      <c r="O320" s="142"/>
      <c r="P320" s="142"/>
      <c r="Q320" s="142"/>
      <c r="R320" s="144"/>
      <c r="S320" s="144"/>
      <c r="T320" s="144"/>
      <c r="U320" s="144"/>
      <c r="V320" s="145">
        <f t="shared" si="81"/>
        <v>0</v>
      </c>
      <c r="W320" s="145">
        <f t="shared" si="82"/>
        <v>0</v>
      </c>
      <c r="X320" s="145">
        <f t="shared" si="83"/>
        <v>0</v>
      </c>
      <c r="Y320" s="146">
        <f t="shared" si="84"/>
        <v>0</v>
      </c>
      <c r="Z320" s="1263"/>
      <c r="AA320" s="1357"/>
      <c r="AB320" s="1357"/>
      <c r="AC320" s="1357"/>
      <c r="AD320" s="1354"/>
      <c r="AE320" s="1354"/>
      <c r="AF320" s="1354"/>
      <c r="AG320" s="1354"/>
      <c r="AH320" s="1357"/>
      <c r="AI320" s="1360"/>
      <c r="AJ320" s="1363"/>
    </row>
    <row r="321" spans="1:36" ht="18.75" x14ac:dyDescent="0.25">
      <c r="A321" s="1366"/>
      <c r="B321" s="1351"/>
      <c r="C321" s="1351"/>
      <c r="D321" s="1351"/>
      <c r="E321" s="147"/>
      <c r="F321" s="147"/>
      <c r="G321" s="147"/>
      <c r="H321" s="147"/>
      <c r="I321" s="147"/>
      <c r="J321" s="147"/>
      <c r="K321" s="147"/>
      <c r="L321" s="147"/>
      <c r="M321" s="147"/>
      <c r="N321" s="147"/>
      <c r="O321" s="147"/>
      <c r="P321" s="147"/>
      <c r="Q321" s="147"/>
      <c r="R321" s="148"/>
      <c r="S321" s="148"/>
      <c r="T321" s="148"/>
      <c r="U321" s="148"/>
      <c r="V321" s="145">
        <f t="shared" si="81"/>
        <v>0</v>
      </c>
      <c r="W321" s="145">
        <f t="shared" si="82"/>
        <v>0</v>
      </c>
      <c r="X321" s="145">
        <f t="shared" si="83"/>
        <v>0</v>
      </c>
      <c r="Y321" s="146">
        <f t="shared" si="84"/>
        <v>0</v>
      </c>
      <c r="Z321" s="1263"/>
      <c r="AA321" s="1357"/>
      <c r="AB321" s="1357"/>
      <c r="AC321" s="1357"/>
      <c r="AD321" s="1354"/>
      <c r="AE321" s="1354"/>
      <c r="AF321" s="1354"/>
      <c r="AG321" s="1354"/>
      <c r="AH321" s="1357"/>
      <c r="AI321" s="1360"/>
      <c r="AJ321" s="1363"/>
    </row>
    <row r="322" spans="1:36" ht="18.75" x14ac:dyDescent="0.25">
      <c r="A322" s="1366"/>
      <c r="B322" s="1351"/>
      <c r="C322" s="1351"/>
      <c r="D322" s="1351"/>
      <c r="E322" s="142"/>
      <c r="F322" s="142"/>
      <c r="G322" s="142"/>
      <c r="H322" s="142"/>
      <c r="I322" s="142"/>
      <c r="J322" s="142"/>
      <c r="K322" s="142"/>
      <c r="L322" s="142"/>
      <c r="M322" s="142"/>
      <c r="N322" s="142"/>
      <c r="O322" s="142"/>
      <c r="P322" s="142"/>
      <c r="Q322" s="142"/>
      <c r="R322" s="144"/>
      <c r="S322" s="144"/>
      <c r="T322" s="144"/>
      <c r="U322" s="144"/>
      <c r="V322" s="145">
        <f t="shared" si="81"/>
        <v>0</v>
      </c>
      <c r="W322" s="145">
        <f t="shared" si="82"/>
        <v>0</v>
      </c>
      <c r="X322" s="145">
        <f t="shared" si="83"/>
        <v>0</v>
      </c>
      <c r="Y322" s="146">
        <f t="shared" si="84"/>
        <v>0</v>
      </c>
      <c r="Z322" s="1263"/>
      <c r="AA322" s="1357"/>
      <c r="AB322" s="1357"/>
      <c r="AC322" s="1357"/>
      <c r="AD322" s="1354"/>
      <c r="AE322" s="1354"/>
      <c r="AF322" s="1354"/>
      <c r="AG322" s="1354"/>
      <c r="AH322" s="1357"/>
      <c r="AI322" s="1360"/>
      <c r="AJ322" s="1363"/>
    </row>
    <row r="323" spans="1:36" ht="18.75" x14ac:dyDescent="0.25">
      <c r="A323" s="1366"/>
      <c r="B323" s="1351"/>
      <c r="C323" s="1351"/>
      <c r="D323" s="1351"/>
      <c r="E323" s="147"/>
      <c r="F323" s="147"/>
      <c r="G323" s="147"/>
      <c r="H323" s="147"/>
      <c r="I323" s="147"/>
      <c r="J323" s="147"/>
      <c r="K323" s="147"/>
      <c r="L323" s="147"/>
      <c r="M323" s="147"/>
      <c r="N323" s="147"/>
      <c r="O323" s="147"/>
      <c r="P323" s="147"/>
      <c r="Q323" s="147"/>
      <c r="R323" s="148"/>
      <c r="S323" s="148"/>
      <c r="T323" s="148"/>
      <c r="U323" s="148"/>
      <c r="V323" s="145">
        <f t="shared" si="81"/>
        <v>0</v>
      </c>
      <c r="W323" s="145">
        <f t="shared" si="82"/>
        <v>0</v>
      </c>
      <c r="X323" s="145">
        <f t="shared" si="83"/>
        <v>0</v>
      </c>
      <c r="Y323" s="146">
        <f t="shared" si="84"/>
        <v>0</v>
      </c>
      <c r="Z323" s="1263"/>
      <c r="AA323" s="1357"/>
      <c r="AB323" s="1357"/>
      <c r="AC323" s="1357"/>
      <c r="AD323" s="1354"/>
      <c r="AE323" s="1354"/>
      <c r="AF323" s="1354"/>
      <c r="AG323" s="1354"/>
      <c r="AH323" s="1357"/>
      <c r="AI323" s="1360"/>
      <c r="AJ323" s="1363"/>
    </row>
    <row r="324" spans="1:36" ht="18.75" x14ac:dyDescent="0.25">
      <c r="A324" s="1366"/>
      <c r="B324" s="1351"/>
      <c r="C324" s="1351"/>
      <c r="D324" s="1351"/>
      <c r="E324" s="142"/>
      <c r="F324" s="142"/>
      <c r="G324" s="142"/>
      <c r="H324" s="142"/>
      <c r="I324" s="142"/>
      <c r="J324" s="142"/>
      <c r="K324" s="142"/>
      <c r="L324" s="142"/>
      <c r="M324" s="142"/>
      <c r="N324" s="142"/>
      <c r="O324" s="142"/>
      <c r="P324" s="142"/>
      <c r="Q324" s="142"/>
      <c r="R324" s="144"/>
      <c r="S324" s="144"/>
      <c r="T324" s="144"/>
      <c r="U324" s="144"/>
      <c r="V324" s="145">
        <f t="shared" si="81"/>
        <v>0</v>
      </c>
      <c r="W324" s="145">
        <f t="shared" si="82"/>
        <v>0</v>
      </c>
      <c r="X324" s="145">
        <f t="shared" si="83"/>
        <v>0</v>
      </c>
      <c r="Y324" s="146">
        <f t="shared" si="84"/>
        <v>0</v>
      </c>
      <c r="Z324" s="1263"/>
      <c r="AA324" s="1357"/>
      <c r="AB324" s="1357"/>
      <c r="AC324" s="1357"/>
      <c r="AD324" s="1354"/>
      <c r="AE324" s="1354"/>
      <c r="AF324" s="1354"/>
      <c r="AG324" s="1354"/>
      <c r="AH324" s="1357"/>
      <c r="AI324" s="1360"/>
      <c r="AJ324" s="1363"/>
    </row>
    <row r="325" spans="1:36" ht="18.75" x14ac:dyDescent="0.25">
      <c r="A325" s="1366"/>
      <c r="B325" s="1351"/>
      <c r="C325" s="1351"/>
      <c r="D325" s="1351"/>
      <c r="E325" s="147"/>
      <c r="F325" s="147"/>
      <c r="G325" s="147"/>
      <c r="H325" s="147"/>
      <c r="I325" s="147"/>
      <c r="J325" s="147"/>
      <c r="K325" s="147"/>
      <c r="L325" s="147"/>
      <c r="M325" s="147"/>
      <c r="N325" s="147"/>
      <c r="O325" s="147"/>
      <c r="P325" s="147"/>
      <c r="Q325" s="147"/>
      <c r="R325" s="148"/>
      <c r="S325" s="148"/>
      <c r="T325" s="148"/>
      <c r="U325" s="148"/>
      <c r="V325" s="145">
        <f t="shared" si="81"/>
        <v>0</v>
      </c>
      <c r="W325" s="145">
        <f t="shared" si="82"/>
        <v>0</v>
      </c>
      <c r="X325" s="145">
        <f t="shared" si="83"/>
        <v>0</v>
      </c>
      <c r="Y325" s="146">
        <f t="shared" si="84"/>
        <v>0</v>
      </c>
      <c r="Z325" s="1263"/>
      <c r="AA325" s="1357"/>
      <c r="AB325" s="1357"/>
      <c r="AC325" s="1357"/>
      <c r="AD325" s="1354"/>
      <c r="AE325" s="1354"/>
      <c r="AF325" s="1354"/>
      <c r="AG325" s="1354"/>
      <c r="AH325" s="1357"/>
      <c r="AI325" s="1360"/>
      <c r="AJ325" s="1363"/>
    </row>
    <row r="326" spans="1:36" ht="18.75" x14ac:dyDescent="0.25">
      <c r="A326" s="1366"/>
      <c r="B326" s="1351"/>
      <c r="C326" s="1351"/>
      <c r="D326" s="1351"/>
      <c r="E326" s="142"/>
      <c r="F326" s="142"/>
      <c r="G326" s="142"/>
      <c r="H326" s="142"/>
      <c r="I326" s="142"/>
      <c r="J326" s="142"/>
      <c r="K326" s="142"/>
      <c r="L326" s="142"/>
      <c r="M326" s="142"/>
      <c r="N326" s="142"/>
      <c r="O326" s="142"/>
      <c r="P326" s="142"/>
      <c r="Q326" s="142"/>
      <c r="R326" s="144"/>
      <c r="S326" s="144"/>
      <c r="T326" s="144"/>
      <c r="U326" s="144"/>
      <c r="V326" s="145">
        <f t="shared" si="81"/>
        <v>0</v>
      </c>
      <c r="W326" s="145">
        <f t="shared" si="82"/>
        <v>0</v>
      </c>
      <c r="X326" s="145">
        <f t="shared" si="83"/>
        <v>0</v>
      </c>
      <c r="Y326" s="146">
        <f t="shared" si="84"/>
        <v>0</v>
      </c>
      <c r="Z326" s="1263"/>
      <c r="AA326" s="1357"/>
      <c r="AB326" s="1357"/>
      <c r="AC326" s="1357"/>
      <c r="AD326" s="1354"/>
      <c r="AE326" s="1354"/>
      <c r="AF326" s="1354"/>
      <c r="AG326" s="1354"/>
      <c r="AH326" s="1357"/>
      <c r="AI326" s="1360"/>
      <c r="AJ326" s="1363"/>
    </row>
    <row r="327" spans="1:36" ht="18.75" x14ac:dyDescent="0.25">
      <c r="A327" s="1366"/>
      <c r="B327" s="1351"/>
      <c r="C327" s="1351"/>
      <c r="D327" s="1351"/>
      <c r="E327" s="147"/>
      <c r="F327" s="147"/>
      <c r="G327" s="147"/>
      <c r="H327" s="147"/>
      <c r="I327" s="147"/>
      <c r="J327" s="147"/>
      <c r="K327" s="147"/>
      <c r="L327" s="147"/>
      <c r="M327" s="147"/>
      <c r="N327" s="147"/>
      <c r="O327" s="147"/>
      <c r="P327" s="147"/>
      <c r="Q327" s="147"/>
      <c r="R327" s="148"/>
      <c r="S327" s="148"/>
      <c r="T327" s="148"/>
      <c r="U327" s="148"/>
      <c r="V327" s="145">
        <f t="shared" si="81"/>
        <v>0</v>
      </c>
      <c r="W327" s="145">
        <f t="shared" si="82"/>
        <v>0</v>
      </c>
      <c r="X327" s="145">
        <f t="shared" si="83"/>
        <v>0</v>
      </c>
      <c r="Y327" s="146">
        <f t="shared" si="84"/>
        <v>0</v>
      </c>
      <c r="Z327" s="1263"/>
      <c r="AA327" s="1357"/>
      <c r="AB327" s="1357"/>
      <c r="AC327" s="1357"/>
      <c r="AD327" s="1354"/>
      <c r="AE327" s="1354"/>
      <c r="AF327" s="1354"/>
      <c r="AG327" s="1354"/>
      <c r="AH327" s="1357"/>
      <c r="AI327" s="1360"/>
      <c r="AJ327" s="1363"/>
    </row>
    <row r="328" spans="1:36" ht="18.75" x14ac:dyDescent="0.25">
      <c r="A328" s="1366"/>
      <c r="B328" s="1351"/>
      <c r="C328" s="1351"/>
      <c r="D328" s="1351"/>
      <c r="E328" s="142"/>
      <c r="F328" s="142"/>
      <c r="G328" s="142"/>
      <c r="H328" s="142"/>
      <c r="I328" s="142"/>
      <c r="J328" s="142"/>
      <c r="K328" s="142"/>
      <c r="L328" s="142"/>
      <c r="M328" s="142"/>
      <c r="N328" s="142"/>
      <c r="O328" s="142"/>
      <c r="P328" s="142"/>
      <c r="Q328" s="142"/>
      <c r="R328" s="144"/>
      <c r="S328" s="144"/>
      <c r="T328" s="144"/>
      <c r="U328" s="144"/>
      <c r="V328" s="145">
        <f t="shared" si="81"/>
        <v>0</v>
      </c>
      <c r="W328" s="145">
        <f t="shared" si="82"/>
        <v>0</v>
      </c>
      <c r="X328" s="145">
        <f t="shared" si="83"/>
        <v>0</v>
      </c>
      <c r="Y328" s="146">
        <f t="shared" si="84"/>
        <v>0</v>
      </c>
      <c r="Z328" s="1263"/>
      <c r="AA328" s="1357"/>
      <c r="AB328" s="1357"/>
      <c r="AC328" s="1357"/>
      <c r="AD328" s="1354"/>
      <c r="AE328" s="1354"/>
      <c r="AF328" s="1354"/>
      <c r="AG328" s="1354"/>
      <c r="AH328" s="1357"/>
      <c r="AI328" s="1360"/>
      <c r="AJ328" s="1363"/>
    </row>
    <row r="329" spans="1:36" ht="18.75" x14ac:dyDescent="0.25">
      <c r="A329" s="1366"/>
      <c r="B329" s="1351"/>
      <c r="C329" s="1351"/>
      <c r="D329" s="1351"/>
      <c r="E329" s="147"/>
      <c r="F329" s="147"/>
      <c r="G329" s="147"/>
      <c r="H329" s="147"/>
      <c r="I329" s="147"/>
      <c r="J329" s="147"/>
      <c r="K329" s="147"/>
      <c r="L329" s="147"/>
      <c r="M329" s="147"/>
      <c r="N329" s="147"/>
      <c r="O329" s="147"/>
      <c r="P329" s="147"/>
      <c r="Q329" s="147"/>
      <c r="R329" s="148"/>
      <c r="S329" s="148"/>
      <c r="T329" s="148"/>
      <c r="U329" s="148"/>
      <c r="V329" s="145">
        <f t="shared" si="81"/>
        <v>0</v>
      </c>
      <c r="W329" s="145">
        <f t="shared" si="82"/>
        <v>0</v>
      </c>
      <c r="X329" s="145">
        <f t="shared" si="83"/>
        <v>0</v>
      </c>
      <c r="Y329" s="146">
        <f t="shared" si="84"/>
        <v>0</v>
      </c>
      <c r="Z329" s="1263"/>
      <c r="AA329" s="1357"/>
      <c r="AB329" s="1357"/>
      <c r="AC329" s="1357"/>
      <c r="AD329" s="1354"/>
      <c r="AE329" s="1354"/>
      <c r="AF329" s="1354"/>
      <c r="AG329" s="1354"/>
      <c r="AH329" s="1357"/>
      <c r="AI329" s="1360"/>
      <c r="AJ329" s="1363"/>
    </row>
    <row r="330" spans="1:36" ht="18.75" x14ac:dyDescent="0.25">
      <c r="A330" s="1366"/>
      <c r="B330" s="1351"/>
      <c r="C330" s="1351"/>
      <c r="D330" s="1351"/>
      <c r="E330" s="142"/>
      <c r="F330" s="142"/>
      <c r="G330" s="142"/>
      <c r="H330" s="142"/>
      <c r="I330" s="142"/>
      <c r="J330" s="142"/>
      <c r="K330" s="142"/>
      <c r="L330" s="142"/>
      <c r="M330" s="142"/>
      <c r="N330" s="142"/>
      <c r="O330" s="142"/>
      <c r="P330" s="142"/>
      <c r="Q330" s="142"/>
      <c r="R330" s="144"/>
      <c r="S330" s="144"/>
      <c r="T330" s="144"/>
      <c r="U330" s="144"/>
      <c r="V330" s="145">
        <f t="shared" si="81"/>
        <v>0</v>
      </c>
      <c r="W330" s="145">
        <f t="shared" si="82"/>
        <v>0</v>
      </c>
      <c r="X330" s="145">
        <f t="shared" si="83"/>
        <v>0</v>
      </c>
      <c r="Y330" s="146">
        <f t="shared" si="84"/>
        <v>0</v>
      </c>
      <c r="Z330" s="1263"/>
      <c r="AA330" s="1357"/>
      <c r="AB330" s="1357"/>
      <c r="AC330" s="1357"/>
      <c r="AD330" s="1354"/>
      <c r="AE330" s="1354"/>
      <c r="AF330" s="1354"/>
      <c r="AG330" s="1354"/>
      <c r="AH330" s="1357"/>
      <c r="AI330" s="1360"/>
      <c r="AJ330" s="1363"/>
    </row>
    <row r="331" spans="1:36" ht="18.75" x14ac:dyDescent="0.25">
      <c r="A331" s="1366"/>
      <c r="B331" s="1351"/>
      <c r="C331" s="1351"/>
      <c r="D331" s="1351"/>
      <c r="E331" s="147"/>
      <c r="F331" s="147"/>
      <c r="G331" s="147"/>
      <c r="H331" s="147"/>
      <c r="I331" s="147"/>
      <c r="J331" s="147"/>
      <c r="K331" s="147"/>
      <c r="L331" s="147"/>
      <c r="M331" s="147"/>
      <c r="N331" s="147"/>
      <c r="O331" s="147"/>
      <c r="P331" s="147"/>
      <c r="Q331" s="147"/>
      <c r="R331" s="148"/>
      <c r="S331" s="148"/>
      <c r="T331" s="148"/>
      <c r="U331" s="148"/>
      <c r="V331" s="145">
        <f t="shared" si="81"/>
        <v>0</v>
      </c>
      <c r="W331" s="145">
        <f t="shared" si="82"/>
        <v>0</v>
      </c>
      <c r="X331" s="145">
        <f t="shared" si="83"/>
        <v>0</v>
      </c>
      <c r="Y331" s="146">
        <f t="shared" si="84"/>
        <v>0</v>
      </c>
      <c r="Z331" s="1263"/>
      <c r="AA331" s="1357"/>
      <c r="AB331" s="1357"/>
      <c r="AC331" s="1357"/>
      <c r="AD331" s="1354"/>
      <c r="AE331" s="1354"/>
      <c r="AF331" s="1354"/>
      <c r="AG331" s="1354"/>
      <c r="AH331" s="1357"/>
      <c r="AI331" s="1360"/>
      <c r="AJ331" s="1363"/>
    </row>
    <row r="332" spans="1:36" ht="18.75" x14ac:dyDescent="0.25">
      <c r="A332" s="1366"/>
      <c r="B332" s="1351"/>
      <c r="C332" s="1351"/>
      <c r="D332" s="1351"/>
      <c r="E332" s="142"/>
      <c r="F332" s="142"/>
      <c r="G332" s="142"/>
      <c r="H332" s="142"/>
      <c r="I332" s="142"/>
      <c r="J332" s="142"/>
      <c r="K332" s="142"/>
      <c r="L332" s="142"/>
      <c r="M332" s="142"/>
      <c r="N332" s="142"/>
      <c r="O332" s="142"/>
      <c r="P332" s="142"/>
      <c r="Q332" s="142"/>
      <c r="R332" s="144"/>
      <c r="S332" s="144"/>
      <c r="T332" s="144"/>
      <c r="U332" s="144"/>
      <c r="V332" s="145">
        <f t="shared" si="81"/>
        <v>0</v>
      </c>
      <c r="W332" s="145">
        <f t="shared" si="82"/>
        <v>0</v>
      </c>
      <c r="X332" s="145">
        <f t="shared" si="83"/>
        <v>0</v>
      </c>
      <c r="Y332" s="146">
        <f t="shared" si="84"/>
        <v>0</v>
      </c>
      <c r="Z332" s="1263"/>
      <c r="AA332" s="1357"/>
      <c r="AB332" s="1357"/>
      <c r="AC332" s="1357"/>
      <c r="AD332" s="1354"/>
      <c r="AE332" s="1354"/>
      <c r="AF332" s="1354"/>
      <c r="AG332" s="1354"/>
      <c r="AH332" s="1357"/>
      <c r="AI332" s="1360"/>
      <c r="AJ332" s="1363"/>
    </row>
    <row r="333" spans="1:36" ht="18.75" x14ac:dyDescent="0.25">
      <c r="A333" s="1366"/>
      <c r="B333" s="1351"/>
      <c r="C333" s="1351"/>
      <c r="D333" s="1351"/>
      <c r="E333" s="147"/>
      <c r="F333" s="147"/>
      <c r="G333" s="147"/>
      <c r="H333" s="147"/>
      <c r="I333" s="147"/>
      <c r="J333" s="147"/>
      <c r="K333" s="147"/>
      <c r="L333" s="147"/>
      <c r="M333" s="147"/>
      <c r="N333" s="147"/>
      <c r="O333" s="147"/>
      <c r="P333" s="147"/>
      <c r="Q333" s="147"/>
      <c r="R333" s="148"/>
      <c r="S333" s="148"/>
      <c r="T333" s="148"/>
      <c r="U333" s="148"/>
      <c r="V333" s="145">
        <f t="shared" si="81"/>
        <v>0</v>
      </c>
      <c r="W333" s="145">
        <f t="shared" si="82"/>
        <v>0</v>
      </c>
      <c r="X333" s="145">
        <f t="shared" si="83"/>
        <v>0</v>
      </c>
      <c r="Y333" s="146">
        <f t="shared" si="84"/>
        <v>0</v>
      </c>
      <c r="Z333" s="1263"/>
      <c r="AA333" s="1357"/>
      <c r="AB333" s="1357"/>
      <c r="AC333" s="1357"/>
      <c r="AD333" s="1354"/>
      <c r="AE333" s="1354"/>
      <c r="AF333" s="1354"/>
      <c r="AG333" s="1354"/>
      <c r="AH333" s="1357"/>
      <c r="AI333" s="1360"/>
      <c r="AJ333" s="1363"/>
    </row>
    <row r="334" spans="1:36" ht="19.5" thickBot="1" x14ac:dyDescent="0.3">
      <c r="A334" s="1367"/>
      <c r="B334" s="1352"/>
      <c r="C334" s="1352"/>
      <c r="D334" s="1352"/>
      <c r="E334" s="154"/>
      <c r="F334" s="154"/>
      <c r="G334" s="154"/>
      <c r="H334" s="154"/>
      <c r="I334" s="154"/>
      <c r="J334" s="154"/>
      <c r="K334" s="154"/>
      <c r="L334" s="154"/>
      <c r="M334" s="154"/>
      <c r="N334" s="154"/>
      <c r="O334" s="154"/>
      <c r="P334" s="154"/>
      <c r="Q334" s="154"/>
      <c r="R334" s="155"/>
      <c r="S334" s="155"/>
      <c r="T334" s="155"/>
      <c r="U334" s="155"/>
      <c r="V334" s="156">
        <f t="shared" si="81"/>
        <v>0</v>
      </c>
      <c r="W334" s="156">
        <f t="shared" si="82"/>
        <v>0</v>
      </c>
      <c r="X334" s="156">
        <f t="shared" si="83"/>
        <v>0</v>
      </c>
      <c r="Y334" s="157">
        <f t="shared" si="84"/>
        <v>0</v>
      </c>
      <c r="Z334" s="1264"/>
      <c r="AA334" s="1358"/>
      <c r="AB334" s="1358"/>
      <c r="AC334" s="1358"/>
      <c r="AD334" s="1355"/>
      <c r="AE334" s="1355"/>
      <c r="AF334" s="1355"/>
      <c r="AG334" s="1355"/>
      <c r="AH334" s="1358"/>
      <c r="AI334" s="1361"/>
      <c r="AJ334" s="1364"/>
    </row>
    <row r="335" spans="1:36" ht="18.75" x14ac:dyDescent="0.25">
      <c r="A335" s="1342">
        <v>17</v>
      </c>
      <c r="B335" s="1345" t="s">
        <v>339</v>
      </c>
      <c r="C335" s="1348" t="s">
        <v>99</v>
      </c>
      <c r="D335" s="1348">
        <f>250*0.9</f>
        <v>225</v>
      </c>
      <c r="E335" s="439" t="s">
        <v>340</v>
      </c>
      <c r="F335" s="439">
        <v>4.0999999999999996</v>
      </c>
      <c r="G335" s="439">
        <v>17</v>
      </c>
      <c r="H335" s="439">
        <v>21</v>
      </c>
      <c r="I335" s="439">
        <v>14.5</v>
      </c>
      <c r="J335" s="439">
        <v>21</v>
      </c>
      <c r="K335" s="439">
        <v>18.399999999999999</v>
      </c>
      <c r="L335" s="439">
        <v>11.2</v>
      </c>
      <c r="M335" s="439">
        <v>14.7</v>
      </c>
      <c r="N335" s="439">
        <v>9.1</v>
      </c>
      <c r="O335" s="439">
        <v>33.799999999999997</v>
      </c>
      <c r="P335" s="439">
        <v>18.7</v>
      </c>
      <c r="Q335" s="439">
        <v>24</v>
      </c>
      <c r="R335" s="706">
        <v>380</v>
      </c>
      <c r="S335" s="706">
        <v>380</v>
      </c>
      <c r="T335" s="151">
        <v>380</v>
      </c>
      <c r="U335" s="151">
        <v>380</v>
      </c>
      <c r="V335" s="152">
        <f t="shared" si="81"/>
        <v>14.033333333333333</v>
      </c>
      <c r="W335" s="152">
        <f t="shared" si="82"/>
        <v>17.966666666666665</v>
      </c>
      <c r="X335" s="152">
        <f t="shared" si="83"/>
        <v>11.666666666666666</v>
      </c>
      <c r="Y335" s="153">
        <f t="shared" si="84"/>
        <v>25.5</v>
      </c>
      <c r="Z335" s="1334">
        <f>SUM(V335:V354)</f>
        <v>89.866666666666674</v>
      </c>
      <c r="AA335" s="1302">
        <f>SUM(W335:W354)</f>
        <v>101.66666666666666</v>
      </c>
      <c r="AB335" s="1302">
        <f>SUM(X335:X354)</f>
        <v>133.96666666666667</v>
      </c>
      <c r="AC335" s="1302">
        <f>SUM(Y335:Y354)</f>
        <v>155.13333333333333</v>
      </c>
      <c r="AD335" s="1337">
        <f t="shared" ref="AD335" si="105">Z335*0.38*0.9*SQRT(3)</f>
        <v>53.233542340144908</v>
      </c>
      <c r="AE335" s="1337">
        <f t="shared" si="101"/>
        <v>60.223406579169868</v>
      </c>
      <c r="AF335" s="1337">
        <f t="shared" si="101"/>
        <v>79.356679030060221</v>
      </c>
      <c r="AG335" s="1337">
        <f t="shared" si="101"/>
        <v>91.894994826051317</v>
      </c>
      <c r="AH335" s="1302">
        <f>MAX(Z335:AC354)</f>
        <v>155.13333333333333</v>
      </c>
      <c r="AI335" s="1294">
        <f t="shared" ref="AI335" si="106">AH335*0.38*0.9*SQRT(3)</f>
        <v>91.894994826051317</v>
      </c>
      <c r="AJ335" s="1294">
        <f t="shared" ref="AJ335" si="107">D335-AI335</f>
        <v>133.10500517394868</v>
      </c>
    </row>
    <row r="336" spans="1:36" ht="18.75" x14ac:dyDescent="0.25">
      <c r="A336" s="1343"/>
      <c r="B336" s="1346"/>
      <c r="C336" s="1349"/>
      <c r="D336" s="1351"/>
      <c r="E336" s="437" t="s">
        <v>181</v>
      </c>
      <c r="F336" s="437">
        <v>34</v>
      </c>
      <c r="G336" s="437">
        <v>18.399999999999999</v>
      </c>
      <c r="H336" s="437">
        <v>21</v>
      </c>
      <c r="I336" s="437">
        <v>31.1</v>
      </c>
      <c r="J336" s="437">
        <v>17.399999999999999</v>
      </c>
      <c r="K336" s="437">
        <v>24</v>
      </c>
      <c r="L336" s="437">
        <v>42.4</v>
      </c>
      <c r="M336" s="437">
        <v>36.1</v>
      </c>
      <c r="N336" s="437">
        <v>28</v>
      </c>
      <c r="O336" s="437">
        <v>48.5</v>
      </c>
      <c r="P336" s="437">
        <v>40.200000000000003</v>
      </c>
      <c r="Q336" s="437">
        <v>37</v>
      </c>
      <c r="R336" s="703">
        <v>380</v>
      </c>
      <c r="S336" s="703">
        <v>380</v>
      </c>
      <c r="T336" s="144">
        <v>380</v>
      </c>
      <c r="U336" s="144">
        <v>380</v>
      </c>
      <c r="V336" s="145">
        <f t="shared" si="81"/>
        <v>24.466666666666669</v>
      </c>
      <c r="W336" s="145">
        <f t="shared" si="82"/>
        <v>24.166666666666668</v>
      </c>
      <c r="X336" s="145">
        <f t="shared" si="83"/>
        <v>35.5</v>
      </c>
      <c r="Y336" s="146">
        <f t="shared" si="84"/>
        <v>41.9</v>
      </c>
      <c r="Z336" s="1335"/>
      <c r="AA336" s="1293"/>
      <c r="AB336" s="1293"/>
      <c r="AC336" s="1293"/>
      <c r="AD336" s="1338"/>
      <c r="AE336" s="1338"/>
      <c r="AF336" s="1338"/>
      <c r="AG336" s="1338"/>
      <c r="AH336" s="1293"/>
      <c r="AI336" s="1295"/>
      <c r="AJ336" s="1295"/>
    </row>
    <row r="337" spans="1:36" ht="18.75" x14ac:dyDescent="0.25">
      <c r="A337" s="1343"/>
      <c r="B337" s="1346"/>
      <c r="C337" s="1349"/>
      <c r="D337" s="1351"/>
      <c r="E337" s="438" t="s">
        <v>341</v>
      </c>
      <c r="F337" s="438">
        <v>17.399999999999999</v>
      </c>
      <c r="G337" s="438">
        <v>12</v>
      </c>
      <c r="H337" s="438">
        <v>24.5</v>
      </c>
      <c r="I337" s="438">
        <v>21.2</v>
      </c>
      <c r="J337" s="438">
        <v>19.8</v>
      </c>
      <c r="K337" s="438">
        <v>34</v>
      </c>
      <c r="L337" s="438">
        <v>34.5</v>
      </c>
      <c r="M337" s="438">
        <v>26.9</v>
      </c>
      <c r="N337" s="438">
        <v>14</v>
      </c>
      <c r="O337" s="438">
        <v>35.9</v>
      </c>
      <c r="P337" s="438">
        <v>31.5</v>
      </c>
      <c r="Q337" s="438">
        <v>48.2</v>
      </c>
      <c r="R337" s="703">
        <v>380</v>
      </c>
      <c r="S337" s="703">
        <v>380</v>
      </c>
      <c r="T337" s="144">
        <v>380</v>
      </c>
      <c r="U337" s="144">
        <v>380</v>
      </c>
      <c r="V337" s="145">
        <f t="shared" si="81"/>
        <v>17.966666666666665</v>
      </c>
      <c r="W337" s="145">
        <f t="shared" si="82"/>
        <v>25</v>
      </c>
      <c r="X337" s="145">
        <f t="shared" si="83"/>
        <v>25.133333333333336</v>
      </c>
      <c r="Y337" s="146">
        <f t="shared" si="84"/>
        <v>38.533333333333339</v>
      </c>
      <c r="Z337" s="1335"/>
      <c r="AA337" s="1293"/>
      <c r="AB337" s="1293"/>
      <c r="AC337" s="1293"/>
      <c r="AD337" s="1338"/>
      <c r="AE337" s="1338"/>
      <c r="AF337" s="1338"/>
      <c r="AG337" s="1338"/>
      <c r="AH337" s="1293"/>
      <c r="AI337" s="1295"/>
      <c r="AJ337" s="1295"/>
    </row>
    <row r="338" spans="1:36" ht="18.75" x14ac:dyDescent="0.25">
      <c r="A338" s="1343"/>
      <c r="B338" s="1346"/>
      <c r="C338" s="1349"/>
      <c r="D338" s="1351"/>
      <c r="E338" s="437" t="s">
        <v>185</v>
      </c>
      <c r="F338" s="437">
        <v>38.4</v>
      </c>
      <c r="G338" s="437">
        <v>37.6</v>
      </c>
      <c r="H338" s="437">
        <v>24.2</v>
      </c>
      <c r="I338" s="437">
        <v>40.1</v>
      </c>
      <c r="J338" s="437">
        <v>29</v>
      </c>
      <c r="K338" s="437">
        <v>34.5</v>
      </c>
      <c r="L338" s="437">
        <v>58.4</v>
      </c>
      <c r="M338" s="437">
        <v>87.2</v>
      </c>
      <c r="N338" s="437">
        <v>39.4</v>
      </c>
      <c r="O338" s="437">
        <v>41</v>
      </c>
      <c r="P338" s="437">
        <v>76.8</v>
      </c>
      <c r="Q338" s="437">
        <v>29.8</v>
      </c>
      <c r="R338" s="703">
        <v>380</v>
      </c>
      <c r="S338" s="703">
        <v>380</v>
      </c>
      <c r="T338" s="144">
        <v>380</v>
      </c>
      <c r="U338" s="144">
        <v>380</v>
      </c>
      <c r="V338" s="145">
        <f t="shared" si="81"/>
        <v>33.4</v>
      </c>
      <c r="W338" s="145">
        <f t="shared" si="82"/>
        <v>34.533333333333331</v>
      </c>
      <c r="X338" s="145">
        <f t="shared" si="83"/>
        <v>61.666666666666664</v>
      </c>
      <c r="Y338" s="146">
        <f t="shared" si="84"/>
        <v>49.199999999999996</v>
      </c>
      <c r="Z338" s="1335"/>
      <c r="AA338" s="1293"/>
      <c r="AB338" s="1293"/>
      <c r="AC338" s="1293"/>
      <c r="AD338" s="1338"/>
      <c r="AE338" s="1338"/>
      <c r="AF338" s="1338"/>
      <c r="AG338" s="1338"/>
      <c r="AH338" s="1293"/>
      <c r="AI338" s="1295"/>
      <c r="AJ338" s="1295"/>
    </row>
    <row r="339" spans="1:36" ht="18.75" x14ac:dyDescent="0.25">
      <c r="A339" s="1343"/>
      <c r="B339" s="1346"/>
      <c r="C339" s="1349"/>
      <c r="D339" s="1351"/>
      <c r="E339" s="147"/>
      <c r="F339" s="147"/>
      <c r="G339" s="147"/>
      <c r="H339" s="147"/>
      <c r="I339" s="147"/>
      <c r="J339" s="147"/>
      <c r="K339" s="147"/>
      <c r="L339" s="147"/>
      <c r="M339" s="147"/>
      <c r="N339" s="147"/>
      <c r="O339" s="147"/>
      <c r="P339" s="147"/>
      <c r="Q339" s="147"/>
      <c r="R339" s="148"/>
      <c r="S339" s="148"/>
      <c r="T339" s="148"/>
      <c r="U339" s="148"/>
      <c r="V339" s="145">
        <f t="shared" si="81"/>
        <v>0</v>
      </c>
      <c r="W339" s="145">
        <f t="shared" si="82"/>
        <v>0</v>
      </c>
      <c r="X339" s="145">
        <f t="shared" si="83"/>
        <v>0</v>
      </c>
      <c r="Y339" s="146">
        <f t="shared" si="84"/>
        <v>0</v>
      </c>
      <c r="Z339" s="1335"/>
      <c r="AA339" s="1293"/>
      <c r="AB339" s="1293"/>
      <c r="AC339" s="1293"/>
      <c r="AD339" s="1338"/>
      <c r="AE339" s="1338"/>
      <c r="AF339" s="1338"/>
      <c r="AG339" s="1338"/>
      <c r="AH339" s="1293"/>
      <c r="AI339" s="1295"/>
      <c r="AJ339" s="1295"/>
    </row>
    <row r="340" spans="1:36" ht="18.75" x14ac:dyDescent="0.25">
      <c r="A340" s="1343"/>
      <c r="B340" s="1346"/>
      <c r="C340" s="1349"/>
      <c r="D340" s="1351"/>
      <c r="E340" s="142"/>
      <c r="F340" s="142"/>
      <c r="G340" s="142"/>
      <c r="H340" s="142"/>
      <c r="I340" s="142"/>
      <c r="J340" s="142"/>
      <c r="K340" s="142"/>
      <c r="L340" s="142"/>
      <c r="M340" s="142"/>
      <c r="N340" s="142"/>
      <c r="O340" s="142"/>
      <c r="P340" s="142"/>
      <c r="Q340" s="142"/>
      <c r="R340" s="144"/>
      <c r="S340" s="144"/>
      <c r="T340" s="144"/>
      <c r="U340" s="144"/>
      <c r="V340" s="145">
        <f t="shared" si="81"/>
        <v>0</v>
      </c>
      <c r="W340" s="145">
        <f t="shared" si="82"/>
        <v>0</v>
      </c>
      <c r="X340" s="145">
        <f t="shared" si="83"/>
        <v>0</v>
      </c>
      <c r="Y340" s="146">
        <f t="shared" si="84"/>
        <v>0</v>
      </c>
      <c r="Z340" s="1335"/>
      <c r="AA340" s="1293"/>
      <c r="AB340" s="1293"/>
      <c r="AC340" s="1293"/>
      <c r="AD340" s="1338"/>
      <c r="AE340" s="1338"/>
      <c r="AF340" s="1338"/>
      <c r="AG340" s="1338"/>
      <c r="AH340" s="1293"/>
      <c r="AI340" s="1295"/>
      <c r="AJ340" s="1295"/>
    </row>
    <row r="341" spans="1:36" ht="18.75" x14ac:dyDescent="0.25">
      <c r="A341" s="1343"/>
      <c r="B341" s="1346"/>
      <c r="C341" s="1349"/>
      <c r="D341" s="1351"/>
      <c r="E341" s="147"/>
      <c r="F341" s="147"/>
      <c r="G341" s="147"/>
      <c r="H341" s="147"/>
      <c r="I341" s="147"/>
      <c r="J341" s="147"/>
      <c r="K341" s="147"/>
      <c r="L341" s="147"/>
      <c r="M341" s="147"/>
      <c r="N341" s="147"/>
      <c r="O341" s="147"/>
      <c r="P341" s="147"/>
      <c r="Q341" s="147"/>
      <c r="R341" s="148"/>
      <c r="S341" s="148"/>
      <c r="T341" s="148"/>
      <c r="U341" s="148"/>
      <c r="V341" s="145">
        <f t="shared" si="81"/>
        <v>0</v>
      </c>
      <c r="W341" s="145">
        <f t="shared" si="82"/>
        <v>0</v>
      </c>
      <c r="X341" s="145">
        <f t="shared" si="83"/>
        <v>0</v>
      </c>
      <c r="Y341" s="146">
        <f t="shared" si="84"/>
        <v>0</v>
      </c>
      <c r="Z341" s="1335"/>
      <c r="AA341" s="1293"/>
      <c r="AB341" s="1293"/>
      <c r="AC341" s="1293"/>
      <c r="AD341" s="1338"/>
      <c r="AE341" s="1338"/>
      <c r="AF341" s="1338"/>
      <c r="AG341" s="1338"/>
      <c r="AH341" s="1293"/>
      <c r="AI341" s="1295"/>
      <c r="AJ341" s="1295"/>
    </row>
    <row r="342" spans="1:36" ht="18.75" x14ac:dyDescent="0.25">
      <c r="A342" s="1343"/>
      <c r="B342" s="1346"/>
      <c r="C342" s="1349"/>
      <c r="D342" s="1351"/>
      <c r="E342" s="142"/>
      <c r="F342" s="142"/>
      <c r="G342" s="142"/>
      <c r="H342" s="142"/>
      <c r="I342" s="142"/>
      <c r="J342" s="142"/>
      <c r="K342" s="142"/>
      <c r="L342" s="142"/>
      <c r="M342" s="142"/>
      <c r="N342" s="142"/>
      <c r="O342" s="142"/>
      <c r="P342" s="142"/>
      <c r="Q342" s="142"/>
      <c r="R342" s="144"/>
      <c r="S342" s="144"/>
      <c r="T342" s="144"/>
      <c r="U342" s="144"/>
      <c r="V342" s="145">
        <f t="shared" si="81"/>
        <v>0</v>
      </c>
      <c r="W342" s="145">
        <f t="shared" si="82"/>
        <v>0</v>
      </c>
      <c r="X342" s="145">
        <f t="shared" si="83"/>
        <v>0</v>
      </c>
      <c r="Y342" s="146">
        <f t="shared" si="84"/>
        <v>0</v>
      </c>
      <c r="Z342" s="1335"/>
      <c r="AA342" s="1293"/>
      <c r="AB342" s="1293"/>
      <c r="AC342" s="1293"/>
      <c r="AD342" s="1338"/>
      <c r="AE342" s="1338"/>
      <c r="AF342" s="1338"/>
      <c r="AG342" s="1338"/>
      <c r="AH342" s="1293"/>
      <c r="AI342" s="1295"/>
      <c r="AJ342" s="1295"/>
    </row>
    <row r="343" spans="1:36" ht="18.75" x14ac:dyDescent="0.25">
      <c r="A343" s="1343"/>
      <c r="B343" s="1346"/>
      <c r="C343" s="1349"/>
      <c r="D343" s="1351"/>
      <c r="E343" s="147"/>
      <c r="F343" s="147"/>
      <c r="G343" s="147"/>
      <c r="H343" s="147"/>
      <c r="I343" s="147"/>
      <c r="J343" s="147"/>
      <c r="K343" s="147"/>
      <c r="L343" s="147"/>
      <c r="M343" s="147"/>
      <c r="N343" s="147"/>
      <c r="O343" s="147"/>
      <c r="P343" s="147"/>
      <c r="Q343" s="147"/>
      <c r="R343" s="148"/>
      <c r="S343" s="148"/>
      <c r="T343" s="148"/>
      <c r="U343" s="148"/>
      <c r="V343" s="145">
        <f t="shared" ref="V343:V406" si="108">IF(AND(F343=0,G343=0,H343=0),0,IF(AND(F343=0,G343=0),H343,IF(AND(F343=0,H343=0),G343,IF(AND(G343=0,H343=0),F343,IF(F343=0,(G343+H343)/2,IF(G343=0,(F343+H343)/2,IF(H343=0,(F343+G343)/2,(F343+G343+H343)/3)))))))</f>
        <v>0</v>
      </c>
      <c r="W343" s="145">
        <f t="shared" ref="W343:W406" si="109">IF(AND(I343=0,J343=0,K343=0),0,IF(AND(I343=0,J343=0),K343,IF(AND(I343=0,K343=0),J343,IF(AND(J343=0,K343=0),I343,IF(I343=0,(J343+K343)/2,IF(J343=0,(I343+K343)/2,IF(K343=0,(I343+J343)/2,(I343+J343+K343)/3)))))))</f>
        <v>0</v>
      </c>
      <c r="X343" s="145">
        <f t="shared" ref="X343:X406" si="110">IF(AND(L343=0,M343=0,N343=0),0,IF(AND(L343=0,M343=0),N343,IF(AND(L343=0,N343=0),M343,IF(AND(M343=0,N343=0),L343,IF(L343=0,(M343+N343)/2,IF(M343=0,(L343+N343)/2,IF(N343=0,(L343+M343)/2,(L343+M343+N343)/3)))))))</f>
        <v>0</v>
      </c>
      <c r="Y343" s="146">
        <f t="shared" ref="Y343:Y406" si="111">IF(AND(O343=0,P343=0,Q343=0),0,IF(AND(O343=0,P343=0),Q343,IF(AND(O343=0,Q343=0),P343,IF(AND(P343=0,Q343=0),O343,IF(O343=0,(P343+Q343)/2,IF(P343=0,(O343+Q343)/2,IF(Q343=0,(O343+P343)/2,(O343+P343+Q343)/3)))))))</f>
        <v>0</v>
      </c>
      <c r="Z343" s="1335"/>
      <c r="AA343" s="1293"/>
      <c r="AB343" s="1293"/>
      <c r="AC343" s="1293"/>
      <c r="AD343" s="1338"/>
      <c r="AE343" s="1338"/>
      <c r="AF343" s="1338"/>
      <c r="AG343" s="1338"/>
      <c r="AH343" s="1293"/>
      <c r="AI343" s="1295"/>
      <c r="AJ343" s="1295"/>
    </row>
    <row r="344" spans="1:36" ht="18.75" x14ac:dyDescent="0.25">
      <c r="A344" s="1343"/>
      <c r="B344" s="1346"/>
      <c r="C344" s="1349"/>
      <c r="D344" s="1351"/>
      <c r="E344" s="142"/>
      <c r="F344" s="142"/>
      <c r="G344" s="142"/>
      <c r="H344" s="142"/>
      <c r="I344" s="142"/>
      <c r="J344" s="142"/>
      <c r="K344" s="142"/>
      <c r="L344" s="142"/>
      <c r="M344" s="142"/>
      <c r="N344" s="142"/>
      <c r="O344" s="142"/>
      <c r="P344" s="142"/>
      <c r="Q344" s="142"/>
      <c r="R344" s="144"/>
      <c r="S344" s="144"/>
      <c r="T344" s="144"/>
      <c r="U344" s="144"/>
      <c r="V344" s="145">
        <f t="shared" si="108"/>
        <v>0</v>
      </c>
      <c r="W344" s="145">
        <f t="shared" si="109"/>
        <v>0</v>
      </c>
      <c r="X344" s="145">
        <f t="shared" si="110"/>
        <v>0</v>
      </c>
      <c r="Y344" s="146">
        <f t="shared" si="111"/>
        <v>0</v>
      </c>
      <c r="Z344" s="1335"/>
      <c r="AA344" s="1293"/>
      <c r="AB344" s="1293"/>
      <c r="AC344" s="1293"/>
      <c r="AD344" s="1338"/>
      <c r="AE344" s="1338"/>
      <c r="AF344" s="1338"/>
      <c r="AG344" s="1338"/>
      <c r="AH344" s="1293"/>
      <c r="AI344" s="1295"/>
      <c r="AJ344" s="1295"/>
    </row>
    <row r="345" spans="1:36" ht="18.75" x14ac:dyDescent="0.25">
      <c r="A345" s="1343"/>
      <c r="B345" s="1346"/>
      <c r="C345" s="1349"/>
      <c r="D345" s="1351"/>
      <c r="E345" s="147"/>
      <c r="F345" s="147"/>
      <c r="G345" s="147"/>
      <c r="H345" s="147"/>
      <c r="I345" s="147"/>
      <c r="J345" s="147"/>
      <c r="K345" s="147"/>
      <c r="L345" s="147"/>
      <c r="M345" s="147"/>
      <c r="N345" s="147"/>
      <c r="O345" s="147"/>
      <c r="P345" s="147"/>
      <c r="Q345" s="147"/>
      <c r="R345" s="148"/>
      <c r="S345" s="148"/>
      <c r="T345" s="148"/>
      <c r="U345" s="148"/>
      <c r="V345" s="145">
        <f t="shared" si="108"/>
        <v>0</v>
      </c>
      <c r="W345" s="145">
        <f t="shared" si="109"/>
        <v>0</v>
      </c>
      <c r="X345" s="145">
        <f t="shared" si="110"/>
        <v>0</v>
      </c>
      <c r="Y345" s="146">
        <f t="shared" si="111"/>
        <v>0</v>
      </c>
      <c r="Z345" s="1335"/>
      <c r="AA345" s="1293"/>
      <c r="AB345" s="1293"/>
      <c r="AC345" s="1293"/>
      <c r="AD345" s="1338"/>
      <c r="AE345" s="1338"/>
      <c r="AF345" s="1338"/>
      <c r="AG345" s="1338"/>
      <c r="AH345" s="1293"/>
      <c r="AI345" s="1295"/>
      <c r="AJ345" s="1295"/>
    </row>
    <row r="346" spans="1:36" ht="18.75" x14ac:dyDescent="0.25">
      <c r="A346" s="1343"/>
      <c r="B346" s="1346"/>
      <c r="C346" s="1349"/>
      <c r="D346" s="1351"/>
      <c r="E346" s="142"/>
      <c r="F346" s="142"/>
      <c r="G346" s="142"/>
      <c r="H346" s="142"/>
      <c r="I346" s="142"/>
      <c r="J346" s="142"/>
      <c r="K346" s="142"/>
      <c r="L346" s="142"/>
      <c r="M346" s="142"/>
      <c r="N346" s="142"/>
      <c r="O346" s="142"/>
      <c r="P346" s="142"/>
      <c r="Q346" s="142"/>
      <c r="R346" s="144"/>
      <c r="S346" s="144"/>
      <c r="T346" s="144"/>
      <c r="U346" s="144"/>
      <c r="V346" s="145">
        <f t="shared" si="108"/>
        <v>0</v>
      </c>
      <c r="W346" s="145">
        <f t="shared" si="109"/>
        <v>0</v>
      </c>
      <c r="X346" s="145">
        <f t="shared" si="110"/>
        <v>0</v>
      </c>
      <c r="Y346" s="146">
        <f t="shared" si="111"/>
        <v>0</v>
      </c>
      <c r="Z346" s="1335"/>
      <c r="AA346" s="1293"/>
      <c r="AB346" s="1293"/>
      <c r="AC346" s="1293"/>
      <c r="AD346" s="1338"/>
      <c r="AE346" s="1338"/>
      <c r="AF346" s="1338"/>
      <c r="AG346" s="1338"/>
      <c r="AH346" s="1293"/>
      <c r="AI346" s="1295"/>
      <c r="AJ346" s="1295"/>
    </row>
    <row r="347" spans="1:36" ht="18.75" x14ac:dyDescent="0.25">
      <c r="A347" s="1343"/>
      <c r="B347" s="1346"/>
      <c r="C347" s="1349"/>
      <c r="D347" s="1351"/>
      <c r="E347" s="147"/>
      <c r="F347" s="147"/>
      <c r="G347" s="147"/>
      <c r="H347" s="147"/>
      <c r="I347" s="147"/>
      <c r="J347" s="147"/>
      <c r="K347" s="147"/>
      <c r="L347" s="147"/>
      <c r="M347" s="147"/>
      <c r="N347" s="147"/>
      <c r="O347" s="147"/>
      <c r="P347" s="147"/>
      <c r="Q347" s="147"/>
      <c r="R347" s="148"/>
      <c r="S347" s="148"/>
      <c r="T347" s="148"/>
      <c r="U347" s="148"/>
      <c r="V347" s="145">
        <f t="shared" si="108"/>
        <v>0</v>
      </c>
      <c r="W347" s="145">
        <f t="shared" si="109"/>
        <v>0</v>
      </c>
      <c r="X347" s="145">
        <f t="shared" si="110"/>
        <v>0</v>
      </c>
      <c r="Y347" s="146">
        <f t="shared" si="111"/>
        <v>0</v>
      </c>
      <c r="Z347" s="1335"/>
      <c r="AA347" s="1293"/>
      <c r="AB347" s="1293"/>
      <c r="AC347" s="1293"/>
      <c r="AD347" s="1338"/>
      <c r="AE347" s="1338"/>
      <c r="AF347" s="1338"/>
      <c r="AG347" s="1338"/>
      <c r="AH347" s="1293"/>
      <c r="AI347" s="1295"/>
      <c r="AJ347" s="1295"/>
    </row>
    <row r="348" spans="1:36" ht="18.75" x14ac:dyDescent="0.25">
      <c r="A348" s="1343"/>
      <c r="B348" s="1346"/>
      <c r="C348" s="1349"/>
      <c r="D348" s="1351"/>
      <c r="E348" s="142"/>
      <c r="F348" s="142"/>
      <c r="G348" s="142"/>
      <c r="H348" s="142"/>
      <c r="I348" s="142"/>
      <c r="J348" s="142"/>
      <c r="K348" s="142"/>
      <c r="L348" s="142"/>
      <c r="M348" s="142"/>
      <c r="N348" s="142"/>
      <c r="O348" s="142"/>
      <c r="P348" s="142"/>
      <c r="Q348" s="142"/>
      <c r="R348" s="144"/>
      <c r="S348" s="144"/>
      <c r="T348" s="144"/>
      <c r="U348" s="144"/>
      <c r="V348" s="145">
        <f t="shared" si="108"/>
        <v>0</v>
      </c>
      <c r="W348" s="145">
        <f t="shared" si="109"/>
        <v>0</v>
      </c>
      <c r="X348" s="145">
        <f t="shared" si="110"/>
        <v>0</v>
      </c>
      <c r="Y348" s="146">
        <f t="shared" si="111"/>
        <v>0</v>
      </c>
      <c r="Z348" s="1335"/>
      <c r="AA348" s="1293"/>
      <c r="AB348" s="1293"/>
      <c r="AC348" s="1293"/>
      <c r="AD348" s="1338"/>
      <c r="AE348" s="1338"/>
      <c r="AF348" s="1338"/>
      <c r="AG348" s="1338"/>
      <c r="AH348" s="1293"/>
      <c r="AI348" s="1295"/>
      <c r="AJ348" s="1295"/>
    </row>
    <row r="349" spans="1:36" ht="18.75" x14ac:dyDescent="0.25">
      <c r="A349" s="1343"/>
      <c r="B349" s="1346"/>
      <c r="C349" s="1349"/>
      <c r="D349" s="1351"/>
      <c r="E349" s="147"/>
      <c r="F349" s="147"/>
      <c r="G349" s="147"/>
      <c r="H349" s="147"/>
      <c r="I349" s="147"/>
      <c r="J349" s="147"/>
      <c r="K349" s="147"/>
      <c r="L349" s="147"/>
      <c r="M349" s="147"/>
      <c r="N349" s="147"/>
      <c r="O349" s="147"/>
      <c r="P349" s="147"/>
      <c r="Q349" s="147"/>
      <c r="R349" s="148"/>
      <c r="S349" s="148"/>
      <c r="T349" s="148"/>
      <c r="U349" s="148"/>
      <c r="V349" s="145">
        <f t="shared" si="108"/>
        <v>0</v>
      </c>
      <c r="W349" s="145">
        <f t="shared" si="109"/>
        <v>0</v>
      </c>
      <c r="X349" s="145">
        <f t="shared" si="110"/>
        <v>0</v>
      </c>
      <c r="Y349" s="146">
        <f t="shared" si="111"/>
        <v>0</v>
      </c>
      <c r="Z349" s="1335"/>
      <c r="AA349" s="1293"/>
      <c r="AB349" s="1293"/>
      <c r="AC349" s="1293"/>
      <c r="AD349" s="1338"/>
      <c r="AE349" s="1338"/>
      <c r="AF349" s="1338"/>
      <c r="AG349" s="1338"/>
      <c r="AH349" s="1293"/>
      <c r="AI349" s="1295"/>
      <c r="AJ349" s="1295"/>
    </row>
    <row r="350" spans="1:36" ht="18.75" x14ac:dyDescent="0.25">
      <c r="A350" s="1343"/>
      <c r="B350" s="1346"/>
      <c r="C350" s="1349"/>
      <c r="D350" s="1351"/>
      <c r="E350" s="142"/>
      <c r="F350" s="142"/>
      <c r="G350" s="142"/>
      <c r="H350" s="142"/>
      <c r="I350" s="142"/>
      <c r="J350" s="142"/>
      <c r="K350" s="142"/>
      <c r="L350" s="142"/>
      <c r="M350" s="142"/>
      <c r="N350" s="142"/>
      <c r="O350" s="142"/>
      <c r="P350" s="142"/>
      <c r="Q350" s="142"/>
      <c r="R350" s="144"/>
      <c r="S350" s="144"/>
      <c r="T350" s="144"/>
      <c r="U350" s="144"/>
      <c r="V350" s="145">
        <f t="shared" si="108"/>
        <v>0</v>
      </c>
      <c r="W350" s="145">
        <f t="shared" si="109"/>
        <v>0</v>
      </c>
      <c r="X350" s="145">
        <f t="shared" si="110"/>
        <v>0</v>
      </c>
      <c r="Y350" s="146">
        <f t="shared" si="111"/>
        <v>0</v>
      </c>
      <c r="Z350" s="1335"/>
      <c r="AA350" s="1293"/>
      <c r="AB350" s="1293"/>
      <c r="AC350" s="1293"/>
      <c r="AD350" s="1338"/>
      <c r="AE350" s="1338"/>
      <c r="AF350" s="1338"/>
      <c r="AG350" s="1338"/>
      <c r="AH350" s="1293"/>
      <c r="AI350" s="1295"/>
      <c r="AJ350" s="1295"/>
    </row>
    <row r="351" spans="1:36" ht="18.75" x14ac:dyDescent="0.25">
      <c r="A351" s="1343"/>
      <c r="B351" s="1346"/>
      <c r="C351" s="1349"/>
      <c r="D351" s="1351"/>
      <c r="E351" s="147"/>
      <c r="F351" s="147"/>
      <c r="G351" s="147"/>
      <c r="H351" s="147"/>
      <c r="I351" s="147"/>
      <c r="J351" s="147"/>
      <c r="K351" s="147"/>
      <c r="L351" s="147"/>
      <c r="M351" s="147"/>
      <c r="N351" s="147"/>
      <c r="O351" s="147"/>
      <c r="P351" s="147"/>
      <c r="Q351" s="147"/>
      <c r="R351" s="148"/>
      <c r="S351" s="148"/>
      <c r="T351" s="148"/>
      <c r="U351" s="148"/>
      <c r="V351" s="145">
        <f t="shared" si="108"/>
        <v>0</v>
      </c>
      <c r="W351" s="145">
        <f t="shared" si="109"/>
        <v>0</v>
      </c>
      <c r="X351" s="145">
        <f t="shared" si="110"/>
        <v>0</v>
      </c>
      <c r="Y351" s="146">
        <f t="shared" si="111"/>
        <v>0</v>
      </c>
      <c r="Z351" s="1335"/>
      <c r="AA351" s="1293"/>
      <c r="AB351" s="1293"/>
      <c r="AC351" s="1293"/>
      <c r="AD351" s="1338"/>
      <c r="AE351" s="1338"/>
      <c r="AF351" s="1338"/>
      <c r="AG351" s="1338"/>
      <c r="AH351" s="1293"/>
      <c r="AI351" s="1295"/>
      <c r="AJ351" s="1295"/>
    </row>
    <row r="352" spans="1:36" ht="18.75" x14ac:dyDescent="0.25">
      <c r="A352" s="1343"/>
      <c r="B352" s="1346"/>
      <c r="C352" s="1349"/>
      <c r="D352" s="1351"/>
      <c r="E352" s="142"/>
      <c r="F352" s="142"/>
      <c r="G352" s="142"/>
      <c r="H352" s="142"/>
      <c r="I352" s="142"/>
      <c r="J352" s="142"/>
      <c r="K352" s="142"/>
      <c r="L352" s="142"/>
      <c r="M352" s="142"/>
      <c r="N352" s="142"/>
      <c r="O352" s="142"/>
      <c r="P352" s="142"/>
      <c r="Q352" s="142"/>
      <c r="R352" s="144"/>
      <c r="S352" s="144"/>
      <c r="T352" s="144"/>
      <c r="U352" s="144"/>
      <c r="V352" s="145">
        <f t="shared" si="108"/>
        <v>0</v>
      </c>
      <c r="W352" s="145">
        <f t="shared" si="109"/>
        <v>0</v>
      </c>
      <c r="X352" s="145">
        <f t="shared" si="110"/>
        <v>0</v>
      </c>
      <c r="Y352" s="146">
        <f t="shared" si="111"/>
        <v>0</v>
      </c>
      <c r="Z352" s="1335"/>
      <c r="AA352" s="1293"/>
      <c r="AB352" s="1293"/>
      <c r="AC352" s="1293"/>
      <c r="AD352" s="1338"/>
      <c r="AE352" s="1338"/>
      <c r="AF352" s="1338"/>
      <c r="AG352" s="1338"/>
      <c r="AH352" s="1293"/>
      <c r="AI352" s="1295"/>
      <c r="AJ352" s="1295"/>
    </row>
    <row r="353" spans="1:36" ht="18.75" x14ac:dyDescent="0.25">
      <c r="A353" s="1343"/>
      <c r="B353" s="1346"/>
      <c r="C353" s="1349"/>
      <c r="D353" s="1351"/>
      <c r="E353" s="147"/>
      <c r="F353" s="147"/>
      <c r="G353" s="147"/>
      <c r="H353" s="147"/>
      <c r="I353" s="147"/>
      <c r="J353" s="147"/>
      <c r="K353" s="147"/>
      <c r="L353" s="147"/>
      <c r="M353" s="147"/>
      <c r="N353" s="147"/>
      <c r="O353" s="147"/>
      <c r="P353" s="147"/>
      <c r="Q353" s="147"/>
      <c r="R353" s="148"/>
      <c r="S353" s="148"/>
      <c r="T353" s="148"/>
      <c r="U353" s="148"/>
      <c r="V353" s="145">
        <f t="shared" si="108"/>
        <v>0</v>
      </c>
      <c r="W353" s="145">
        <f t="shared" si="109"/>
        <v>0</v>
      </c>
      <c r="X353" s="145">
        <f t="shared" si="110"/>
        <v>0</v>
      </c>
      <c r="Y353" s="146">
        <f t="shared" si="111"/>
        <v>0</v>
      </c>
      <c r="Z353" s="1335"/>
      <c r="AA353" s="1293"/>
      <c r="AB353" s="1293"/>
      <c r="AC353" s="1293"/>
      <c r="AD353" s="1338"/>
      <c r="AE353" s="1338"/>
      <c r="AF353" s="1338"/>
      <c r="AG353" s="1338"/>
      <c r="AH353" s="1293"/>
      <c r="AI353" s="1295"/>
      <c r="AJ353" s="1295"/>
    </row>
    <row r="354" spans="1:36" ht="19.5" thickBot="1" x14ac:dyDescent="0.3">
      <c r="A354" s="1344"/>
      <c r="B354" s="1347"/>
      <c r="C354" s="1350"/>
      <c r="D354" s="1352"/>
      <c r="E354" s="154"/>
      <c r="F354" s="154"/>
      <c r="G354" s="154"/>
      <c r="H354" s="154"/>
      <c r="I354" s="154"/>
      <c r="J354" s="154"/>
      <c r="K354" s="154"/>
      <c r="L354" s="154"/>
      <c r="M354" s="154"/>
      <c r="N354" s="154"/>
      <c r="O354" s="154"/>
      <c r="P354" s="154"/>
      <c r="Q354" s="154"/>
      <c r="R354" s="155"/>
      <c r="S354" s="155"/>
      <c r="T354" s="155"/>
      <c r="U354" s="155"/>
      <c r="V354" s="156">
        <f t="shared" si="108"/>
        <v>0</v>
      </c>
      <c r="W354" s="156">
        <f t="shared" si="109"/>
        <v>0</v>
      </c>
      <c r="X354" s="156">
        <f t="shared" si="110"/>
        <v>0</v>
      </c>
      <c r="Y354" s="157">
        <f t="shared" si="111"/>
        <v>0</v>
      </c>
      <c r="Z354" s="1336"/>
      <c r="AA354" s="1303"/>
      <c r="AB354" s="1303"/>
      <c r="AC354" s="1303"/>
      <c r="AD354" s="1341"/>
      <c r="AE354" s="1341"/>
      <c r="AF354" s="1341"/>
      <c r="AG354" s="1341"/>
      <c r="AH354" s="1303"/>
      <c r="AI354" s="1296"/>
      <c r="AJ354" s="1296"/>
    </row>
    <row r="355" spans="1:36" ht="18.75" x14ac:dyDescent="0.25">
      <c r="A355" s="1342">
        <v>18</v>
      </c>
      <c r="B355" s="1345" t="s">
        <v>342</v>
      </c>
      <c r="C355" s="1348" t="s">
        <v>99</v>
      </c>
      <c r="D355" s="1348">
        <f>250*0.9</f>
        <v>225</v>
      </c>
      <c r="E355" s="439" t="s">
        <v>343</v>
      </c>
      <c r="F355" s="439">
        <v>25.4</v>
      </c>
      <c r="G355" s="439">
        <v>8.1999999999999993</v>
      </c>
      <c r="H355" s="439">
        <v>21</v>
      </c>
      <c r="I355" s="439">
        <v>11</v>
      </c>
      <c r="J355" s="439">
        <v>4.0999999999999996</v>
      </c>
      <c r="K355" s="439">
        <v>19</v>
      </c>
      <c r="L355" s="439">
        <v>16.7</v>
      </c>
      <c r="M355" s="439">
        <v>28</v>
      </c>
      <c r="N355" s="439">
        <v>21.4</v>
      </c>
      <c r="O355" s="439">
        <v>21.1</v>
      </c>
      <c r="P355" s="439">
        <v>14.4</v>
      </c>
      <c r="Q355" s="439">
        <v>11</v>
      </c>
      <c r="R355" s="706">
        <v>380</v>
      </c>
      <c r="S355" s="706">
        <v>380</v>
      </c>
      <c r="T355" s="151">
        <v>380</v>
      </c>
      <c r="U355" s="151">
        <v>380</v>
      </c>
      <c r="V355" s="152">
        <f t="shared" si="108"/>
        <v>18.2</v>
      </c>
      <c r="W355" s="152">
        <f t="shared" si="109"/>
        <v>11.366666666666667</v>
      </c>
      <c r="X355" s="152">
        <f t="shared" si="110"/>
        <v>22.033333333333331</v>
      </c>
      <c r="Y355" s="153">
        <f t="shared" si="111"/>
        <v>15.5</v>
      </c>
      <c r="Z355" s="1334">
        <f t="shared" ref="Z355:AB355" si="112">SUM(V355:V374)</f>
        <v>103.76666666666668</v>
      </c>
      <c r="AA355" s="1302">
        <f t="shared" si="112"/>
        <v>84.733333333333334</v>
      </c>
      <c r="AB355" s="1302">
        <f t="shared" si="112"/>
        <v>121.16666666666666</v>
      </c>
      <c r="AC355" s="1302">
        <f>SUM(Y355:Y374)</f>
        <v>129.9</v>
      </c>
      <c r="AD355" s="1337">
        <f t="shared" ref="AD355:AG375" si="113">Z355*0.38*0.9*SQRT(3)</f>
        <v>61.467365469165841</v>
      </c>
      <c r="AE355" s="1337">
        <f t="shared" si="113"/>
        <v>50.192753942376982</v>
      </c>
      <c r="AF355" s="1337">
        <f t="shared" si="113"/>
        <v>71.774453414846704</v>
      </c>
      <c r="AG355" s="1337">
        <f t="shared" si="113"/>
        <v>76.947742766893427</v>
      </c>
      <c r="AH355" s="1302">
        <f t="shared" ref="AH355" si="114">MAX(Z355:AC374)</f>
        <v>129.9</v>
      </c>
      <c r="AI355" s="1294">
        <f t="shared" ref="AI355" si="115">AH355*0.38*0.9*SQRT(3)</f>
        <v>76.947742766893427</v>
      </c>
      <c r="AJ355" s="1294">
        <f t="shared" ref="AJ355" si="116">D355-AI355</f>
        <v>148.05225723310656</v>
      </c>
    </row>
    <row r="356" spans="1:36" ht="18.75" x14ac:dyDescent="0.25">
      <c r="A356" s="1343"/>
      <c r="B356" s="1346"/>
      <c r="C356" s="1349"/>
      <c r="D356" s="1351"/>
      <c r="E356" s="437" t="s">
        <v>326</v>
      </c>
      <c r="F356" s="437">
        <v>24.5</v>
      </c>
      <c r="G356" s="437">
        <v>14.5</v>
      </c>
      <c r="H356" s="437">
        <v>6.8</v>
      </c>
      <c r="I356" s="437">
        <v>12.8</v>
      </c>
      <c r="J356" s="437">
        <v>19.8</v>
      </c>
      <c r="K356" s="437">
        <v>13.3</v>
      </c>
      <c r="L356" s="437">
        <v>29.4</v>
      </c>
      <c r="M356" s="437">
        <v>21.2</v>
      </c>
      <c r="N356" s="437">
        <v>29</v>
      </c>
      <c r="O356" s="437">
        <v>39.5</v>
      </c>
      <c r="P356" s="437">
        <v>28</v>
      </c>
      <c r="Q356" s="437">
        <v>31.8</v>
      </c>
      <c r="R356" s="703">
        <v>380</v>
      </c>
      <c r="S356" s="703">
        <v>380</v>
      </c>
      <c r="T356" s="144">
        <v>380</v>
      </c>
      <c r="U356" s="144">
        <v>380</v>
      </c>
      <c r="V356" s="145">
        <f t="shared" si="108"/>
        <v>15.266666666666666</v>
      </c>
      <c r="W356" s="145">
        <f t="shared" si="109"/>
        <v>15.300000000000002</v>
      </c>
      <c r="X356" s="145">
        <f t="shared" si="110"/>
        <v>26.533333333333331</v>
      </c>
      <c r="Y356" s="146">
        <f t="shared" si="111"/>
        <v>33.1</v>
      </c>
      <c r="Z356" s="1335"/>
      <c r="AA356" s="1293"/>
      <c r="AB356" s="1293"/>
      <c r="AC356" s="1293"/>
      <c r="AD356" s="1338"/>
      <c r="AE356" s="1338"/>
      <c r="AF356" s="1338"/>
      <c r="AG356" s="1338"/>
      <c r="AH356" s="1293"/>
      <c r="AI356" s="1295"/>
      <c r="AJ356" s="1295"/>
    </row>
    <row r="357" spans="1:36" ht="18.75" x14ac:dyDescent="0.25">
      <c r="A357" s="1343"/>
      <c r="B357" s="1346"/>
      <c r="C357" s="1349"/>
      <c r="D357" s="1351"/>
      <c r="E357" s="438" t="s">
        <v>181</v>
      </c>
      <c r="F357" s="438">
        <v>56.4</v>
      </c>
      <c r="G357" s="438">
        <v>48</v>
      </c>
      <c r="H357" s="438">
        <v>51.3</v>
      </c>
      <c r="I357" s="438">
        <v>49.3</v>
      </c>
      <c r="J357" s="438">
        <v>45.2</v>
      </c>
      <c r="K357" s="438">
        <v>54.8</v>
      </c>
      <c r="L357" s="438">
        <v>59.4</v>
      </c>
      <c r="M357" s="438">
        <v>44</v>
      </c>
      <c r="N357" s="438">
        <v>39.799999999999997</v>
      </c>
      <c r="O357" s="438">
        <v>58.7</v>
      </c>
      <c r="P357" s="438">
        <v>61</v>
      </c>
      <c r="Q357" s="438">
        <v>49.7</v>
      </c>
      <c r="R357" s="703">
        <v>380</v>
      </c>
      <c r="S357" s="703">
        <v>380</v>
      </c>
      <c r="T357" s="144">
        <v>380</v>
      </c>
      <c r="U357" s="144">
        <v>380</v>
      </c>
      <c r="V357" s="145">
        <f t="shared" si="108"/>
        <v>51.9</v>
      </c>
      <c r="W357" s="145">
        <f t="shared" si="109"/>
        <v>49.766666666666673</v>
      </c>
      <c r="X357" s="145">
        <f t="shared" si="110"/>
        <v>47.733333333333327</v>
      </c>
      <c r="Y357" s="146">
        <f t="shared" si="111"/>
        <v>56.466666666666669</v>
      </c>
      <c r="Z357" s="1335"/>
      <c r="AA357" s="1293"/>
      <c r="AB357" s="1293"/>
      <c r="AC357" s="1293"/>
      <c r="AD357" s="1338"/>
      <c r="AE357" s="1338"/>
      <c r="AF357" s="1338"/>
      <c r="AG357" s="1338"/>
      <c r="AH357" s="1293"/>
      <c r="AI357" s="1295"/>
      <c r="AJ357" s="1295"/>
    </row>
    <row r="358" spans="1:36" ht="18.75" x14ac:dyDescent="0.25">
      <c r="A358" s="1343"/>
      <c r="B358" s="1346"/>
      <c r="C358" s="1349"/>
      <c r="D358" s="1351"/>
      <c r="E358" s="437" t="s">
        <v>325</v>
      </c>
      <c r="F358" s="437">
        <v>24.5</v>
      </c>
      <c r="G358" s="437">
        <v>16.3</v>
      </c>
      <c r="H358" s="437">
        <v>14.4</v>
      </c>
      <c r="I358" s="437">
        <v>11.5</v>
      </c>
      <c r="J358" s="437">
        <v>7</v>
      </c>
      <c r="K358" s="437">
        <v>6.4</v>
      </c>
      <c r="L358" s="437">
        <v>28</v>
      </c>
      <c r="M358" s="437">
        <v>31.2</v>
      </c>
      <c r="N358" s="437">
        <v>15.4</v>
      </c>
      <c r="O358" s="437">
        <v>25.6</v>
      </c>
      <c r="P358" s="437">
        <v>14.9</v>
      </c>
      <c r="Q358" s="437">
        <v>34</v>
      </c>
      <c r="R358" s="703">
        <v>380</v>
      </c>
      <c r="S358" s="703">
        <v>380</v>
      </c>
      <c r="T358" s="144">
        <v>380</v>
      </c>
      <c r="U358" s="144">
        <v>380</v>
      </c>
      <c r="V358" s="145">
        <f t="shared" si="108"/>
        <v>18.399999999999999</v>
      </c>
      <c r="W358" s="145">
        <f t="shared" si="109"/>
        <v>8.2999999999999989</v>
      </c>
      <c r="X358" s="145">
        <f t="shared" si="110"/>
        <v>24.866666666666671</v>
      </c>
      <c r="Y358" s="146">
        <f t="shared" si="111"/>
        <v>24.833333333333332</v>
      </c>
      <c r="Z358" s="1335"/>
      <c r="AA358" s="1293"/>
      <c r="AB358" s="1293"/>
      <c r="AC358" s="1293"/>
      <c r="AD358" s="1338"/>
      <c r="AE358" s="1338"/>
      <c r="AF358" s="1338"/>
      <c r="AG358" s="1338"/>
      <c r="AH358" s="1293"/>
      <c r="AI358" s="1295"/>
      <c r="AJ358" s="1295"/>
    </row>
    <row r="359" spans="1:36" ht="18.75" x14ac:dyDescent="0.25">
      <c r="A359" s="1343"/>
      <c r="B359" s="1346"/>
      <c r="C359" s="1349"/>
      <c r="D359" s="1351"/>
      <c r="E359" s="147"/>
      <c r="F359" s="147"/>
      <c r="G359" s="147"/>
      <c r="H359" s="147"/>
      <c r="I359" s="147"/>
      <c r="J359" s="147"/>
      <c r="K359" s="147"/>
      <c r="L359" s="147"/>
      <c r="M359" s="147"/>
      <c r="N359" s="147"/>
      <c r="O359" s="147"/>
      <c r="P359" s="147"/>
      <c r="Q359" s="147"/>
      <c r="R359" s="148"/>
      <c r="S359" s="148"/>
      <c r="T359" s="148"/>
      <c r="U359" s="148"/>
      <c r="V359" s="145">
        <f t="shared" si="108"/>
        <v>0</v>
      </c>
      <c r="W359" s="145">
        <f t="shared" si="109"/>
        <v>0</v>
      </c>
      <c r="X359" s="145">
        <f t="shared" si="110"/>
        <v>0</v>
      </c>
      <c r="Y359" s="146">
        <f t="shared" si="111"/>
        <v>0</v>
      </c>
      <c r="Z359" s="1335"/>
      <c r="AA359" s="1293"/>
      <c r="AB359" s="1293"/>
      <c r="AC359" s="1293"/>
      <c r="AD359" s="1338"/>
      <c r="AE359" s="1338"/>
      <c r="AF359" s="1338"/>
      <c r="AG359" s="1338"/>
      <c r="AH359" s="1293"/>
      <c r="AI359" s="1295"/>
      <c r="AJ359" s="1295"/>
    </row>
    <row r="360" spans="1:36" ht="18.75" x14ac:dyDescent="0.25">
      <c r="A360" s="1343"/>
      <c r="B360" s="1346"/>
      <c r="C360" s="1349"/>
      <c r="D360" s="1351"/>
      <c r="E360" s="142"/>
      <c r="F360" s="142"/>
      <c r="G360" s="142"/>
      <c r="H360" s="142"/>
      <c r="I360" s="142"/>
      <c r="J360" s="142"/>
      <c r="K360" s="142"/>
      <c r="L360" s="142"/>
      <c r="M360" s="142"/>
      <c r="N360" s="142"/>
      <c r="O360" s="142"/>
      <c r="P360" s="142"/>
      <c r="Q360" s="142"/>
      <c r="R360" s="144"/>
      <c r="S360" s="144"/>
      <c r="T360" s="144"/>
      <c r="U360" s="144"/>
      <c r="V360" s="145">
        <f t="shared" si="108"/>
        <v>0</v>
      </c>
      <c r="W360" s="145">
        <f t="shared" si="109"/>
        <v>0</v>
      </c>
      <c r="X360" s="145">
        <f t="shared" si="110"/>
        <v>0</v>
      </c>
      <c r="Y360" s="146">
        <f t="shared" si="111"/>
        <v>0</v>
      </c>
      <c r="Z360" s="1335"/>
      <c r="AA360" s="1293"/>
      <c r="AB360" s="1293"/>
      <c r="AC360" s="1293"/>
      <c r="AD360" s="1338"/>
      <c r="AE360" s="1338"/>
      <c r="AF360" s="1338"/>
      <c r="AG360" s="1338"/>
      <c r="AH360" s="1293"/>
      <c r="AI360" s="1295"/>
      <c r="AJ360" s="1295"/>
    </row>
    <row r="361" spans="1:36" ht="18.75" x14ac:dyDescent="0.25">
      <c r="A361" s="1343"/>
      <c r="B361" s="1346"/>
      <c r="C361" s="1349"/>
      <c r="D361" s="1351"/>
      <c r="E361" s="147"/>
      <c r="F361" s="147"/>
      <c r="G361" s="147"/>
      <c r="H361" s="147"/>
      <c r="I361" s="147"/>
      <c r="J361" s="147"/>
      <c r="K361" s="147"/>
      <c r="L361" s="147"/>
      <c r="M361" s="147"/>
      <c r="N361" s="147"/>
      <c r="O361" s="147"/>
      <c r="P361" s="147"/>
      <c r="Q361" s="147"/>
      <c r="R361" s="148"/>
      <c r="S361" s="148"/>
      <c r="T361" s="148"/>
      <c r="U361" s="148"/>
      <c r="V361" s="145">
        <f t="shared" si="108"/>
        <v>0</v>
      </c>
      <c r="W361" s="145">
        <f t="shared" si="109"/>
        <v>0</v>
      </c>
      <c r="X361" s="145">
        <f t="shared" si="110"/>
        <v>0</v>
      </c>
      <c r="Y361" s="146">
        <f t="shared" si="111"/>
        <v>0</v>
      </c>
      <c r="Z361" s="1335"/>
      <c r="AA361" s="1293"/>
      <c r="AB361" s="1293"/>
      <c r="AC361" s="1293"/>
      <c r="AD361" s="1338"/>
      <c r="AE361" s="1338"/>
      <c r="AF361" s="1338"/>
      <c r="AG361" s="1338"/>
      <c r="AH361" s="1293"/>
      <c r="AI361" s="1295"/>
      <c r="AJ361" s="1295"/>
    </row>
    <row r="362" spans="1:36" ht="18.75" x14ac:dyDescent="0.25">
      <c r="A362" s="1343"/>
      <c r="B362" s="1346"/>
      <c r="C362" s="1349"/>
      <c r="D362" s="1351"/>
      <c r="E362" s="142"/>
      <c r="F362" s="142"/>
      <c r="G362" s="142"/>
      <c r="H362" s="142"/>
      <c r="I362" s="142"/>
      <c r="J362" s="142"/>
      <c r="K362" s="142"/>
      <c r="L362" s="142"/>
      <c r="M362" s="142"/>
      <c r="N362" s="142"/>
      <c r="O362" s="142"/>
      <c r="P362" s="142"/>
      <c r="Q362" s="142"/>
      <c r="R362" s="144"/>
      <c r="S362" s="144"/>
      <c r="T362" s="144"/>
      <c r="U362" s="144"/>
      <c r="V362" s="145">
        <f t="shared" si="108"/>
        <v>0</v>
      </c>
      <c r="W362" s="145">
        <f t="shared" si="109"/>
        <v>0</v>
      </c>
      <c r="X362" s="145">
        <f t="shared" si="110"/>
        <v>0</v>
      </c>
      <c r="Y362" s="146">
        <f t="shared" si="111"/>
        <v>0</v>
      </c>
      <c r="Z362" s="1335"/>
      <c r="AA362" s="1293"/>
      <c r="AB362" s="1293"/>
      <c r="AC362" s="1293"/>
      <c r="AD362" s="1338"/>
      <c r="AE362" s="1338"/>
      <c r="AF362" s="1338"/>
      <c r="AG362" s="1338"/>
      <c r="AH362" s="1293"/>
      <c r="AI362" s="1295"/>
      <c r="AJ362" s="1295"/>
    </row>
    <row r="363" spans="1:36" ht="18.75" x14ac:dyDescent="0.25">
      <c r="A363" s="1343"/>
      <c r="B363" s="1346"/>
      <c r="C363" s="1349"/>
      <c r="D363" s="1351"/>
      <c r="E363" s="147"/>
      <c r="F363" s="147"/>
      <c r="G363" s="147"/>
      <c r="H363" s="147"/>
      <c r="I363" s="147"/>
      <c r="J363" s="147"/>
      <c r="K363" s="147"/>
      <c r="L363" s="147"/>
      <c r="M363" s="147"/>
      <c r="N363" s="147"/>
      <c r="O363" s="147"/>
      <c r="P363" s="147"/>
      <c r="Q363" s="147"/>
      <c r="R363" s="148"/>
      <c r="S363" s="148"/>
      <c r="T363" s="148"/>
      <c r="U363" s="148"/>
      <c r="V363" s="145">
        <f t="shared" si="108"/>
        <v>0</v>
      </c>
      <c r="W363" s="145">
        <f t="shared" si="109"/>
        <v>0</v>
      </c>
      <c r="X363" s="145">
        <f t="shared" si="110"/>
        <v>0</v>
      </c>
      <c r="Y363" s="146">
        <f t="shared" si="111"/>
        <v>0</v>
      </c>
      <c r="Z363" s="1335"/>
      <c r="AA363" s="1293"/>
      <c r="AB363" s="1293"/>
      <c r="AC363" s="1293"/>
      <c r="AD363" s="1338"/>
      <c r="AE363" s="1338"/>
      <c r="AF363" s="1338"/>
      <c r="AG363" s="1338"/>
      <c r="AH363" s="1293"/>
      <c r="AI363" s="1295"/>
      <c r="AJ363" s="1295"/>
    </row>
    <row r="364" spans="1:36" ht="18.75" x14ac:dyDescent="0.25">
      <c r="A364" s="1343"/>
      <c r="B364" s="1346"/>
      <c r="C364" s="1349"/>
      <c r="D364" s="1351"/>
      <c r="E364" s="142"/>
      <c r="F364" s="142"/>
      <c r="G364" s="142"/>
      <c r="H364" s="142"/>
      <c r="I364" s="142"/>
      <c r="J364" s="142"/>
      <c r="K364" s="142"/>
      <c r="L364" s="142"/>
      <c r="M364" s="142"/>
      <c r="N364" s="142"/>
      <c r="O364" s="142"/>
      <c r="P364" s="142"/>
      <c r="Q364" s="142"/>
      <c r="R364" s="144"/>
      <c r="S364" s="144"/>
      <c r="T364" s="144"/>
      <c r="U364" s="144"/>
      <c r="V364" s="145">
        <f t="shared" si="108"/>
        <v>0</v>
      </c>
      <c r="W364" s="145">
        <f t="shared" si="109"/>
        <v>0</v>
      </c>
      <c r="X364" s="145">
        <f t="shared" si="110"/>
        <v>0</v>
      </c>
      <c r="Y364" s="146">
        <f t="shared" si="111"/>
        <v>0</v>
      </c>
      <c r="Z364" s="1335"/>
      <c r="AA364" s="1293"/>
      <c r="AB364" s="1293"/>
      <c r="AC364" s="1293"/>
      <c r="AD364" s="1338"/>
      <c r="AE364" s="1338"/>
      <c r="AF364" s="1338"/>
      <c r="AG364" s="1338"/>
      <c r="AH364" s="1293"/>
      <c r="AI364" s="1295"/>
      <c r="AJ364" s="1295"/>
    </row>
    <row r="365" spans="1:36" ht="18.75" x14ac:dyDescent="0.25">
      <c r="A365" s="1343"/>
      <c r="B365" s="1346"/>
      <c r="C365" s="1349"/>
      <c r="D365" s="1351"/>
      <c r="E365" s="147"/>
      <c r="F365" s="147"/>
      <c r="G365" s="147"/>
      <c r="H365" s="147"/>
      <c r="I365" s="147"/>
      <c r="J365" s="147"/>
      <c r="K365" s="147"/>
      <c r="L365" s="147"/>
      <c r="M365" s="147"/>
      <c r="N365" s="147"/>
      <c r="O365" s="147"/>
      <c r="P365" s="147"/>
      <c r="Q365" s="147"/>
      <c r="R365" s="148"/>
      <c r="S365" s="148"/>
      <c r="T365" s="148"/>
      <c r="U365" s="148"/>
      <c r="V365" s="145">
        <f t="shared" si="108"/>
        <v>0</v>
      </c>
      <c r="W365" s="145">
        <f t="shared" si="109"/>
        <v>0</v>
      </c>
      <c r="X365" s="145">
        <f t="shared" si="110"/>
        <v>0</v>
      </c>
      <c r="Y365" s="146">
        <f t="shared" si="111"/>
        <v>0</v>
      </c>
      <c r="Z365" s="1335"/>
      <c r="AA365" s="1293"/>
      <c r="AB365" s="1293"/>
      <c r="AC365" s="1293"/>
      <c r="AD365" s="1338"/>
      <c r="AE365" s="1338"/>
      <c r="AF365" s="1338"/>
      <c r="AG365" s="1338"/>
      <c r="AH365" s="1293"/>
      <c r="AI365" s="1295"/>
      <c r="AJ365" s="1295"/>
    </row>
    <row r="366" spans="1:36" ht="18.75" x14ac:dyDescent="0.25">
      <c r="A366" s="1343"/>
      <c r="B366" s="1346"/>
      <c r="C366" s="1349"/>
      <c r="D366" s="1351"/>
      <c r="E366" s="142"/>
      <c r="F366" s="142"/>
      <c r="G366" s="142"/>
      <c r="H366" s="142"/>
      <c r="I366" s="142"/>
      <c r="J366" s="142"/>
      <c r="K366" s="142"/>
      <c r="L366" s="142"/>
      <c r="M366" s="142"/>
      <c r="N366" s="142"/>
      <c r="O366" s="142"/>
      <c r="P366" s="142"/>
      <c r="Q366" s="142"/>
      <c r="R366" s="144"/>
      <c r="S366" s="144"/>
      <c r="T366" s="144"/>
      <c r="U366" s="144"/>
      <c r="V366" s="145">
        <f t="shared" si="108"/>
        <v>0</v>
      </c>
      <c r="W366" s="145">
        <f t="shared" si="109"/>
        <v>0</v>
      </c>
      <c r="X366" s="145">
        <f t="shared" si="110"/>
        <v>0</v>
      </c>
      <c r="Y366" s="146">
        <f t="shared" si="111"/>
        <v>0</v>
      </c>
      <c r="Z366" s="1335"/>
      <c r="AA366" s="1293"/>
      <c r="AB366" s="1293"/>
      <c r="AC366" s="1293"/>
      <c r="AD366" s="1338"/>
      <c r="AE366" s="1338"/>
      <c r="AF366" s="1338"/>
      <c r="AG366" s="1338"/>
      <c r="AH366" s="1293"/>
      <c r="AI366" s="1295"/>
      <c r="AJ366" s="1295"/>
    </row>
    <row r="367" spans="1:36" ht="18.75" x14ac:dyDescent="0.25">
      <c r="A367" s="1343"/>
      <c r="B367" s="1346"/>
      <c r="C367" s="1349"/>
      <c r="D367" s="1351"/>
      <c r="E367" s="147"/>
      <c r="F367" s="147"/>
      <c r="G367" s="147"/>
      <c r="H367" s="147"/>
      <c r="I367" s="147"/>
      <c r="J367" s="147"/>
      <c r="K367" s="147"/>
      <c r="L367" s="147"/>
      <c r="M367" s="147"/>
      <c r="N367" s="147"/>
      <c r="O367" s="147"/>
      <c r="P367" s="147"/>
      <c r="Q367" s="147"/>
      <c r="R367" s="148"/>
      <c r="S367" s="148"/>
      <c r="T367" s="148"/>
      <c r="U367" s="148"/>
      <c r="V367" s="145">
        <f t="shared" si="108"/>
        <v>0</v>
      </c>
      <c r="W367" s="145">
        <f t="shared" si="109"/>
        <v>0</v>
      </c>
      <c r="X367" s="145">
        <f t="shared" si="110"/>
        <v>0</v>
      </c>
      <c r="Y367" s="146">
        <f t="shared" si="111"/>
        <v>0</v>
      </c>
      <c r="Z367" s="1335"/>
      <c r="AA367" s="1293"/>
      <c r="AB367" s="1293"/>
      <c r="AC367" s="1293"/>
      <c r="AD367" s="1338"/>
      <c r="AE367" s="1338"/>
      <c r="AF367" s="1338"/>
      <c r="AG367" s="1338"/>
      <c r="AH367" s="1293"/>
      <c r="AI367" s="1295"/>
      <c r="AJ367" s="1295"/>
    </row>
    <row r="368" spans="1:36" ht="18.75" x14ac:dyDescent="0.25">
      <c r="A368" s="1343"/>
      <c r="B368" s="1346"/>
      <c r="C368" s="1349"/>
      <c r="D368" s="1351"/>
      <c r="E368" s="142"/>
      <c r="F368" s="142"/>
      <c r="G368" s="142"/>
      <c r="H368" s="142"/>
      <c r="I368" s="142"/>
      <c r="J368" s="142"/>
      <c r="K368" s="142"/>
      <c r="L368" s="142"/>
      <c r="M368" s="142"/>
      <c r="N368" s="142"/>
      <c r="O368" s="142"/>
      <c r="P368" s="142"/>
      <c r="Q368" s="142"/>
      <c r="R368" s="144"/>
      <c r="S368" s="144"/>
      <c r="T368" s="144"/>
      <c r="U368" s="144"/>
      <c r="V368" s="145">
        <f t="shared" si="108"/>
        <v>0</v>
      </c>
      <c r="W368" s="145">
        <f t="shared" si="109"/>
        <v>0</v>
      </c>
      <c r="X368" s="145">
        <f t="shared" si="110"/>
        <v>0</v>
      </c>
      <c r="Y368" s="146">
        <f t="shared" si="111"/>
        <v>0</v>
      </c>
      <c r="Z368" s="1335"/>
      <c r="AA368" s="1293"/>
      <c r="AB368" s="1293"/>
      <c r="AC368" s="1293"/>
      <c r="AD368" s="1338"/>
      <c r="AE368" s="1338"/>
      <c r="AF368" s="1338"/>
      <c r="AG368" s="1338"/>
      <c r="AH368" s="1293"/>
      <c r="AI368" s="1295"/>
      <c r="AJ368" s="1295"/>
    </row>
    <row r="369" spans="1:36" ht="18.75" x14ac:dyDescent="0.25">
      <c r="A369" s="1343"/>
      <c r="B369" s="1346"/>
      <c r="C369" s="1349"/>
      <c r="D369" s="1351"/>
      <c r="E369" s="147"/>
      <c r="F369" s="147"/>
      <c r="G369" s="147"/>
      <c r="H369" s="147"/>
      <c r="I369" s="147"/>
      <c r="J369" s="147"/>
      <c r="K369" s="147"/>
      <c r="L369" s="147"/>
      <c r="M369" s="147"/>
      <c r="N369" s="147"/>
      <c r="O369" s="147"/>
      <c r="P369" s="147"/>
      <c r="Q369" s="147"/>
      <c r="R369" s="148"/>
      <c r="S369" s="148"/>
      <c r="T369" s="148"/>
      <c r="U369" s="148"/>
      <c r="V369" s="145">
        <f t="shared" si="108"/>
        <v>0</v>
      </c>
      <c r="W369" s="145">
        <f t="shared" si="109"/>
        <v>0</v>
      </c>
      <c r="X369" s="145">
        <f t="shared" si="110"/>
        <v>0</v>
      </c>
      <c r="Y369" s="146">
        <f t="shared" si="111"/>
        <v>0</v>
      </c>
      <c r="Z369" s="1335"/>
      <c r="AA369" s="1293"/>
      <c r="AB369" s="1293"/>
      <c r="AC369" s="1293"/>
      <c r="AD369" s="1338"/>
      <c r="AE369" s="1338"/>
      <c r="AF369" s="1338"/>
      <c r="AG369" s="1338"/>
      <c r="AH369" s="1293"/>
      <c r="AI369" s="1295"/>
      <c r="AJ369" s="1295"/>
    </row>
    <row r="370" spans="1:36" ht="18.75" x14ac:dyDescent="0.25">
      <c r="A370" s="1343"/>
      <c r="B370" s="1346"/>
      <c r="C370" s="1349"/>
      <c r="D370" s="1351"/>
      <c r="E370" s="142"/>
      <c r="F370" s="142"/>
      <c r="G370" s="142"/>
      <c r="H370" s="142"/>
      <c r="I370" s="142"/>
      <c r="J370" s="142"/>
      <c r="K370" s="142"/>
      <c r="L370" s="142"/>
      <c r="M370" s="142"/>
      <c r="N370" s="142"/>
      <c r="O370" s="142"/>
      <c r="P370" s="142"/>
      <c r="Q370" s="142"/>
      <c r="R370" s="144"/>
      <c r="S370" s="144"/>
      <c r="T370" s="144"/>
      <c r="U370" s="144"/>
      <c r="V370" s="145">
        <f t="shared" si="108"/>
        <v>0</v>
      </c>
      <c r="W370" s="145">
        <f t="shared" si="109"/>
        <v>0</v>
      </c>
      <c r="X370" s="145">
        <f t="shared" si="110"/>
        <v>0</v>
      </c>
      <c r="Y370" s="146">
        <f t="shared" si="111"/>
        <v>0</v>
      </c>
      <c r="Z370" s="1335"/>
      <c r="AA370" s="1293"/>
      <c r="AB370" s="1293"/>
      <c r="AC370" s="1293"/>
      <c r="AD370" s="1338"/>
      <c r="AE370" s="1338"/>
      <c r="AF370" s="1338"/>
      <c r="AG370" s="1338"/>
      <c r="AH370" s="1293"/>
      <c r="AI370" s="1295"/>
      <c r="AJ370" s="1295"/>
    </row>
    <row r="371" spans="1:36" ht="18.75" x14ac:dyDescent="0.25">
      <c r="A371" s="1343"/>
      <c r="B371" s="1346"/>
      <c r="C371" s="1349"/>
      <c r="D371" s="1351"/>
      <c r="E371" s="147"/>
      <c r="F371" s="147"/>
      <c r="G371" s="147"/>
      <c r="H371" s="147"/>
      <c r="I371" s="147"/>
      <c r="J371" s="147"/>
      <c r="K371" s="147"/>
      <c r="L371" s="147"/>
      <c r="M371" s="147"/>
      <c r="N371" s="147"/>
      <c r="O371" s="147"/>
      <c r="P371" s="147"/>
      <c r="Q371" s="147"/>
      <c r="R371" s="148"/>
      <c r="S371" s="148"/>
      <c r="T371" s="148"/>
      <c r="U371" s="148"/>
      <c r="V371" s="145">
        <f t="shared" si="108"/>
        <v>0</v>
      </c>
      <c r="W371" s="145">
        <f t="shared" si="109"/>
        <v>0</v>
      </c>
      <c r="X371" s="145">
        <f t="shared" si="110"/>
        <v>0</v>
      </c>
      <c r="Y371" s="146">
        <f t="shared" si="111"/>
        <v>0</v>
      </c>
      <c r="Z371" s="1335"/>
      <c r="AA371" s="1293"/>
      <c r="AB371" s="1293"/>
      <c r="AC371" s="1293"/>
      <c r="AD371" s="1338"/>
      <c r="AE371" s="1338"/>
      <c r="AF371" s="1338"/>
      <c r="AG371" s="1338"/>
      <c r="AH371" s="1293"/>
      <c r="AI371" s="1295"/>
      <c r="AJ371" s="1295"/>
    </row>
    <row r="372" spans="1:36" ht="18.75" x14ac:dyDescent="0.25">
      <c r="A372" s="1343"/>
      <c r="B372" s="1346"/>
      <c r="C372" s="1349"/>
      <c r="D372" s="1351"/>
      <c r="E372" s="142"/>
      <c r="F372" s="142"/>
      <c r="G372" s="142"/>
      <c r="H372" s="142"/>
      <c r="I372" s="142"/>
      <c r="J372" s="142"/>
      <c r="K372" s="142"/>
      <c r="L372" s="142"/>
      <c r="M372" s="142"/>
      <c r="N372" s="142"/>
      <c r="O372" s="142"/>
      <c r="P372" s="142"/>
      <c r="Q372" s="142"/>
      <c r="R372" s="144"/>
      <c r="S372" s="144"/>
      <c r="T372" s="144"/>
      <c r="U372" s="144"/>
      <c r="V372" s="145">
        <f t="shared" si="108"/>
        <v>0</v>
      </c>
      <c r="W372" s="145">
        <f t="shared" si="109"/>
        <v>0</v>
      </c>
      <c r="X372" s="145">
        <f t="shared" si="110"/>
        <v>0</v>
      </c>
      <c r="Y372" s="146">
        <f t="shared" si="111"/>
        <v>0</v>
      </c>
      <c r="Z372" s="1335"/>
      <c r="AA372" s="1293"/>
      <c r="AB372" s="1293"/>
      <c r="AC372" s="1293"/>
      <c r="AD372" s="1338"/>
      <c r="AE372" s="1338"/>
      <c r="AF372" s="1338"/>
      <c r="AG372" s="1338"/>
      <c r="AH372" s="1293"/>
      <c r="AI372" s="1295"/>
      <c r="AJ372" s="1295"/>
    </row>
    <row r="373" spans="1:36" ht="18.75" x14ac:dyDescent="0.25">
      <c r="A373" s="1343"/>
      <c r="B373" s="1346"/>
      <c r="C373" s="1349"/>
      <c r="D373" s="1351"/>
      <c r="E373" s="147"/>
      <c r="F373" s="147"/>
      <c r="G373" s="147"/>
      <c r="H373" s="147"/>
      <c r="I373" s="147"/>
      <c r="J373" s="147"/>
      <c r="K373" s="147"/>
      <c r="L373" s="147"/>
      <c r="M373" s="147"/>
      <c r="N373" s="147"/>
      <c r="O373" s="147"/>
      <c r="P373" s="147"/>
      <c r="Q373" s="147"/>
      <c r="R373" s="148"/>
      <c r="S373" s="148"/>
      <c r="T373" s="148"/>
      <c r="U373" s="148"/>
      <c r="V373" s="145">
        <f t="shared" si="108"/>
        <v>0</v>
      </c>
      <c r="W373" s="145">
        <f t="shared" si="109"/>
        <v>0</v>
      </c>
      <c r="X373" s="145">
        <f t="shared" si="110"/>
        <v>0</v>
      </c>
      <c r="Y373" s="146">
        <f t="shared" si="111"/>
        <v>0</v>
      </c>
      <c r="Z373" s="1335"/>
      <c r="AA373" s="1293"/>
      <c r="AB373" s="1293"/>
      <c r="AC373" s="1293"/>
      <c r="AD373" s="1338"/>
      <c r="AE373" s="1338"/>
      <c r="AF373" s="1338"/>
      <c r="AG373" s="1338"/>
      <c r="AH373" s="1293"/>
      <c r="AI373" s="1295"/>
      <c r="AJ373" s="1295"/>
    </row>
    <row r="374" spans="1:36" ht="19.5" thickBot="1" x14ac:dyDescent="0.3">
      <c r="A374" s="1344"/>
      <c r="B374" s="1347"/>
      <c r="C374" s="1350"/>
      <c r="D374" s="1352"/>
      <c r="E374" s="154"/>
      <c r="F374" s="154"/>
      <c r="G374" s="154"/>
      <c r="H374" s="154"/>
      <c r="I374" s="154"/>
      <c r="J374" s="154"/>
      <c r="K374" s="154"/>
      <c r="L374" s="154"/>
      <c r="M374" s="154"/>
      <c r="N374" s="154"/>
      <c r="O374" s="154"/>
      <c r="P374" s="154"/>
      <c r="Q374" s="154"/>
      <c r="R374" s="155"/>
      <c r="S374" s="155"/>
      <c r="T374" s="155"/>
      <c r="U374" s="155"/>
      <c r="V374" s="156">
        <f t="shared" si="108"/>
        <v>0</v>
      </c>
      <c r="W374" s="156">
        <f t="shared" si="109"/>
        <v>0</v>
      </c>
      <c r="X374" s="156">
        <f t="shared" si="110"/>
        <v>0</v>
      </c>
      <c r="Y374" s="157">
        <f t="shared" si="111"/>
        <v>0</v>
      </c>
      <c r="Z374" s="1336"/>
      <c r="AA374" s="1303"/>
      <c r="AB374" s="1303"/>
      <c r="AC374" s="1303"/>
      <c r="AD374" s="1341"/>
      <c r="AE374" s="1341"/>
      <c r="AF374" s="1341"/>
      <c r="AG374" s="1341"/>
      <c r="AH374" s="1303"/>
      <c r="AI374" s="1296"/>
      <c r="AJ374" s="1296"/>
    </row>
    <row r="375" spans="1:36" ht="18.75" x14ac:dyDescent="0.25">
      <c r="A375" s="1342">
        <v>19</v>
      </c>
      <c r="B375" s="1345" t="s">
        <v>344</v>
      </c>
      <c r="C375" s="1371" t="s">
        <v>1196</v>
      </c>
      <c r="D375" s="1348">
        <f>630*0.9</f>
        <v>567</v>
      </c>
      <c r="E375" s="439" t="s">
        <v>345</v>
      </c>
      <c r="F375" s="439">
        <v>124</v>
      </c>
      <c r="G375" s="439">
        <v>138.1</v>
      </c>
      <c r="H375" s="439">
        <v>117.2</v>
      </c>
      <c r="I375" s="439">
        <v>134</v>
      </c>
      <c r="J375" s="439">
        <v>152</v>
      </c>
      <c r="K375" s="439">
        <v>142</v>
      </c>
      <c r="L375" s="439">
        <v>248</v>
      </c>
      <c r="M375" s="439">
        <v>315.39999999999998</v>
      </c>
      <c r="N375" s="439">
        <v>235</v>
      </c>
      <c r="O375" s="439">
        <v>136</v>
      </c>
      <c r="P375" s="439">
        <v>185.4</v>
      </c>
      <c r="Q375" s="439">
        <v>144</v>
      </c>
      <c r="R375" s="706">
        <v>380</v>
      </c>
      <c r="S375" s="706">
        <v>380</v>
      </c>
      <c r="T375" s="151">
        <v>380</v>
      </c>
      <c r="U375" s="151">
        <v>380</v>
      </c>
      <c r="V375" s="152">
        <f t="shared" si="108"/>
        <v>126.43333333333334</v>
      </c>
      <c r="W375" s="152">
        <f t="shared" si="109"/>
        <v>142.66666666666666</v>
      </c>
      <c r="X375" s="152">
        <f t="shared" si="110"/>
        <v>266.13333333333333</v>
      </c>
      <c r="Y375" s="153">
        <f t="shared" si="111"/>
        <v>155.13333333333333</v>
      </c>
      <c r="Z375" s="1334">
        <f>SUM(V375:V394)</f>
        <v>126.43333333333334</v>
      </c>
      <c r="AA375" s="1302">
        <f>SUM(W375:W394)</f>
        <v>142.66666666666666</v>
      </c>
      <c r="AB375" s="1302">
        <f>SUM(X375:X394)</f>
        <v>266.13333333333333</v>
      </c>
      <c r="AC375" s="1302">
        <f>SUM(Y375:Y394)</f>
        <v>155.13333333333333</v>
      </c>
      <c r="AD375" s="1337">
        <f t="shared" ref="AD375" si="117">Z375*0.38*0.9*SQRT(3)</f>
        <v>74.894223329439782</v>
      </c>
      <c r="AE375" s="1337">
        <f t="shared" si="113"/>
        <v>84.510223002900659</v>
      </c>
      <c r="AF375" s="1337">
        <f t="shared" si="113"/>
        <v>157.64710758298105</v>
      </c>
      <c r="AG375" s="1337">
        <f t="shared" si="113"/>
        <v>91.894994826051317</v>
      </c>
      <c r="AH375" s="1302">
        <f>MAX(Z375:AC394)</f>
        <v>266.13333333333333</v>
      </c>
      <c r="AI375" s="1294">
        <f t="shared" ref="AI375" si="118">AH375*0.38*0.9*SQRT(3)</f>
        <v>157.64710758298105</v>
      </c>
      <c r="AJ375" s="1294">
        <f t="shared" ref="AJ375" si="119">D375-AI375</f>
        <v>409.35289241701895</v>
      </c>
    </row>
    <row r="376" spans="1:36" ht="18.75" x14ac:dyDescent="0.25">
      <c r="A376" s="1343"/>
      <c r="B376" s="1346"/>
      <c r="C376" s="1372"/>
      <c r="D376" s="1351"/>
      <c r="E376" s="142"/>
      <c r="F376" s="437"/>
      <c r="G376" s="437"/>
      <c r="H376" s="437"/>
      <c r="I376" s="437"/>
      <c r="J376" s="437"/>
      <c r="K376" s="437"/>
      <c r="L376" s="143"/>
      <c r="M376" s="143"/>
      <c r="N376" s="143"/>
      <c r="O376" s="143"/>
      <c r="P376" s="143"/>
      <c r="Q376" s="143"/>
      <c r="R376" s="144"/>
      <c r="S376" s="144"/>
      <c r="T376" s="144"/>
      <c r="U376" s="144"/>
      <c r="V376" s="145">
        <f t="shared" si="108"/>
        <v>0</v>
      </c>
      <c r="W376" s="145">
        <f t="shared" si="109"/>
        <v>0</v>
      </c>
      <c r="X376" s="145">
        <f t="shared" si="110"/>
        <v>0</v>
      </c>
      <c r="Y376" s="146">
        <f t="shared" si="111"/>
        <v>0</v>
      </c>
      <c r="Z376" s="1335"/>
      <c r="AA376" s="1293"/>
      <c r="AB376" s="1293"/>
      <c r="AC376" s="1293"/>
      <c r="AD376" s="1338"/>
      <c r="AE376" s="1338"/>
      <c r="AF376" s="1338"/>
      <c r="AG376" s="1338"/>
      <c r="AH376" s="1293"/>
      <c r="AI376" s="1295"/>
      <c r="AJ376" s="1295"/>
    </row>
    <row r="377" spans="1:36" ht="18.75" x14ac:dyDescent="0.25">
      <c r="A377" s="1343"/>
      <c r="B377" s="1346"/>
      <c r="C377" s="1372"/>
      <c r="D377" s="1351"/>
      <c r="E377" s="147"/>
      <c r="F377" s="438"/>
      <c r="G377" s="438"/>
      <c r="H377" s="438"/>
      <c r="I377" s="438"/>
      <c r="J377" s="438"/>
      <c r="K377" s="438"/>
      <c r="L377" s="147"/>
      <c r="M377" s="147"/>
      <c r="N377" s="147"/>
      <c r="O377" s="147"/>
      <c r="P377" s="147"/>
      <c r="Q377" s="147"/>
      <c r="R377" s="144"/>
      <c r="S377" s="144"/>
      <c r="T377" s="144"/>
      <c r="U377" s="144"/>
      <c r="V377" s="145">
        <f t="shared" si="108"/>
        <v>0</v>
      </c>
      <c r="W377" s="145">
        <f t="shared" si="109"/>
        <v>0</v>
      </c>
      <c r="X377" s="145">
        <f t="shared" si="110"/>
        <v>0</v>
      </c>
      <c r="Y377" s="146">
        <f t="shared" si="111"/>
        <v>0</v>
      </c>
      <c r="Z377" s="1335"/>
      <c r="AA377" s="1293"/>
      <c r="AB377" s="1293"/>
      <c r="AC377" s="1293"/>
      <c r="AD377" s="1338"/>
      <c r="AE377" s="1338"/>
      <c r="AF377" s="1338"/>
      <c r="AG377" s="1338"/>
      <c r="AH377" s="1293"/>
      <c r="AI377" s="1295"/>
      <c r="AJ377" s="1295"/>
    </row>
    <row r="378" spans="1:36" ht="18.75" x14ac:dyDescent="0.25">
      <c r="A378" s="1343"/>
      <c r="B378" s="1346"/>
      <c r="C378" s="1372"/>
      <c r="D378" s="1351"/>
      <c r="E378" s="142"/>
      <c r="F378" s="437"/>
      <c r="G378" s="437"/>
      <c r="H378" s="437"/>
      <c r="I378" s="437"/>
      <c r="J378" s="437"/>
      <c r="K378" s="437"/>
      <c r="L378" s="142"/>
      <c r="M378" s="142"/>
      <c r="N378" s="142"/>
      <c r="O378" s="142"/>
      <c r="P378" s="142"/>
      <c r="Q378" s="142"/>
      <c r="R378" s="144"/>
      <c r="S378" s="144"/>
      <c r="T378" s="144"/>
      <c r="U378" s="144"/>
      <c r="V378" s="145">
        <f t="shared" si="108"/>
        <v>0</v>
      </c>
      <c r="W378" s="145">
        <f t="shared" si="109"/>
        <v>0</v>
      </c>
      <c r="X378" s="145">
        <f t="shared" si="110"/>
        <v>0</v>
      </c>
      <c r="Y378" s="146">
        <f t="shared" si="111"/>
        <v>0</v>
      </c>
      <c r="Z378" s="1335"/>
      <c r="AA378" s="1293"/>
      <c r="AB378" s="1293"/>
      <c r="AC378" s="1293"/>
      <c r="AD378" s="1338"/>
      <c r="AE378" s="1338"/>
      <c r="AF378" s="1338"/>
      <c r="AG378" s="1338"/>
      <c r="AH378" s="1293"/>
      <c r="AI378" s="1295"/>
      <c r="AJ378" s="1295"/>
    </row>
    <row r="379" spans="1:36" ht="18.75" x14ac:dyDescent="0.25">
      <c r="A379" s="1343"/>
      <c r="B379" s="1346"/>
      <c r="C379" s="1372"/>
      <c r="D379" s="1351"/>
      <c r="E379" s="147"/>
      <c r="F379" s="147"/>
      <c r="G379" s="147"/>
      <c r="H379" s="147"/>
      <c r="I379" s="147"/>
      <c r="J379" s="147"/>
      <c r="K379" s="147"/>
      <c r="L379" s="147"/>
      <c r="M379" s="147"/>
      <c r="N379" s="147"/>
      <c r="O379" s="147"/>
      <c r="P379" s="147"/>
      <c r="Q379" s="147"/>
      <c r="R379" s="148"/>
      <c r="S379" s="148"/>
      <c r="T379" s="148"/>
      <c r="U379" s="148"/>
      <c r="V379" s="145">
        <f t="shared" si="108"/>
        <v>0</v>
      </c>
      <c r="W379" s="145">
        <f t="shared" si="109"/>
        <v>0</v>
      </c>
      <c r="X379" s="145">
        <f t="shared" si="110"/>
        <v>0</v>
      </c>
      <c r="Y379" s="146">
        <f t="shared" si="111"/>
        <v>0</v>
      </c>
      <c r="Z379" s="1335"/>
      <c r="AA379" s="1293"/>
      <c r="AB379" s="1293"/>
      <c r="AC379" s="1293"/>
      <c r="AD379" s="1338"/>
      <c r="AE379" s="1338"/>
      <c r="AF379" s="1338"/>
      <c r="AG379" s="1338"/>
      <c r="AH379" s="1293"/>
      <c r="AI379" s="1295"/>
      <c r="AJ379" s="1295"/>
    </row>
    <row r="380" spans="1:36" ht="18.75" x14ac:dyDescent="0.25">
      <c r="A380" s="1343"/>
      <c r="B380" s="1346"/>
      <c r="C380" s="1372"/>
      <c r="D380" s="1351"/>
      <c r="E380" s="142"/>
      <c r="F380" s="142"/>
      <c r="G380" s="142"/>
      <c r="H380" s="142"/>
      <c r="I380" s="142"/>
      <c r="J380" s="142"/>
      <c r="K380" s="142"/>
      <c r="L380" s="142"/>
      <c r="M380" s="142"/>
      <c r="N380" s="142"/>
      <c r="O380" s="142"/>
      <c r="P380" s="142"/>
      <c r="Q380" s="142"/>
      <c r="R380" s="144"/>
      <c r="S380" s="144"/>
      <c r="T380" s="144"/>
      <c r="U380" s="144"/>
      <c r="V380" s="145">
        <f t="shared" si="108"/>
        <v>0</v>
      </c>
      <c r="W380" s="145">
        <f t="shared" si="109"/>
        <v>0</v>
      </c>
      <c r="X380" s="145">
        <f t="shared" si="110"/>
        <v>0</v>
      </c>
      <c r="Y380" s="146">
        <f t="shared" si="111"/>
        <v>0</v>
      </c>
      <c r="Z380" s="1335"/>
      <c r="AA380" s="1293"/>
      <c r="AB380" s="1293"/>
      <c r="AC380" s="1293"/>
      <c r="AD380" s="1338"/>
      <c r="AE380" s="1338"/>
      <c r="AF380" s="1338"/>
      <c r="AG380" s="1338"/>
      <c r="AH380" s="1293"/>
      <c r="AI380" s="1295"/>
      <c r="AJ380" s="1295"/>
    </row>
    <row r="381" spans="1:36" ht="18.75" x14ac:dyDescent="0.25">
      <c r="A381" s="1343"/>
      <c r="B381" s="1346"/>
      <c r="C381" s="1372"/>
      <c r="D381" s="1351"/>
      <c r="E381" s="147"/>
      <c r="F381" s="147"/>
      <c r="G381" s="147"/>
      <c r="H381" s="147"/>
      <c r="I381" s="147"/>
      <c r="J381" s="147"/>
      <c r="K381" s="147"/>
      <c r="L381" s="147"/>
      <c r="M381" s="147"/>
      <c r="N381" s="147"/>
      <c r="O381" s="147"/>
      <c r="P381" s="147"/>
      <c r="Q381" s="147"/>
      <c r="R381" s="148"/>
      <c r="S381" s="148"/>
      <c r="T381" s="148"/>
      <c r="U381" s="148"/>
      <c r="V381" s="145">
        <f t="shared" si="108"/>
        <v>0</v>
      </c>
      <c r="W381" s="145">
        <f t="shared" si="109"/>
        <v>0</v>
      </c>
      <c r="X381" s="145">
        <f t="shared" si="110"/>
        <v>0</v>
      </c>
      <c r="Y381" s="146">
        <f t="shared" si="111"/>
        <v>0</v>
      </c>
      <c r="Z381" s="1335"/>
      <c r="AA381" s="1293"/>
      <c r="AB381" s="1293"/>
      <c r="AC381" s="1293"/>
      <c r="AD381" s="1338"/>
      <c r="AE381" s="1338"/>
      <c r="AF381" s="1338"/>
      <c r="AG381" s="1338"/>
      <c r="AH381" s="1293"/>
      <c r="AI381" s="1295"/>
      <c r="AJ381" s="1295"/>
    </row>
    <row r="382" spans="1:36" ht="18.75" x14ac:dyDescent="0.25">
      <c r="A382" s="1343"/>
      <c r="B382" s="1346"/>
      <c r="C382" s="1372"/>
      <c r="D382" s="1351"/>
      <c r="E382" s="142"/>
      <c r="F382" s="142"/>
      <c r="G382" s="142"/>
      <c r="H382" s="142"/>
      <c r="I382" s="142"/>
      <c r="J382" s="142"/>
      <c r="K382" s="142"/>
      <c r="L382" s="142"/>
      <c r="M382" s="142"/>
      <c r="N382" s="142"/>
      <c r="O382" s="142"/>
      <c r="P382" s="142"/>
      <c r="Q382" s="142"/>
      <c r="R382" s="144"/>
      <c r="S382" s="144"/>
      <c r="T382" s="144"/>
      <c r="U382" s="144"/>
      <c r="V382" s="145">
        <f t="shared" si="108"/>
        <v>0</v>
      </c>
      <c r="W382" s="145">
        <f t="shared" si="109"/>
        <v>0</v>
      </c>
      <c r="X382" s="145">
        <f t="shared" si="110"/>
        <v>0</v>
      </c>
      <c r="Y382" s="146">
        <f t="shared" si="111"/>
        <v>0</v>
      </c>
      <c r="Z382" s="1335"/>
      <c r="AA382" s="1293"/>
      <c r="AB382" s="1293"/>
      <c r="AC382" s="1293"/>
      <c r="AD382" s="1338"/>
      <c r="AE382" s="1338"/>
      <c r="AF382" s="1338"/>
      <c r="AG382" s="1338"/>
      <c r="AH382" s="1293"/>
      <c r="AI382" s="1295"/>
      <c r="AJ382" s="1295"/>
    </row>
    <row r="383" spans="1:36" ht="18.75" x14ac:dyDescent="0.25">
      <c r="A383" s="1343"/>
      <c r="B383" s="1346"/>
      <c r="C383" s="1372"/>
      <c r="D383" s="1351"/>
      <c r="E383" s="147"/>
      <c r="F383" s="147"/>
      <c r="G383" s="147"/>
      <c r="H383" s="147"/>
      <c r="I383" s="147"/>
      <c r="J383" s="147"/>
      <c r="K383" s="147"/>
      <c r="L383" s="147"/>
      <c r="M383" s="147"/>
      <c r="N383" s="147"/>
      <c r="O383" s="147"/>
      <c r="P383" s="147"/>
      <c r="Q383" s="147"/>
      <c r="R383" s="148"/>
      <c r="S383" s="148"/>
      <c r="T383" s="148"/>
      <c r="U383" s="148"/>
      <c r="V383" s="145">
        <f t="shared" si="108"/>
        <v>0</v>
      </c>
      <c r="W383" s="145">
        <f t="shared" si="109"/>
        <v>0</v>
      </c>
      <c r="X383" s="145">
        <f t="shared" si="110"/>
        <v>0</v>
      </c>
      <c r="Y383" s="146">
        <f t="shared" si="111"/>
        <v>0</v>
      </c>
      <c r="Z383" s="1335"/>
      <c r="AA383" s="1293"/>
      <c r="AB383" s="1293"/>
      <c r="AC383" s="1293"/>
      <c r="AD383" s="1338"/>
      <c r="AE383" s="1338"/>
      <c r="AF383" s="1338"/>
      <c r="AG383" s="1338"/>
      <c r="AH383" s="1293"/>
      <c r="AI383" s="1295"/>
      <c r="AJ383" s="1295"/>
    </row>
    <row r="384" spans="1:36" ht="18.75" x14ac:dyDescent="0.25">
      <c r="A384" s="1343"/>
      <c r="B384" s="1346"/>
      <c r="C384" s="1372"/>
      <c r="D384" s="1351"/>
      <c r="E384" s="142"/>
      <c r="F384" s="142"/>
      <c r="G384" s="142"/>
      <c r="H384" s="142"/>
      <c r="I384" s="142"/>
      <c r="J384" s="142"/>
      <c r="K384" s="142"/>
      <c r="L384" s="142"/>
      <c r="M384" s="142"/>
      <c r="N384" s="142"/>
      <c r="O384" s="142"/>
      <c r="P384" s="142"/>
      <c r="Q384" s="142"/>
      <c r="R384" s="144"/>
      <c r="S384" s="144"/>
      <c r="T384" s="144"/>
      <c r="U384" s="144"/>
      <c r="V384" s="145">
        <f t="shared" si="108"/>
        <v>0</v>
      </c>
      <c r="W384" s="145">
        <f t="shared" si="109"/>
        <v>0</v>
      </c>
      <c r="X384" s="145">
        <f t="shared" si="110"/>
        <v>0</v>
      </c>
      <c r="Y384" s="146">
        <f t="shared" si="111"/>
        <v>0</v>
      </c>
      <c r="Z384" s="1335"/>
      <c r="AA384" s="1293"/>
      <c r="AB384" s="1293"/>
      <c r="AC384" s="1293"/>
      <c r="AD384" s="1338"/>
      <c r="AE384" s="1338"/>
      <c r="AF384" s="1338"/>
      <c r="AG384" s="1338"/>
      <c r="AH384" s="1293"/>
      <c r="AI384" s="1295"/>
      <c r="AJ384" s="1295"/>
    </row>
    <row r="385" spans="1:36" ht="18.75" x14ac:dyDescent="0.25">
      <c r="A385" s="1343"/>
      <c r="B385" s="1346"/>
      <c r="C385" s="1372"/>
      <c r="D385" s="1351"/>
      <c r="E385" s="147"/>
      <c r="F385" s="147"/>
      <c r="G385" s="147"/>
      <c r="H385" s="147"/>
      <c r="I385" s="147"/>
      <c r="J385" s="147"/>
      <c r="K385" s="147"/>
      <c r="L385" s="147"/>
      <c r="M385" s="147"/>
      <c r="N385" s="147"/>
      <c r="O385" s="147"/>
      <c r="P385" s="147"/>
      <c r="Q385" s="147"/>
      <c r="R385" s="148"/>
      <c r="S385" s="148"/>
      <c r="T385" s="148"/>
      <c r="U385" s="148"/>
      <c r="V385" s="145">
        <f t="shared" si="108"/>
        <v>0</v>
      </c>
      <c r="W385" s="145">
        <f t="shared" si="109"/>
        <v>0</v>
      </c>
      <c r="X385" s="145">
        <f t="shared" si="110"/>
        <v>0</v>
      </c>
      <c r="Y385" s="146">
        <f t="shared" si="111"/>
        <v>0</v>
      </c>
      <c r="Z385" s="1335"/>
      <c r="AA385" s="1293"/>
      <c r="AB385" s="1293"/>
      <c r="AC385" s="1293"/>
      <c r="AD385" s="1338"/>
      <c r="AE385" s="1338"/>
      <c r="AF385" s="1338"/>
      <c r="AG385" s="1338"/>
      <c r="AH385" s="1293"/>
      <c r="AI385" s="1295"/>
      <c r="AJ385" s="1295"/>
    </row>
    <row r="386" spans="1:36" ht="18.75" x14ac:dyDescent="0.25">
      <c r="A386" s="1343"/>
      <c r="B386" s="1346"/>
      <c r="C386" s="1372"/>
      <c r="D386" s="1351"/>
      <c r="E386" s="142"/>
      <c r="F386" s="142"/>
      <c r="G386" s="142"/>
      <c r="H386" s="142"/>
      <c r="I386" s="142"/>
      <c r="J386" s="142"/>
      <c r="K386" s="142"/>
      <c r="L386" s="142"/>
      <c r="M386" s="142"/>
      <c r="N386" s="142"/>
      <c r="O386" s="142"/>
      <c r="P386" s="142"/>
      <c r="Q386" s="142"/>
      <c r="R386" s="144"/>
      <c r="S386" s="144"/>
      <c r="T386" s="144"/>
      <c r="U386" s="144"/>
      <c r="V386" s="145">
        <f t="shared" si="108"/>
        <v>0</v>
      </c>
      <c r="W386" s="145">
        <f t="shared" si="109"/>
        <v>0</v>
      </c>
      <c r="X386" s="145">
        <f t="shared" si="110"/>
        <v>0</v>
      </c>
      <c r="Y386" s="146">
        <f t="shared" si="111"/>
        <v>0</v>
      </c>
      <c r="Z386" s="1335"/>
      <c r="AA386" s="1293"/>
      <c r="AB386" s="1293"/>
      <c r="AC386" s="1293"/>
      <c r="AD386" s="1338"/>
      <c r="AE386" s="1338"/>
      <c r="AF386" s="1338"/>
      <c r="AG386" s="1338"/>
      <c r="AH386" s="1293"/>
      <c r="AI386" s="1295"/>
      <c r="AJ386" s="1295"/>
    </row>
    <row r="387" spans="1:36" ht="18.75" x14ac:dyDescent="0.25">
      <c r="A387" s="1343"/>
      <c r="B387" s="1346"/>
      <c r="C387" s="1372"/>
      <c r="D387" s="1351"/>
      <c r="E387" s="147"/>
      <c r="F387" s="147"/>
      <c r="G387" s="147"/>
      <c r="H387" s="147"/>
      <c r="I387" s="147"/>
      <c r="J387" s="147"/>
      <c r="K387" s="147"/>
      <c r="L387" s="147"/>
      <c r="M387" s="147"/>
      <c r="N387" s="147"/>
      <c r="O387" s="147"/>
      <c r="P387" s="147"/>
      <c r="Q387" s="147"/>
      <c r="R387" s="148"/>
      <c r="S387" s="148"/>
      <c r="T387" s="148"/>
      <c r="U387" s="148"/>
      <c r="V387" s="145">
        <f t="shared" si="108"/>
        <v>0</v>
      </c>
      <c r="W387" s="145">
        <f t="shared" si="109"/>
        <v>0</v>
      </c>
      <c r="X387" s="145">
        <f t="shared" si="110"/>
        <v>0</v>
      </c>
      <c r="Y387" s="146">
        <f t="shared" si="111"/>
        <v>0</v>
      </c>
      <c r="Z387" s="1335"/>
      <c r="AA387" s="1293"/>
      <c r="AB387" s="1293"/>
      <c r="AC387" s="1293"/>
      <c r="AD387" s="1338"/>
      <c r="AE387" s="1338"/>
      <c r="AF387" s="1338"/>
      <c r="AG387" s="1338"/>
      <c r="AH387" s="1293"/>
      <c r="AI387" s="1295"/>
      <c r="AJ387" s="1295"/>
    </row>
    <row r="388" spans="1:36" ht="18.75" x14ac:dyDescent="0.25">
      <c r="A388" s="1343"/>
      <c r="B388" s="1346"/>
      <c r="C388" s="1372"/>
      <c r="D388" s="1351"/>
      <c r="E388" s="142"/>
      <c r="F388" s="142"/>
      <c r="G388" s="142"/>
      <c r="H388" s="142"/>
      <c r="I388" s="142"/>
      <c r="J388" s="142"/>
      <c r="K388" s="142"/>
      <c r="L388" s="142"/>
      <c r="M388" s="142"/>
      <c r="N388" s="142"/>
      <c r="O388" s="142"/>
      <c r="P388" s="142"/>
      <c r="Q388" s="142"/>
      <c r="R388" s="144"/>
      <c r="S388" s="144"/>
      <c r="T388" s="144"/>
      <c r="U388" s="144"/>
      <c r="V388" s="145">
        <f t="shared" si="108"/>
        <v>0</v>
      </c>
      <c r="W388" s="145">
        <f t="shared" si="109"/>
        <v>0</v>
      </c>
      <c r="X388" s="145">
        <f t="shared" si="110"/>
        <v>0</v>
      </c>
      <c r="Y388" s="146">
        <f t="shared" si="111"/>
        <v>0</v>
      </c>
      <c r="Z388" s="1335"/>
      <c r="AA388" s="1293"/>
      <c r="AB388" s="1293"/>
      <c r="AC388" s="1293"/>
      <c r="AD388" s="1338"/>
      <c r="AE388" s="1338"/>
      <c r="AF388" s="1338"/>
      <c r="AG388" s="1338"/>
      <c r="AH388" s="1293"/>
      <c r="AI388" s="1295"/>
      <c r="AJ388" s="1295"/>
    </row>
    <row r="389" spans="1:36" ht="18.75" x14ac:dyDescent="0.25">
      <c r="A389" s="1343"/>
      <c r="B389" s="1346"/>
      <c r="C389" s="1372"/>
      <c r="D389" s="1351"/>
      <c r="E389" s="147"/>
      <c r="F389" s="147"/>
      <c r="G389" s="147"/>
      <c r="H389" s="147"/>
      <c r="I389" s="147"/>
      <c r="J389" s="147"/>
      <c r="K389" s="147"/>
      <c r="L389" s="147"/>
      <c r="M389" s="147"/>
      <c r="N389" s="147"/>
      <c r="O389" s="147"/>
      <c r="P389" s="147"/>
      <c r="Q389" s="147"/>
      <c r="R389" s="148"/>
      <c r="S389" s="148"/>
      <c r="T389" s="148"/>
      <c r="U389" s="148"/>
      <c r="V389" s="145">
        <f t="shared" si="108"/>
        <v>0</v>
      </c>
      <c r="W389" s="145">
        <f t="shared" si="109"/>
        <v>0</v>
      </c>
      <c r="X389" s="145">
        <f t="shared" si="110"/>
        <v>0</v>
      </c>
      <c r="Y389" s="146">
        <f t="shared" si="111"/>
        <v>0</v>
      </c>
      <c r="Z389" s="1335"/>
      <c r="AA389" s="1293"/>
      <c r="AB389" s="1293"/>
      <c r="AC389" s="1293"/>
      <c r="AD389" s="1338"/>
      <c r="AE389" s="1338"/>
      <c r="AF389" s="1338"/>
      <c r="AG389" s="1338"/>
      <c r="AH389" s="1293"/>
      <c r="AI389" s="1295"/>
      <c r="AJ389" s="1295"/>
    </row>
    <row r="390" spans="1:36" ht="18.75" x14ac:dyDescent="0.25">
      <c r="A390" s="1343"/>
      <c r="B390" s="1346"/>
      <c r="C390" s="1372"/>
      <c r="D390" s="1351"/>
      <c r="E390" s="142"/>
      <c r="F390" s="142"/>
      <c r="G390" s="142"/>
      <c r="H390" s="142"/>
      <c r="I390" s="142"/>
      <c r="J390" s="142"/>
      <c r="K390" s="142"/>
      <c r="L390" s="142"/>
      <c r="M390" s="142"/>
      <c r="N390" s="142"/>
      <c r="O390" s="142"/>
      <c r="P390" s="142"/>
      <c r="Q390" s="142"/>
      <c r="R390" s="144"/>
      <c r="S390" s="144"/>
      <c r="T390" s="144"/>
      <c r="U390" s="144"/>
      <c r="V390" s="145">
        <f t="shared" si="108"/>
        <v>0</v>
      </c>
      <c r="W390" s="145">
        <f t="shared" si="109"/>
        <v>0</v>
      </c>
      <c r="X390" s="145">
        <f t="shared" si="110"/>
        <v>0</v>
      </c>
      <c r="Y390" s="146">
        <f t="shared" si="111"/>
        <v>0</v>
      </c>
      <c r="Z390" s="1335"/>
      <c r="AA390" s="1293"/>
      <c r="AB390" s="1293"/>
      <c r="AC390" s="1293"/>
      <c r="AD390" s="1338"/>
      <c r="AE390" s="1338"/>
      <c r="AF390" s="1338"/>
      <c r="AG390" s="1338"/>
      <c r="AH390" s="1293"/>
      <c r="AI390" s="1295"/>
      <c r="AJ390" s="1295"/>
    </row>
    <row r="391" spans="1:36" ht="18.75" x14ac:dyDescent="0.25">
      <c r="A391" s="1343"/>
      <c r="B391" s="1346"/>
      <c r="C391" s="1372"/>
      <c r="D391" s="1351"/>
      <c r="E391" s="147"/>
      <c r="F391" s="147"/>
      <c r="G391" s="147"/>
      <c r="H391" s="147"/>
      <c r="I391" s="147"/>
      <c r="J391" s="147"/>
      <c r="K391" s="147"/>
      <c r="L391" s="147"/>
      <c r="M391" s="147"/>
      <c r="N391" s="147"/>
      <c r="O391" s="147"/>
      <c r="P391" s="147"/>
      <c r="Q391" s="147"/>
      <c r="R391" s="148"/>
      <c r="S391" s="148"/>
      <c r="T391" s="148"/>
      <c r="U391" s="148"/>
      <c r="V391" s="145">
        <f t="shared" si="108"/>
        <v>0</v>
      </c>
      <c r="W391" s="145">
        <f t="shared" si="109"/>
        <v>0</v>
      </c>
      <c r="X391" s="145">
        <f t="shared" si="110"/>
        <v>0</v>
      </c>
      <c r="Y391" s="146">
        <f t="shared" si="111"/>
        <v>0</v>
      </c>
      <c r="Z391" s="1335"/>
      <c r="AA391" s="1293"/>
      <c r="AB391" s="1293"/>
      <c r="AC391" s="1293"/>
      <c r="AD391" s="1338"/>
      <c r="AE391" s="1338"/>
      <c r="AF391" s="1338"/>
      <c r="AG391" s="1338"/>
      <c r="AH391" s="1293"/>
      <c r="AI391" s="1295"/>
      <c r="AJ391" s="1295"/>
    </row>
    <row r="392" spans="1:36" ht="18.75" x14ac:dyDescent="0.25">
      <c r="A392" s="1343"/>
      <c r="B392" s="1346"/>
      <c r="C392" s="1372"/>
      <c r="D392" s="1351"/>
      <c r="E392" s="142"/>
      <c r="F392" s="142"/>
      <c r="G392" s="142"/>
      <c r="H392" s="142"/>
      <c r="I392" s="142"/>
      <c r="J392" s="142"/>
      <c r="K392" s="142"/>
      <c r="L392" s="142"/>
      <c r="M392" s="142"/>
      <c r="N392" s="142"/>
      <c r="O392" s="142"/>
      <c r="P392" s="142"/>
      <c r="Q392" s="142"/>
      <c r="R392" s="144"/>
      <c r="S392" s="144"/>
      <c r="T392" s="144"/>
      <c r="U392" s="144"/>
      <c r="V392" s="145">
        <f t="shared" si="108"/>
        <v>0</v>
      </c>
      <c r="W392" s="145">
        <f t="shared" si="109"/>
        <v>0</v>
      </c>
      <c r="X392" s="145">
        <f t="shared" si="110"/>
        <v>0</v>
      </c>
      <c r="Y392" s="146">
        <f t="shared" si="111"/>
        <v>0</v>
      </c>
      <c r="Z392" s="1335"/>
      <c r="AA392" s="1293"/>
      <c r="AB392" s="1293"/>
      <c r="AC392" s="1293"/>
      <c r="AD392" s="1338"/>
      <c r="AE392" s="1338"/>
      <c r="AF392" s="1338"/>
      <c r="AG392" s="1338"/>
      <c r="AH392" s="1293"/>
      <c r="AI392" s="1295"/>
      <c r="AJ392" s="1295"/>
    </row>
    <row r="393" spans="1:36" ht="18.75" x14ac:dyDescent="0.25">
      <c r="A393" s="1343"/>
      <c r="B393" s="1346"/>
      <c r="C393" s="1372"/>
      <c r="D393" s="1351"/>
      <c r="E393" s="147"/>
      <c r="F393" s="147"/>
      <c r="G393" s="147"/>
      <c r="H393" s="147"/>
      <c r="I393" s="147"/>
      <c r="J393" s="147"/>
      <c r="K393" s="147"/>
      <c r="L393" s="147"/>
      <c r="M393" s="147"/>
      <c r="N393" s="147"/>
      <c r="O393" s="147"/>
      <c r="P393" s="147"/>
      <c r="Q393" s="147"/>
      <c r="R393" s="148"/>
      <c r="S393" s="148"/>
      <c r="T393" s="148"/>
      <c r="U393" s="148"/>
      <c r="V393" s="145">
        <f t="shared" si="108"/>
        <v>0</v>
      </c>
      <c r="W393" s="145">
        <f t="shared" si="109"/>
        <v>0</v>
      </c>
      <c r="X393" s="145">
        <f t="shared" si="110"/>
        <v>0</v>
      </c>
      <c r="Y393" s="146">
        <f t="shared" si="111"/>
        <v>0</v>
      </c>
      <c r="Z393" s="1335"/>
      <c r="AA393" s="1293"/>
      <c r="AB393" s="1293"/>
      <c r="AC393" s="1293"/>
      <c r="AD393" s="1338"/>
      <c r="AE393" s="1338"/>
      <c r="AF393" s="1338"/>
      <c r="AG393" s="1338"/>
      <c r="AH393" s="1293"/>
      <c r="AI393" s="1295"/>
      <c r="AJ393" s="1295"/>
    </row>
    <row r="394" spans="1:36" ht="19.5" thickBot="1" x14ac:dyDescent="0.3">
      <c r="A394" s="1344"/>
      <c r="B394" s="1347"/>
      <c r="C394" s="1373"/>
      <c r="D394" s="1352"/>
      <c r="E394" s="154"/>
      <c r="F394" s="154"/>
      <c r="G394" s="154"/>
      <c r="H394" s="154"/>
      <c r="I394" s="154"/>
      <c r="J394" s="154"/>
      <c r="K394" s="154"/>
      <c r="L394" s="154"/>
      <c r="M394" s="154"/>
      <c r="N394" s="154"/>
      <c r="O394" s="154"/>
      <c r="P394" s="154"/>
      <c r="Q394" s="154"/>
      <c r="R394" s="155"/>
      <c r="S394" s="155"/>
      <c r="T394" s="155"/>
      <c r="U394" s="155"/>
      <c r="V394" s="156">
        <f t="shared" si="108"/>
        <v>0</v>
      </c>
      <c r="W394" s="156">
        <f t="shared" si="109"/>
        <v>0</v>
      </c>
      <c r="X394" s="156">
        <f t="shared" si="110"/>
        <v>0</v>
      </c>
      <c r="Y394" s="157">
        <f t="shared" si="111"/>
        <v>0</v>
      </c>
      <c r="Z394" s="1336"/>
      <c r="AA394" s="1303"/>
      <c r="AB394" s="1303"/>
      <c r="AC394" s="1303"/>
      <c r="AD394" s="1341"/>
      <c r="AE394" s="1341"/>
      <c r="AF394" s="1341"/>
      <c r="AG394" s="1341"/>
      <c r="AH394" s="1303"/>
      <c r="AI394" s="1296"/>
      <c r="AJ394" s="1296"/>
    </row>
    <row r="395" spans="1:36" s="158" customFormat="1" ht="18.75" x14ac:dyDescent="0.25">
      <c r="A395" s="1365">
        <v>20</v>
      </c>
      <c r="B395" s="1365" t="s">
        <v>1086</v>
      </c>
      <c r="C395" s="1368" t="s">
        <v>99</v>
      </c>
      <c r="D395" s="1365">
        <f>250*0.9</f>
        <v>225</v>
      </c>
      <c r="E395" s="137" t="s">
        <v>347</v>
      </c>
      <c r="F395" s="137"/>
      <c r="G395" s="137"/>
      <c r="H395" s="137"/>
      <c r="I395" s="137"/>
      <c r="J395" s="137"/>
      <c r="K395" s="137"/>
      <c r="L395" s="138"/>
      <c r="M395" s="138"/>
      <c r="N395" s="138"/>
      <c r="O395" s="138"/>
      <c r="P395" s="138"/>
      <c r="Q395" s="138"/>
      <c r="R395" s="139">
        <v>380</v>
      </c>
      <c r="S395" s="139">
        <v>380</v>
      </c>
      <c r="T395" s="139">
        <v>380</v>
      </c>
      <c r="U395" s="139">
        <v>380</v>
      </c>
      <c r="V395" s="140">
        <f t="shared" si="108"/>
        <v>0</v>
      </c>
      <c r="W395" s="140">
        <f t="shared" si="109"/>
        <v>0</v>
      </c>
      <c r="X395" s="140">
        <f t="shared" si="110"/>
        <v>0</v>
      </c>
      <c r="Y395" s="141">
        <f t="shared" si="111"/>
        <v>0</v>
      </c>
      <c r="Z395" s="1262">
        <f>SUM(V395:V398)</f>
        <v>0</v>
      </c>
      <c r="AA395" s="1262">
        <f t="shared" ref="AA395:AJ395" si="120">SUM(W395:W398)</f>
        <v>0</v>
      </c>
      <c r="AB395" s="1262">
        <f t="shared" si="120"/>
        <v>0</v>
      </c>
      <c r="AC395" s="1262">
        <f t="shared" si="120"/>
        <v>0</v>
      </c>
      <c r="AD395" s="1259">
        <f t="shared" si="120"/>
        <v>0</v>
      </c>
      <c r="AE395" s="1259">
        <f t="shared" si="120"/>
        <v>0</v>
      </c>
      <c r="AF395" s="1259">
        <f t="shared" si="120"/>
        <v>0</v>
      </c>
      <c r="AG395" s="1259">
        <f t="shared" si="120"/>
        <v>0</v>
      </c>
      <c r="AH395" s="1262">
        <f t="shared" si="120"/>
        <v>0</v>
      </c>
      <c r="AI395" s="1262">
        <f t="shared" si="120"/>
        <v>0</v>
      </c>
      <c r="AJ395" s="1262">
        <f t="shared" si="120"/>
        <v>0</v>
      </c>
    </row>
    <row r="396" spans="1:36" s="158" customFormat="1" ht="18.75" x14ac:dyDescent="0.25">
      <c r="A396" s="1366"/>
      <c r="B396" s="1366"/>
      <c r="C396" s="1369"/>
      <c r="D396" s="1366"/>
      <c r="E396" s="142"/>
      <c r="F396" s="142"/>
      <c r="G396" s="142"/>
      <c r="H396" s="142"/>
      <c r="I396" s="142"/>
      <c r="J396" s="142"/>
      <c r="K396" s="142"/>
      <c r="L396" s="143"/>
      <c r="M396" s="143"/>
      <c r="N396" s="143"/>
      <c r="O396" s="143"/>
      <c r="P396" s="143"/>
      <c r="Q396" s="143"/>
      <c r="R396" s="144"/>
      <c r="S396" s="144"/>
      <c r="T396" s="144"/>
      <c r="U396" s="144"/>
      <c r="V396" s="145">
        <f t="shared" si="108"/>
        <v>0</v>
      </c>
      <c r="W396" s="145">
        <f t="shared" si="109"/>
        <v>0</v>
      </c>
      <c r="X396" s="145">
        <f t="shared" si="110"/>
        <v>0</v>
      </c>
      <c r="Y396" s="146">
        <f t="shared" si="111"/>
        <v>0</v>
      </c>
      <c r="Z396" s="1263"/>
      <c r="AA396" s="1263"/>
      <c r="AB396" s="1263"/>
      <c r="AC396" s="1263"/>
      <c r="AD396" s="1260"/>
      <c r="AE396" s="1260"/>
      <c r="AF396" s="1260"/>
      <c r="AG396" s="1260"/>
      <c r="AH396" s="1263"/>
      <c r="AI396" s="1263"/>
      <c r="AJ396" s="1263"/>
    </row>
    <row r="397" spans="1:36" s="158" customFormat="1" ht="18.75" x14ac:dyDescent="0.25">
      <c r="A397" s="1366"/>
      <c r="B397" s="1366"/>
      <c r="C397" s="1369"/>
      <c r="D397" s="1366"/>
      <c r="E397" s="147"/>
      <c r="F397" s="147"/>
      <c r="G397" s="147"/>
      <c r="H397" s="147"/>
      <c r="I397" s="147"/>
      <c r="J397" s="147"/>
      <c r="K397" s="147"/>
      <c r="L397" s="147"/>
      <c r="M397" s="147"/>
      <c r="N397" s="147"/>
      <c r="O397" s="147"/>
      <c r="P397" s="147"/>
      <c r="Q397" s="147"/>
      <c r="R397" s="148"/>
      <c r="S397" s="148"/>
      <c r="T397" s="148"/>
      <c r="U397" s="148"/>
      <c r="V397" s="145">
        <f t="shared" si="108"/>
        <v>0</v>
      </c>
      <c r="W397" s="145">
        <f t="shared" si="109"/>
        <v>0</v>
      </c>
      <c r="X397" s="145">
        <f t="shared" si="110"/>
        <v>0</v>
      </c>
      <c r="Y397" s="146">
        <f t="shared" si="111"/>
        <v>0</v>
      </c>
      <c r="Z397" s="1263"/>
      <c r="AA397" s="1263"/>
      <c r="AB397" s="1263"/>
      <c r="AC397" s="1263"/>
      <c r="AD397" s="1260"/>
      <c r="AE397" s="1260"/>
      <c r="AF397" s="1260"/>
      <c r="AG397" s="1260"/>
      <c r="AH397" s="1263"/>
      <c r="AI397" s="1263"/>
      <c r="AJ397" s="1263"/>
    </row>
    <row r="398" spans="1:36" s="159" customFormat="1" ht="19.5" thickBot="1" x14ac:dyDescent="0.3">
      <c r="A398" s="1367"/>
      <c r="B398" s="1367"/>
      <c r="C398" s="1370"/>
      <c r="D398" s="1367"/>
      <c r="E398" s="154"/>
      <c r="F398" s="154"/>
      <c r="G398" s="154"/>
      <c r="H398" s="154"/>
      <c r="I398" s="154"/>
      <c r="J398" s="154"/>
      <c r="K398" s="154"/>
      <c r="L398" s="154"/>
      <c r="M398" s="154"/>
      <c r="N398" s="154"/>
      <c r="O398" s="154"/>
      <c r="P398" s="154"/>
      <c r="Q398" s="154"/>
      <c r="R398" s="155"/>
      <c r="S398" s="155"/>
      <c r="T398" s="155"/>
      <c r="U398" s="155"/>
      <c r="V398" s="156">
        <f t="shared" si="108"/>
        <v>0</v>
      </c>
      <c r="W398" s="156">
        <f t="shared" si="109"/>
        <v>0</v>
      </c>
      <c r="X398" s="156">
        <f t="shared" si="110"/>
        <v>0</v>
      </c>
      <c r="Y398" s="157">
        <f t="shared" si="111"/>
        <v>0</v>
      </c>
      <c r="Z398" s="1264"/>
      <c r="AA398" s="1264"/>
      <c r="AB398" s="1264"/>
      <c r="AC398" s="1264"/>
      <c r="AD398" s="1261"/>
      <c r="AE398" s="1261"/>
      <c r="AF398" s="1261"/>
      <c r="AG398" s="1261"/>
      <c r="AH398" s="1264"/>
      <c r="AI398" s="1264"/>
      <c r="AJ398" s="1264"/>
    </row>
    <row r="399" spans="1:36" ht="18.75" x14ac:dyDescent="0.25">
      <c r="A399" s="1365">
        <v>21</v>
      </c>
      <c r="B399" s="1365" t="s">
        <v>348</v>
      </c>
      <c r="C399" s="1368" t="s">
        <v>99</v>
      </c>
      <c r="D399" s="1365">
        <f>250*0.9</f>
        <v>225</v>
      </c>
      <c r="E399" s="137" t="s">
        <v>349</v>
      </c>
      <c r="F399" s="436">
        <v>27.8</v>
      </c>
      <c r="G399" s="436">
        <v>39</v>
      </c>
      <c r="H399" s="436">
        <v>25.3</v>
      </c>
      <c r="I399" s="436">
        <v>13.2</v>
      </c>
      <c r="J399" s="436">
        <v>28.8</v>
      </c>
      <c r="K399" s="436">
        <v>21</v>
      </c>
      <c r="L399" s="436">
        <v>0</v>
      </c>
      <c r="M399" s="436">
        <v>0</v>
      </c>
      <c r="N399" s="436">
        <v>0</v>
      </c>
      <c r="O399" s="436">
        <v>0</v>
      </c>
      <c r="P399" s="436">
        <v>0</v>
      </c>
      <c r="Q399" s="436">
        <v>0</v>
      </c>
      <c r="R399" s="139">
        <v>380</v>
      </c>
      <c r="S399" s="139">
        <v>380</v>
      </c>
      <c r="T399" s="139">
        <v>380</v>
      </c>
      <c r="U399" s="139">
        <v>380</v>
      </c>
      <c r="V399" s="140">
        <f t="shared" si="108"/>
        <v>30.7</v>
      </c>
      <c r="W399" s="140">
        <f t="shared" si="109"/>
        <v>21</v>
      </c>
      <c r="X399" s="140">
        <f t="shared" si="110"/>
        <v>0</v>
      </c>
      <c r="Y399" s="141">
        <f t="shared" si="111"/>
        <v>0</v>
      </c>
      <c r="Z399" s="1262">
        <f t="shared" ref="Z399" si="121">SUM(V399:V402)</f>
        <v>30.7</v>
      </c>
      <c r="AA399" s="1262">
        <f t="shared" ref="AA399:AJ399" si="122">SUM(W399:W402)</f>
        <v>21</v>
      </c>
      <c r="AB399" s="1262">
        <f t="shared" si="122"/>
        <v>0</v>
      </c>
      <c r="AC399" s="1262">
        <f t="shared" si="122"/>
        <v>0</v>
      </c>
      <c r="AD399" s="1259">
        <f t="shared" si="122"/>
        <v>30.7</v>
      </c>
      <c r="AE399" s="1259">
        <f t="shared" si="122"/>
        <v>21</v>
      </c>
      <c r="AF399" s="1259">
        <f t="shared" si="122"/>
        <v>0</v>
      </c>
      <c r="AG399" s="1259">
        <f t="shared" si="122"/>
        <v>0</v>
      </c>
      <c r="AH399" s="1262">
        <f t="shared" si="122"/>
        <v>30.7</v>
      </c>
      <c r="AI399" s="1262">
        <f t="shared" si="122"/>
        <v>21</v>
      </c>
      <c r="AJ399" s="1262">
        <f t="shared" si="122"/>
        <v>0</v>
      </c>
    </row>
    <row r="400" spans="1:36" ht="18.75" x14ac:dyDescent="0.25">
      <c r="A400" s="1366"/>
      <c r="B400" s="1366"/>
      <c r="C400" s="1369"/>
      <c r="D400" s="1366"/>
      <c r="E400" s="142"/>
      <c r="F400" s="437"/>
      <c r="G400" s="437"/>
      <c r="H400" s="437"/>
      <c r="I400" s="437"/>
      <c r="J400" s="437"/>
      <c r="K400" s="437"/>
      <c r="L400" s="143"/>
      <c r="M400" s="143"/>
      <c r="N400" s="143"/>
      <c r="O400" s="143"/>
      <c r="P400" s="143"/>
      <c r="Q400" s="143"/>
      <c r="R400" s="144"/>
      <c r="S400" s="144"/>
      <c r="T400" s="144"/>
      <c r="U400" s="144"/>
      <c r="V400" s="145">
        <f t="shared" si="108"/>
        <v>0</v>
      </c>
      <c r="W400" s="145">
        <f t="shared" si="109"/>
        <v>0</v>
      </c>
      <c r="X400" s="145">
        <f t="shared" si="110"/>
        <v>0</v>
      </c>
      <c r="Y400" s="146">
        <f t="shared" si="111"/>
        <v>0</v>
      </c>
      <c r="Z400" s="1263"/>
      <c r="AA400" s="1263"/>
      <c r="AB400" s="1263"/>
      <c r="AC400" s="1263"/>
      <c r="AD400" s="1260"/>
      <c r="AE400" s="1260"/>
      <c r="AF400" s="1260"/>
      <c r="AG400" s="1260"/>
      <c r="AH400" s="1263"/>
      <c r="AI400" s="1263"/>
      <c r="AJ400" s="1263"/>
    </row>
    <row r="401" spans="1:36" ht="18.75" x14ac:dyDescent="0.25">
      <c r="A401" s="1366"/>
      <c r="B401" s="1366"/>
      <c r="C401" s="1369"/>
      <c r="D401" s="1366"/>
      <c r="E401" s="147"/>
      <c r="F401" s="438"/>
      <c r="G401" s="438"/>
      <c r="H401" s="438"/>
      <c r="I401" s="438"/>
      <c r="J401" s="438"/>
      <c r="K401" s="438"/>
      <c r="L401" s="147"/>
      <c r="M401" s="147"/>
      <c r="N401" s="147"/>
      <c r="O401" s="147"/>
      <c r="P401" s="147"/>
      <c r="Q401" s="147"/>
      <c r="R401" s="148"/>
      <c r="S401" s="148"/>
      <c r="T401" s="148"/>
      <c r="U401" s="148"/>
      <c r="V401" s="145">
        <f t="shared" si="108"/>
        <v>0</v>
      </c>
      <c r="W401" s="145">
        <f t="shared" si="109"/>
        <v>0</v>
      </c>
      <c r="X401" s="145">
        <f t="shared" si="110"/>
        <v>0</v>
      </c>
      <c r="Y401" s="146">
        <f t="shared" si="111"/>
        <v>0</v>
      </c>
      <c r="Z401" s="1263"/>
      <c r="AA401" s="1263"/>
      <c r="AB401" s="1263"/>
      <c r="AC401" s="1263"/>
      <c r="AD401" s="1260"/>
      <c r="AE401" s="1260"/>
      <c r="AF401" s="1260"/>
      <c r="AG401" s="1260"/>
      <c r="AH401" s="1263"/>
      <c r="AI401" s="1263"/>
      <c r="AJ401" s="1263"/>
    </row>
    <row r="402" spans="1:36" ht="19.5" thickBot="1" x14ac:dyDescent="0.3">
      <c r="A402" s="1367"/>
      <c r="B402" s="1367"/>
      <c r="C402" s="1370"/>
      <c r="D402" s="1367"/>
      <c r="E402" s="154"/>
      <c r="F402" s="440"/>
      <c r="G402" s="440"/>
      <c r="H402" s="440"/>
      <c r="I402" s="440"/>
      <c r="J402" s="440"/>
      <c r="K402" s="440"/>
      <c r="L402" s="154"/>
      <c r="M402" s="154"/>
      <c r="N402" s="154"/>
      <c r="O402" s="154"/>
      <c r="P402" s="154"/>
      <c r="Q402" s="154"/>
      <c r="R402" s="155"/>
      <c r="S402" s="155"/>
      <c r="T402" s="155"/>
      <c r="U402" s="155"/>
      <c r="V402" s="156">
        <f t="shared" si="108"/>
        <v>0</v>
      </c>
      <c r="W402" s="156">
        <f t="shared" si="109"/>
        <v>0</v>
      </c>
      <c r="X402" s="156">
        <f t="shared" si="110"/>
        <v>0</v>
      </c>
      <c r="Y402" s="157">
        <f t="shared" si="111"/>
        <v>0</v>
      </c>
      <c r="Z402" s="1264"/>
      <c r="AA402" s="1264"/>
      <c r="AB402" s="1264"/>
      <c r="AC402" s="1264"/>
      <c r="AD402" s="1261"/>
      <c r="AE402" s="1261"/>
      <c r="AF402" s="1261"/>
      <c r="AG402" s="1261"/>
      <c r="AH402" s="1264"/>
      <c r="AI402" s="1264"/>
      <c r="AJ402" s="1264"/>
    </row>
    <row r="403" spans="1:36" ht="18.75" x14ac:dyDescent="0.25">
      <c r="A403" s="1365">
        <v>22</v>
      </c>
      <c r="B403" s="1365" t="s">
        <v>350</v>
      </c>
      <c r="C403" s="1368" t="s">
        <v>88</v>
      </c>
      <c r="D403" s="1365">
        <f>100*0.9</f>
        <v>90</v>
      </c>
      <c r="E403" s="137" t="s">
        <v>351</v>
      </c>
      <c r="F403" s="436">
        <v>0</v>
      </c>
      <c r="G403" s="436">
        <v>0</v>
      </c>
      <c r="H403" s="436">
        <v>0</v>
      </c>
      <c r="I403" s="436">
        <v>0</v>
      </c>
      <c r="J403" s="436">
        <v>0</v>
      </c>
      <c r="K403" s="436">
        <v>0</v>
      </c>
      <c r="L403" s="436">
        <v>0</v>
      </c>
      <c r="M403" s="436">
        <v>0</v>
      </c>
      <c r="N403" s="436">
        <v>0</v>
      </c>
      <c r="O403" s="436">
        <v>0</v>
      </c>
      <c r="P403" s="436">
        <v>0</v>
      </c>
      <c r="Q403" s="436">
        <v>0</v>
      </c>
      <c r="R403" s="139">
        <v>380</v>
      </c>
      <c r="S403" s="139">
        <v>380</v>
      </c>
      <c r="T403" s="139">
        <v>380</v>
      </c>
      <c r="U403" s="139">
        <v>380</v>
      </c>
      <c r="V403" s="140">
        <f t="shared" si="108"/>
        <v>0</v>
      </c>
      <c r="W403" s="140">
        <f t="shared" si="109"/>
        <v>0</v>
      </c>
      <c r="X403" s="140">
        <f t="shared" si="110"/>
        <v>0</v>
      </c>
      <c r="Y403" s="141">
        <f t="shared" si="111"/>
        <v>0</v>
      </c>
      <c r="Z403" s="1262">
        <f t="shared" ref="Z403:AJ403" si="123">SUM(V403:V406)</f>
        <v>0</v>
      </c>
      <c r="AA403" s="1262">
        <f t="shared" si="123"/>
        <v>0</v>
      </c>
      <c r="AB403" s="1262">
        <f t="shared" si="123"/>
        <v>0</v>
      </c>
      <c r="AC403" s="1262">
        <f t="shared" si="123"/>
        <v>0</v>
      </c>
      <c r="AD403" s="1259">
        <f t="shared" si="123"/>
        <v>0</v>
      </c>
      <c r="AE403" s="1259">
        <f t="shared" si="123"/>
        <v>0</v>
      </c>
      <c r="AF403" s="1259">
        <f t="shared" si="123"/>
        <v>0</v>
      </c>
      <c r="AG403" s="1259">
        <f t="shared" si="123"/>
        <v>0</v>
      </c>
      <c r="AH403" s="1262">
        <f t="shared" si="123"/>
        <v>0</v>
      </c>
      <c r="AI403" s="1262">
        <f t="shared" si="123"/>
        <v>0</v>
      </c>
      <c r="AJ403" s="1262">
        <f t="shared" si="123"/>
        <v>0</v>
      </c>
    </row>
    <row r="404" spans="1:36" ht="18.75" x14ac:dyDescent="0.25">
      <c r="A404" s="1366"/>
      <c r="B404" s="1366"/>
      <c r="C404" s="1369"/>
      <c r="D404" s="1366"/>
      <c r="E404" s="142"/>
      <c r="F404" s="437"/>
      <c r="G404" s="437"/>
      <c r="H404" s="437"/>
      <c r="I404" s="437"/>
      <c r="J404" s="437"/>
      <c r="K404" s="437"/>
      <c r="L404" s="143"/>
      <c r="M404" s="143"/>
      <c r="N404" s="143"/>
      <c r="O404" s="143"/>
      <c r="P404" s="143"/>
      <c r="Q404" s="143"/>
      <c r="R404" s="144"/>
      <c r="S404" s="144"/>
      <c r="T404" s="144"/>
      <c r="U404" s="144"/>
      <c r="V404" s="145">
        <f t="shared" si="108"/>
        <v>0</v>
      </c>
      <c r="W404" s="145">
        <f t="shared" si="109"/>
        <v>0</v>
      </c>
      <c r="X404" s="145">
        <f t="shared" si="110"/>
        <v>0</v>
      </c>
      <c r="Y404" s="146">
        <f t="shared" si="111"/>
        <v>0</v>
      </c>
      <c r="Z404" s="1263"/>
      <c r="AA404" s="1263"/>
      <c r="AB404" s="1263"/>
      <c r="AC404" s="1263"/>
      <c r="AD404" s="1260"/>
      <c r="AE404" s="1260"/>
      <c r="AF404" s="1260"/>
      <c r="AG404" s="1260"/>
      <c r="AH404" s="1263"/>
      <c r="AI404" s="1263"/>
      <c r="AJ404" s="1263"/>
    </row>
    <row r="405" spans="1:36" ht="18.75" x14ac:dyDescent="0.25">
      <c r="A405" s="1366"/>
      <c r="B405" s="1366"/>
      <c r="C405" s="1369"/>
      <c r="D405" s="1366"/>
      <c r="E405" s="147"/>
      <c r="F405" s="438"/>
      <c r="G405" s="438"/>
      <c r="H405" s="438"/>
      <c r="I405" s="438"/>
      <c r="J405" s="438"/>
      <c r="K405" s="438"/>
      <c r="L405" s="147"/>
      <c r="M405" s="147"/>
      <c r="N405" s="147"/>
      <c r="O405" s="147"/>
      <c r="P405" s="147"/>
      <c r="Q405" s="147"/>
      <c r="R405" s="148"/>
      <c r="S405" s="148"/>
      <c r="T405" s="148"/>
      <c r="U405" s="148"/>
      <c r="V405" s="145">
        <f t="shared" si="108"/>
        <v>0</v>
      </c>
      <c r="W405" s="145">
        <f t="shared" si="109"/>
        <v>0</v>
      </c>
      <c r="X405" s="145">
        <f t="shared" si="110"/>
        <v>0</v>
      </c>
      <c r="Y405" s="146">
        <f t="shared" si="111"/>
        <v>0</v>
      </c>
      <c r="Z405" s="1263"/>
      <c r="AA405" s="1263"/>
      <c r="AB405" s="1263"/>
      <c r="AC405" s="1263"/>
      <c r="AD405" s="1260"/>
      <c r="AE405" s="1260"/>
      <c r="AF405" s="1260"/>
      <c r="AG405" s="1260"/>
      <c r="AH405" s="1263"/>
      <c r="AI405" s="1263"/>
      <c r="AJ405" s="1263"/>
    </row>
    <row r="406" spans="1:36" ht="19.5" thickBot="1" x14ac:dyDescent="0.3">
      <c r="A406" s="1367"/>
      <c r="B406" s="1367"/>
      <c r="C406" s="1370"/>
      <c r="D406" s="1367"/>
      <c r="E406" s="154"/>
      <c r="F406" s="440"/>
      <c r="G406" s="440"/>
      <c r="H406" s="440"/>
      <c r="I406" s="440"/>
      <c r="J406" s="440"/>
      <c r="K406" s="440"/>
      <c r="L406" s="154"/>
      <c r="M406" s="154"/>
      <c r="N406" s="154"/>
      <c r="O406" s="154"/>
      <c r="P406" s="154"/>
      <c r="Q406" s="154"/>
      <c r="R406" s="155"/>
      <c r="S406" s="155"/>
      <c r="T406" s="155"/>
      <c r="U406" s="155"/>
      <c r="V406" s="156">
        <f t="shared" si="108"/>
        <v>0</v>
      </c>
      <c r="W406" s="156">
        <f t="shared" si="109"/>
        <v>0</v>
      </c>
      <c r="X406" s="156">
        <f t="shared" si="110"/>
        <v>0</v>
      </c>
      <c r="Y406" s="157">
        <f t="shared" si="111"/>
        <v>0</v>
      </c>
      <c r="Z406" s="1264"/>
      <c r="AA406" s="1264"/>
      <c r="AB406" s="1264"/>
      <c r="AC406" s="1264"/>
      <c r="AD406" s="1261"/>
      <c r="AE406" s="1261"/>
      <c r="AF406" s="1261"/>
      <c r="AG406" s="1261"/>
      <c r="AH406" s="1264"/>
      <c r="AI406" s="1264"/>
      <c r="AJ406" s="1264"/>
    </row>
    <row r="407" spans="1:36" ht="19.5" thickBot="1" x14ac:dyDescent="0.3">
      <c r="A407" s="1365">
        <v>23</v>
      </c>
      <c r="B407" s="1365" t="s">
        <v>187</v>
      </c>
      <c r="C407" s="1368" t="s">
        <v>59</v>
      </c>
      <c r="D407" s="1365">
        <f>400*0.9</f>
        <v>360</v>
      </c>
      <c r="E407" s="137" t="s">
        <v>352</v>
      </c>
      <c r="F407" s="436">
        <v>0</v>
      </c>
      <c r="G407" s="436">
        <v>0</v>
      </c>
      <c r="H407" s="436">
        <v>0</v>
      </c>
      <c r="I407" s="436">
        <v>0</v>
      </c>
      <c r="J407" s="436">
        <v>0</v>
      </c>
      <c r="K407" s="436">
        <v>0</v>
      </c>
      <c r="L407" s="436">
        <v>0</v>
      </c>
      <c r="M407" s="436">
        <v>0</v>
      </c>
      <c r="N407" s="436">
        <v>0</v>
      </c>
      <c r="O407" s="436">
        <v>0</v>
      </c>
      <c r="P407" s="436">
        <v>0</v>
      </c>
      <c r="Q407" s="436">
        <v>0</v>
      </c>
      <c r="R407" s="139">
        <v>380</v>
      </c>
      <c r="S407" s="139">
        <v>380</v>
      </c>
      <c r="T407" s="139">
        <v>380</v>
      </c>
      <c r="U407" s="139">
        <v>380</v>
      </c>
      <c r="V407" s="140">
        <f t="shared" ref="V407:V438" si="124">IF(AND(F407=0,G407=0,H407=0),0,IF(AND(F407=0,G407=0),H407,IF(AND(F407=0,H407=0),G407,IF(AND(G407=0,H407=0),F407,IF(F407=0,(G407+H407)/2,IF(G407=0,(F407+H407)/2,IF(H407=0,(F407+G407)/2,(F407+G407+H407)/3)))))))</f>
        <v>0</v>
      </c>
      <c r="W407" s="140">
        <f t="shared" ref="W407:W438" si="125">IF(AND(I407=0,J407=0,K407=0),0,IF(AND(I407=0,J407=0),K407,IF(AND(I407=0,K407=0),J407,IF(AND(J407=0,K407=0),I407,IF(I407=0,(J407+K407)/2,IF(J407=0,(I407+K407)/2,IF(K407=0,(I407+J407)/2,(I407+J407+K407)/3)))))))</f>
        <v>0</v>
      </c>
      <c r="X407" s="140">
        <f t="shared" ref="X407:X438" si="126">IF(AND(L407=0,M407=0,N407=0),0,IF(AND(L407=0,M407=0),N407,IF(AND(L407=0,N407=0),M407,IF(AND(M407=0,N407=0),L407,IF(L407=0,(M407+N407)/2,IF(M407=0,(L407+N407)/2,IF(N407=0,(L407+M407)/2,(L407+M407+N407)/3)))))))</f>
        <v>0</v>
      </c>
      <c r="Y407" s="141">
        <f t="shared" ref="Y407:Y438" si="127">IF(AND(O407=0,P407=0,Q407=0),0,IF(AND(O407=0,P407=0),Q407,IF(AND(O407=0,Q407=0),P407,IF(AND(P407=0,Q407=0),O407,IF(O407=0,(P407+Q407)/2,IF(P407=0,(O407+Q407)/2,IF(Q407=0,(O407+P407)/2,(O407+P407+Q407)/3)))))))</f>
        <v>0</v>
      </c>
      <c r="Z407" s="1262">
        <f t="shared" ref="Z407:AJ407" si="128">SUM(V407:V410)</f>
        <v>41.983333333333334</v>
      </c>
      <c r="AA407" s="1262">
        <f t="shared" si="128"/>
        <v>37</v>
      </c>
      <c r="AB407" s="1262">
        <f t="shared" si="128"/>
        <v>22.200000000000003</v>
      </c>
      <c r="AC407" s="1262">
        <f t="shared" si="128"/>
        <v>19.100000000000001</v>
      </c>
      <c r="AD407" s="1259">
        <f t="shared" si="128"/>
        <v>41.983333333333334</v>
      </c>
      <c r="AE407" s="1259">
        <f t="shared" si="128"/>
        <v>37</v>
      </c>
      <c r="AF407" s="1259">
        <f t="shared" si="128"/>
        <v>22.200000000000003</v>
      </c>
      <c r="AG407" s="1259">
        <f t="shared" si="128"/>
        <v>19.100000000000001</v>
      </c>
      <c r="AH407" s="1262">
        <f t="shared" si="128"/>
        <v>41.983333333333334</v>
      </c>
      <c r="AI407" s="1262">
        <f t="shared" si="128"/>
        <v>37</v>
      </c>
      <c r="AJ407" s="1262">
        <f t="shared" si="128"/>
        <v>22.200000000000003</v>
      </c>
    </row>
    <row r="408" spans="1:36" ht="19.5" thickBot="1" x14ac:dyDescent="0.3">
      <c r="A408" s="1366"/>
      <c r="B408" s="1366"/>
      <c r="C408" s="1369"/>
      <c r="D408" s="1366"/>
      <c r="E408" s="142" t="s">
        <v>353</v>
      </c>
      <c r="F408" s="437">
        <v>14.1</v>
      </c>
      <c r="G408" s="437">
        <v>9.1999999999999993</v>
      </c>
      <c r="H408" s="437">
        <v>17</v>
      </c>
      <c r="I408" s="437">
        <v>8.3000000000000007</v>
      </c>
      <c r="J408" s="437">
        <v>17.600000000000001</v>
      </c>
      <c r="K408" s="437">
        <v>12.4</v>
      </c>
      <c r="L408" s="143">
        <v>11.2</v>
      </c>
      <c r="M408" s="143">
        <v>3.4</v>
      </c>
      <c r="N408" s="143">
        <v>4</v>
      </c>
      <c r="O408" s="143">
        <v>8.6999999999999993</v>
      </c>
      <c r="P408" s="143">
        <v>9.4</v>
      </c>
      <c r="Q408" s="143">
        <v>14</v>
      </c>
      <c r="R408" s="139">
        <v>380</v>
      </c>
      <c r="S408" s="139">
        <v>380</v>
      </c>
      <c r="T408" s="139">
        <v>380</v>
      </c>
      <c r="U408" s="139">
        <v>380</v>
      </c>
      <c r="V408" s="145">
        <f t="shared" si="124"/>
        <v>13.433333333333332</v>
      </c>
      <c r="W408" s="145">
        <f t="shared" si="125"/>
        <v>12.766666666666667</v>
      </c>
      <c r="X408" s="145">
        <f t="shared" si="126"/>
        <v>6.2</v>
      </c>
      <c r="Y408" s="146">
        <f t="shared" si="127"/>
        <v>10.700000000000001</v>
      </c>
      <c r="Z408" s="1263"/>
      <c r="AA408" s="1263"/>
      <c r="AB408" s="1263"/>
      <c r="AC408" s="1263"/>
      <c r="AD408" s="1260"/>
      <c r="AE408" s="1260"/>
      <c r="AF408" s="1260"/>
      <c r="AG408" s="1260"/>
      <c r="AH408" s="1263"/>
      <c r="AI408" s="1263"/>
      <c r="AJ408" s="1263"/>
    </row>
    <row r="409" spans="1:36" ht="19.5" thickBot="1" x14ac:dyDescent="0.3">
      <c r="A409" s="1366"/>
      <c r="B409" s="1366"/>
      <c r="C409" s="1369"/>
      <c r="D409" s="1366"/>
      <c r="E409" s="147" t="s">
        <v>354</v>
      </c>
      <c r="F409" s="438">
        <v>0</v>
      </c>
      <c r="G409" s="438">
        <v>0.2</v>
      </c>
      <c r="H409" s="438">
        <v>1.3</v>
      </c>
      <c r="I409" s="438">
        <v>1.2</v>
      </c>
      <c r="J409" s="438">
        <v>1</v>
      </c>
      <c r="K409" s="438">
        <v>0</v>
      </c>
      <c r="L409" s="147">
        <v>0.7</v>
      </c>
      <c r="M409" s="147">
        <v>1.4</v>
      </c>
      <c r="N409" s="147">
        <v>14.5</v>
      </c>
      <c r="O409" s="147">
        <v>0.4</v>
      </c>
      <c r="P409" s="147">
        <v>1</v>
      </c>
      <c r="Q409" s="147">
        <v>10.8</v>
      </c>
      <c r="R409" s="139">
        <v>380</v>
      </c>
      <c r="S409" s="139">
        <v>380</v>
      </c>
      <c r="T409" s="139">
        <v>380</v>
      </c>
      <c r="U409" s="139">
        <v>380</v>
      </c>
      <c r="V409" s="145">
        <f t="shared" si="124"/>
        <v>0.75</v>
      </c>
      <c r="W409" s="145">
        <f t="shared" si="125"/>
        <v>1.1000000000000001</v>
      </c>
      <c r="X409" s="145">
        <f t="shared" si="126"/>
        <v>5.5333333333333341</v>
      </c>
      <c r="Y409" s="146">
        <f t="shared" si="127"/>
        <v>4.0666666666666673</v>
      </c>
      <c r="Z409" s="1263"/>
      <c r="AA409" s="1263"/>
      <c r="AB409" s="1263"/>
      <c r="AC409" s="1263"/>
      <c r="AD409" s="1260"/>
      <c r="AE409" s="1260"/>
      <c r="AF409" s="1260"/>
      <c r="AG409" s="1260"/>
      <c r="AH409" s="1263"/>
      <c r="AI409" s="1263"/>
      <c r="AJ409" s="1263"/>
    </row>
    <row r="410" spans="1:36" ht="19.5" thickBot="1" x14ac:dyDescent="0.3">
      <c r="A410" s="1367"/>
      <c r="B410" s="1367"/>
      <c r="C410" s="1370"/>
      <c r="D410" s="1367"/>
      <c r="E410" s="154" t="s">
        <v>355</v>
      </c>
      <c r="F410" s="440">
        <v>24</v>
      </c>
      <c r="G410" s="440">
        <v>31</v>
      </c>
      <c r="H410" s="440">
        <v>28.4</v>
      </c>
      <c r="I410" s="440">
        <v>29</v>
      </c>
      <c r="J410" s="440">
        <v>18</v>
      </c>
      <c r="K410" s="440">
        <v>22.4</v>
      </c>
      <c r="L410" s="154">
        <v>12.4</v>
      </c>
      <c r="M410" s="154">
        <v>11</v>
      </c>
      <c r="N410" s="154">
        <v>8</v>
      </c>
      <c r="O410" s="154">
        <v>3.4</v>
      </c>
      <c r="P410" s="154">
        <v>4</v>
      </c>
      <c r="Q410" s="154">
        <v>5.6</v>
      </c>
      <c r="R410" s="139">
        <v>380</v>
      </c>
      <c r="S410" s="139">
        <v>380</v>
      </c>
      <c r="T410" s="139">
        <v>380</v>
      </c>
      <c r="U410" s="139">
        <v>380</v>
      </c>
      <c r="V410" s="156">
        <f t="shared" si="124"/>
        <v>27.8</v>
      </c>
      <c r="W410" s="156">
        <f t="shared" si="125"/>
        <v>23.133333333333336</v>
      </c>
      <c r="X410" s="156">
        <f t="shared" si="126"/>
        <v>10.466666666666667</v>
      </c>
      <c r="Y410" s="157">
        <f t="shared" si="127"/>
        <v>4.333333333333333</v>
      </c>
      <c r="Z410" s="1264"/>
      <c r="AA410" s="1264"/>
      <c r="AB410" s="1264"/>
      <c r="AC410" s="1264"/>
      <c r="AD410" s="1261"/>
      <c r="AE410" s="1261"/>
      <c r="AF410" s="1261"/>
      <c r="AG410" s="1261"/>
      <c r="AH410" s="1264"/>
      <c r="AI410" s="1264"/>
      <c r="AJ410" s="1264"/>
    </row>
    <row r="411" spans="1:36" ht="18.75" x14ac:dyDescent="0.25">
      <c r="A411" s="1365">
        <v>24</v>
      </c>
      <c r="B411" s="1365" t="s">
        <v>98</v>
      </c>
      <c r="C411" s="1368" t="s">
        <v>99</v>
      </c>
      <c r="D411" s="1365">
        <f>250*0.9</f>
        <v>225</v>
      </c>
      <c r="E411" s="137" t="s">
        <v>356</v>
      </c>
      <c r="F411" s="436">
        <v>9.1</v>
      </c>
      <c r="G411" s="436">
        <v>8.4</v>
      </c>
      <c r="H411" s="436">
        <v>7</v>
      </c>
      <c r="I411" s="436">
        <v>17</v>
      </c>
      <c r="J411" s="436">
        <v>4</v>
      </c>
      <c r="K411" s="436">
        <v>2.8</v>
      </c>
      <c r="L411" s="138">
        <v>9.8000000000000007</v>
      </c>
      <c r="M411" s="138">
        <v>8.9</v>
      </c>
      <c r="N411" s="138">
        <v>16</v>
      </c>
      <c r="O411" s="138">
        <v>3.4</v>
      </c>
      <c r="P411" s="138">
        <v>4.4000000000000004</v>
      </c>
      <c r="Q411" s="138">
        <v>8.6</v>
      </c>
      <c r="R411" s="139">
        <v>380</v>
      </c>
      <c r="S411" s="139">
        <v>380</v>
      </c>
      <c r="T411" s="139">
        <v>380</v>
      </c>
      <c r="U411" s="139">
        <v>380</v>
      </c>
      <c r="V411" s="140">
        <f t="shared" si="124"/>
        <v>8.1666666666666661</v>
      </c>
      <c r="W411" s="140">
        <f t="shared" si="125"/>
        <v>7.9333333333333336</v>
      </c>
      <c r="X411" s="140">
        <f t="shared" si="126"/>
        <v>11.566666666666668</v>
      </c>
      <c r="Y411" s="141">
        <f t="shared" si="127"/>
        <v>5.4666666666666659</v>
      </c>
      <c r="Z411" s="1262">
        <f t="shared" ref="Z411:AJ411" si="129">SUM(V411:V414)</f>
        <v>8.1666666666666661</v>
      </c>
      <c r="AA411" s="1262">
        <f t="shared" si="129"/>
        <v>7.9333333333333336</v>
      </c>
      <c r="AB411" s="1262">
        <f t="shared" si="129"/>
        <v>11.566666666666668</v>
      </c>
      <c r="AC411" s="1262">
        <f t="shared" si="129"/>
        <v>5.4666666666666659</v>
      </c>
      <c r="AD411" s="1259">
        <f t="shared" si="129"/>
        <v>8.1666666666666661</v>
      </c>
      <c r="AE411" s="1259">
        <f t="shared" si="129"/>
        <v>7.9333333333333336</v>
      </c>
      <c r="AF411" s="1259">
        <f t="shared" si="129"/>
        <v>11.566666666666668</v>
      </c>
      <c r="AG411" s="1259">
        <f t="shared" si="129"/>
        <v>5.4666666666666659</v>
      </c>
      <c r="AH411" s="1262">
        <f t="shared" si="129"/>
        <v>8.1666666666666661</v>
      </c>
      <c r="AI411" s="1262">
        <f t="shared" si="129"/>
        <v>7.9333333333333336</v>
      </c>
      <c r="AJ411" s="1262">
        <f t="shared" si="129"/>
        <v>11.566666666666668</v>
      </c>
    </row>
    <row r="412" spans="1:36" ht="18.75" x14ac:dyDescent="0.25">
      <c r="A412" s="1366"/>
      <c r="B412" s="1366"/>
      <c r="C412" s="1369"/>
      <c r="D412" s="1366"/>
      <c r="E412" s="142"/>
      <c r="F412" s="437"/>
      <c r="G412" s="437"/>
      <c r="H412" s="437"/>
      <c r="I412" s="437"/>
      <c r="J412" s="437"/>
      <c r="K412" s="437"/>
      <c r="L412" s="143"/>
      <c r="M412" s="143"/>
      <c r="N412" s="143"/>
      <c r="O412" s="143"/>
      <c r="P412" s="143"/>
      <c r="Q412" s="143"/>
      <c r="R412" s="144"/>
      <c r="S412" s="144"/>
      <c r="T412" s="144"/>
      <c r="U412" s="144"/>
      <c r="V412" s="145">
        <f t="shared" si="124"/>
        <v>0</v>
      </c>
      <c r="W412" s="145">
        <f t="shared" si="125"/>
        <v>0</v>
      </c>
      <c r="X412" s="145">
        <f t="shared" si="126"/>
        <v>0</v>
      </c>
      <c r="Y412" s="146">
        <f t="shared" si="127"/>
        <v>0</v>
      </c>
      <c r="Z412" s="1263"/>
      <c r="AA412" s="1263"/>
      <c r="AB412" s="1263"/>
      <c r="AC412" s="1263"/>
      <c r="AD412" s="1260"/>
      <c r="AE412" s="1260"/>
      <c r="AF412" s="1260"/>
      <c r="AG412" s="1260"/>
      <c r="AH412" s="1263"/>
      <c r="AI412" s="1263"/>
      <c r="AJ412" s="1263"/>
    </row>
    <row r="413" spans="1:36" ht="18.75" x14ac:dyDescent="0.25">
      <c r="A413" s="1366"/>
      <c r="B413" s="1366"/>
      <c r="C413" s="1369"/>
      <c r="D413" s="1366"/>
      <c r="E413" s="147"/>
      <c r="F413" s="438"/>
      <c r="G413" s="438"/>
      <c r="H413" s="438"/>
      <c r="I413" s="438"/>
      <c r="J413" s="438"/>
      <c r="K413" s="438"/>
      <c r="L413" s="147"/>
      <c r="M413" s="147"/>
      <c r="N413" s="147"/>
      <c r="O413" s="147"/>
      <c r="P413" s="147"/>
      <c r="Q413" s="147"/>
      <c r="R413" s="148"/>
      <c r="S413" s="148"/>
      <c r="T413" s="148"/>
      <c r="U413" s="148"/>
      <c r="V413" s="145">
        <f t="shared" si="124"/>
        <v>0</v>
      </c>
      <c r="W413" s="145">
        <f t="shared" si="125"/>
        <v>0</v>
      </c>
      <c r="X413" s="145">
        <f t="shared" si="126"/>
        <v>0</v>
      </c>
      <c r="Y413" s="146">
        <f t="shared" si="127"/>
        <v>0</v>
      </c>
      <c r="Z413" s="1263"/>
      <c r="AA413" s="1263"/>
      <c r="AB413" s="1263"/>
      <c r="AC413" s="1263"/>
      <c r="AD413" s="1260"/>
      <c r="AE413" s="1260"/>
      <c r="AF413" s="1260"/>
      <c r="AG413" s="1260"/>
      <c r="AH413" s="1263"/>
      <c r="AI413" s="1263"/>
      <c r="AJ413" s="1263"/>
    </row>
    <row r="414" spans="1:36" ht="19.5" thickBot="1" x14ac:dyDescent="0.3">
      <c r="A414" s="1367"/>
      <c r="B414" s="1367"/>
      <c r="C414" s="1370"/>
      <c r="D414" s="1367"/>
      <c r="E414" s="154"/>
      <c r="F414" s="440"/>
      <c r="G414" s="440"/>
      <c r="H414" s="440"/>
      <c r="I414" s="440"/>
      <c r="J414" s="440"/>
      <c r="K414" s="440"/>
      <c r="L414" s="154"/>
      <c r="M414" s="154"/>
      <c r="N414" s="154"/>
      <c r="O414" s="154"/>
      <c r="P414" s="154"/>
      <c r="Q414" s="154"/>
      <c r="R414" s="155"/>
      <c r="S414" s="155"/>
      <c r="T414" s="155"/>
      <c r="U414" s="155"/>
      <c r="V414" s="156">
        <f t="shared" si="124"/>
        <v>0</v>
      </c>
      <c r="W414" s="156">
        <f t="shared" si="125"/>
        <v>0</v>
      </c>
      <c r="X414" s="156">
        <f t="shared" si="126"/>
        <v>0</v>
      </c>
      <c r="Y414" s="157">
        <f t="shared" si="127"/>
        <v>0</v>
      </c>
      <c r="Z414" s="1264"/>
      <c r="AA414" s="1264"/>
      <c r="AB414" s="1264"/>
      <c r="AC414" s="1264"/>
      <c r="AD414" s="1261"/>
      <c r="AE414" s="1261"/>
      <c r="AF414" s="1261"/>
      <c r="AG414" s="1261"/>
      <c r="AH414" s="1264"/>
      <c r="AI414" s="1264"/>
      <c r="AJ414" s="1264"/>
    </row>
    <row r="415" spans="1:36" ht="18.75" x14ac:dyDescent="0.25">
      <c r="A415" s="1365">
        <v>25</v>
      </c>
      <c r="B415" s="1365" t="s">
        <v>357</v>
      </c>
      <c r="C415" s="1368" t="s">
        <v>99</v>
      </c>
      <c r="D415" s="1365">
        <f>250*0.9</f>
        <v>225</v>
      </c>
      <c r="E415" s="137" t="s">
        <v>1082</v>
      </c>
      <c r="F415" s="441">
        <v>41</v>
      </c>
      <c r="G415" s="441">
        <v>30.7</v>
      </c>
      <c r="H415" s="441">
        <v>34</v>
      </c>
      <c r="I415" s="441">
        <v>28</v>
      </c>
      <c r="J415" s="441">
        <v>20</v>
      </c>
      <c r="K415" s="441">
        <v>27</v>
      </c>
      <c r="L415" s="436">
        <v>1.2</v>
      </c>
      <c r="M415" s="436">
        <v>7.8</v>
      </c>
      <c r="N415" s="436">
        <v>0</v>
      </c>
      <c r="O415" s="436">
        <v>3.1</v>
      </c>
      <c r="P415" s="436">
        <v>4</v>
      </c>
      <c r="Q415" s="436">
        <v>6.5</v>
      </c>
      <c r="R415" s="139">
        <v>380</v>
      </c>
      <c r="S415" s="139">
        <v>380</v>
      </c>
      <c r="T415" s="139">
        <v>380</v>
      </c>
      <c r="U415" s="139">
        <v>380</v>
      </c>
      <c r="V415" s="140">
        <f t="shared" si="124"/>
        <v>35.233333333333334</v>
      </c>
      <c r="W415" s="140">
        <f t="shared" si="125"/>
        <v>25</v>
      </c>
      <c r="X415" s="140">
        <f t="shared" si="126"/>
        <v>4.5</v>
      </c>
      <c r="Y415" s="141">
        <f t="shared" si="127"/>
        <v>4.5333333333333332</v>
      </c>
      <c r="Z415" s="1262">
        <f>SUM(V415:V418)</f>
        <v>35.233333333333334</v>
      </c>
      <c r="AA415" s="1262">
        <f t="shared" ref="AA415:AJ415" si="130">SUM(W415:W418)</f>
        <v>25</v>
      </c>
      <c r="AB415" s="1262">
        <f t="shared" si="130"/>
        <v>4.5</v>
      </c>
      <c r="AC415" s="1262">
        <f t="shared" si="130"/>
        <v>4.5333333333333332</v>
      </c>
      <c r="AD415" s="1259">
        <f t="shared" si="130"/>
        <v>35.233333333333334</v>
      </c>
      <c r="AE415" s="1259">
        <f t="shared" si="130"/>
        <v>25</v>
      </c>
      <c r="AF415" s="1259">
        <f t="shared" si="130"/>
        <v>4.5</v>
      </c>
      <c r="AG415" s="1259">
        <f t="shared" si="130"/>
        <v>4.5333333333333332</v>
      </c>
      <c r="AH415" s="1262">
        <f t="shared" si="130"/>
        <v>35.233333333333334</v>
      </c>
      <c r="AI415" s="1262">
        <f t="shared" si="130"/>
        <v>25</v>
      </c>
      <c r="AJ415" s="1262">
        <f t="shared" si="130"/>
        <v>4.5</v>
      </c>
    </row>
    <row r="416" spans="1:36" ht="18.75" x14ac:dyDescent="0.25">
      <c r="A416" s="1366"/>
      <c r="B416" s="1366"/>
      <c r="C416" s="1369"/>
      <c r="D416" s="1366"/>
      <c r="E416" s="142"/>
      <c r="F416" s="437"/>
      <c r="G416" s="437"/>
      <c r="H416" s="437"/>
      <c r="I416" s="437"/>
      <c r="J416" s="437"/>
      <c r="K416" s="437"/>
      <c r="L416" s="143"/>
      <c r="M416" s="143"/>
      <c r="N416" s="143"/>
      <c r="O416" s="143"/>
      <c r="P416" s="143"/>
      <c r="Q416" s="143"/>
      <c r="R416" s="144"/>
      <c r="S416" s="144"/>
      <c r="T416" s="144"/>
      <c r="U416" s="144"/>
      <c r="V416" s="145">
        <f t="shared" si="124"/>
        <v>0</v>
      </c>
      <c r="W416" s="145">
        <f t="shared" si="125"/>
        <v>0</v>
      </c>
      <c r="X416" s="145">
        <f t="shared" si="126"/>
        <v>0</v>
      </c>
      <c r="Y416" s="146">
        <f t="shared" si="127"/>
        <v>0</v>
      </c>
      <c r="Z416" s="1263"/>
      <c r="AA416" s="1263"/>
      <c r="AB416" s="1263"/>
      <c r="AC416" s="1263"/>
      <c r="AD416" s="1260"/>
      <c r="AE416" s="1260"/>
      <c r="AF416" s="1260"/>
      <c r="AG416" s="1260"/>
      <c r="AH416" s="1263"/>
      <c r="AI416" s="1263"/>
      <c r="AJ416" s="1263"/>
    </row>
    <row r="417" spans="1:36" ht="18.75" x14ac:dyDescent="0.25">
      <c r="A417" s="1366"/>
      <c r="B417" s="1366"/>
      <c r="C417" s="1369"/>
      <c r="D417" s="1366"/>
      <c r="E417" s="147"/>
      <c r="F417" s="438"/>
      <c r="G417" s="438"/>
      <c r="H417" s="438"/>
      <c r="I417" s="438"/>
      <c r="J417" s="438"/>
      <c r="K417" s="438"/>
      <c r="L417" s="147"/>
      <c r="M417" s="147"/>
      <c r="N417" s="147"/>
      <c r="O417" s="147"/>
      <c r="P417" s="147"/>
      <c r="Q417" s="147"/>
      <c r="R417" s="148"/>
      <c r="S417" s="148"/>
      <c r="T417" s="148"/>
      <c r="U417" s="148"/>
      <c r="V417" s="145">
        <f t="shared" si="124"/>
        <v>0</v>
      </c>
      <c r="W417" s="145">
        <f t="shared" si="125"/>
        <v>0</v>
      </c>
      <c r="X417" s="145">
        <f t="shared" si="126"/>
        <v>0</v>
      </c>
      <c r="Y417" s="146">
        <f t="shared" si="127"/>
        <v>0</v>
      </c>
      <c r="Z417" s="1263"/>
      <c r="AA417" s="1263"/>
      <c r="AB417" s="1263"/>
      <c r="AC417" s="1263"/>
      <c r="AD417" s="1260"/>
      <c r="AE417" s="1260"/>
      <c r="AF417" s="1260"/>
      <c r="AG417" s="1260"/>
      <c r="AH417" s="1263"/>
      <c r="AI417" s="1263"/>
      <c r="AJ417" s="1263"/>
    </row>
    <row r="418" spans="1:36" ht="19.5" thickBot="1" x14ac:dyDescent="0.3">
      <c r="A418" s="1367"/>
      <c r="B418" s="1367"/>
      <c r="C418" s="1370"/>
      <c r="D418" s="1367"/>
      <c r="E418" s="154"/>
      <c r="F418" s="440"/>
      <c r="G418" s="440"/>
      <c r="H418" s="440"/>
      <c r="I418" s="440"/>
      <c r="J418" s="440"/>
      <c r="K418" s="440"/>
      <c r="L418" s="154"/>
      <c r="M418" s="154"/>
      <c r="N418" s="154"/>
      <c r="O418" s="154"/>
      <c r="P418" s="154"/>
      <c r="Q418" s="154"/>
      <c r="R418" s="155"/>
      <c r="S418" s="155"/>
      <c r="T418" s="155"/>
      <c r="U418" s="155"/>
      <c r="V418" s="156">
        <f t="shared" si="124"/>
        <v>0</v>
      </c>
      <c r="W418" s="156">
        <f t="shared" si="125"/>
        <v>0</v>
      </c>
      <c r="X418" s="156">
        <f t="shared" si="126"/>
        <v>0</v>
      </c>
      <c r="Y418" s="157">
        <f t="shared" si="127"/>
        <v>0</v>
      </c>
      <c r="Z418" s="1264"/>
      <c r="AA418" s="1264"/>
      <c r="AB418" s="1264"/>
      <c r="AC418" s="1264"/>
      <c r="AD418" s="1261"/>
      <c r="AE418" s="1261"/>
      <c r="AF418" s="1261"/>
      <c r="AG418" s="1261"/>
      <c r="AH418" s="1264"/>
      <c r="AI418" s="1264"/>
      <c r="AJ418" s="1264"/>
    </row>
    <row r="419" spans="1:36" ht="18.75" x14ac:dyDescent="0.25">
      <c r="A419" s="1365">
        <v>26</v>
      </c>
      <c r="B419" s="1365" t="s">
        <v>358</v>
      </c>
      <c r="C419" s="1365" t="s">
        <v>59</v>
      </c>
      <c r="D419" s="1365">
        <f>400*0.9</f>
        <v>360</v>
      </c>
      <c r="E419" s="137" t="s">
        <v>359</v>
      </c>
      <c r="F419" s="436">
        <v>31.1</v>
      </c>
      <c r="G419" s="436">
        <v>22</v>
      </c>
      <c r="H419" s="436">
        <v>18</v>
      </c>
      <c r="I419" s="436">
        <v>15.2</v>
      </c>
      <c r="J419" s="436">
        <v>9</v>
      </c>
      <c r="K419" s="436">
        <v>21</v>
      </c>
      <c r="L419" s="138">
        <v>31</v>
      </c>
      <c r="M419" s="138">
        <v>14</v>
      </c>
      <c r="N419" s="138">
        <v>17.7</v>
      </c>
      <c r="O419" s="138">
        <v>20.100000000000001</v>
      </c>
      <c r="P419" s="138">
        <v>13.2</v>
      </c>
      <c r="Q419" s="138">
        <v>10</v>
      </c>
      <c r="R419" s="139">
        <v>380</v>
      </c>
      <c r="S419" s="139">
        <v>380</v>
      </c>
      <c r="T419" s="139">
        <v>380</v>
      </c>
      <c r="U419" s="139">
        <v>380</v>
      </c>
      <c r="V419" s="140">
        <f t="shared" si="124"/>
        <v>23.7</v>
      </c>
      <c r="W419" s="140">
        <f t="shared" si="125"/>
        <v>15.066666666666668</v>
      </c>
      <c r="X419" s="140">
        <f t="shared" si="126"/>
        <v>20.900000000000002</v>
      </c>
      <c r="Y419" s="141">
        <f t="shared" si="127"/>
        <v>14.433333333333332</v>
      </c>
      <c r="Z419" s="1262">
        <f t="shared" ref="Z419" si="131">SUM(V419:V422)</f>
        <v>23.7</v>
      </c>
      <c r="AA419" s="1262">
        <f t="shared" ref="AA419:AJ419" si="132">SUM(W419:W422)</f>
        <v>15.066666666666668</v>
      </c>
      <c r="AB419" s="1262">
        <f t="shared" si="132"/>
        <v>20.900000000000002</v>
      </c>
      <c r="AC419" s="1262">
        <f t="shared" si="132"/>
        <v>14.433333333333332</v>
      </c>
      <c r="AD419" s="1259">
        <f t="shared" si="132"/>
        <v>23.7</v>
      </c>
      <c r="AE419" s="1259">
        <f t="shared" si="132"/>
        <v>15.066666666666668</v>
      </c>
      <c r="AF419" s="1259">
        <f t="shared" si="132"/>
        <v>20.900000000000002</v>
      </c>
      <c r="AG419" s="1259">
        <f t="shared" si="132"/>
        <v>14.433333333333332</v>
      </c>
      <c r="AH419" s="1262">
        <f t="shared" si="132"/>
        <v>23.7</v>
      </c>
      <c r="AI419" s="1262">
        <f t="shared" si="132"/>
        <v>15.066666666666668</v>
      </c>
      <c r="AJ419" s="1262">
        <f t="shared" si="132"/>
        <v>20.900000000000002</v>
      </c>
    </row>
    <row r="420" spans="1:36" ht="18.75" x14ac:dyDescent="0.25">
      <c r="A420" s="1366"/>
      <c r="B420" s="1366"/>
      <c r="C420" s="1366"/>
      <c r="D420" s="1366"/>
      <c r="E420" s="142"/>
      <c r="F420" s="437"/>
      <c r="G420" s="437"/>
      <c r="H420" s="437"/>
      <c r="I420" s="437"/>
      <c r="J420" s="437"/>
      <c r="K420" s="437"/>
      <c r="L420" s="143"/>
      <c r="M420" s="143"/>
      <c r="N420" s="143"/>
      <c r="O420" s="143"/>
      <c r="P420" s="143"/>
      <c r="Q420" s="143"/>
      <c r="R420" s="144"/>
      <c r="S420" s="144"/>
      <c r="T420" s="144"/>
      <c r="U420" s="144"/>
      <c r="V420" s="145">
        <f t="shared" si="124"/>
        <v>0</v>
      </c>
      <c r="W420" s="145">
        <f t="shared" si="125"/>
        <v>0</v>
      </c>
      <c r="X420" s="145">
        <f t="shared" si="126"/>
        <v>0</v>
      </c>
      <c r="Y420" s="146">
        <f t="shared" si="127"/>
        <v>0</v>
      </c>
      <c r="Z420" s="1263"/>
      <c r="AA420" s="1263"/>
      <c r="AB420" s="1263"/>
      <c r="AC420" s="1263"/>
      <c r="AD420" s="1260"/>
      <c r="AE420" s="1260"/>
      <c r="AF420" s="1260"/>
      <c r="AG420" s="1260"/>
      <c r="AH420" s="1263"/>
      <c r="AI420" s="1263"/>
      <c r="AJ420" s="1263"/>
    </row>
    <row r="421" spans="1:36" ht="18.75" x14ac:dyDescent="0.25">
      <c r="A421" s="1366"/>
      <c r="B421" s="1366"/>
      <c r="C421" s="1366"/>
      <c r="D421" s="1366"/>
      <c r="E421" s="147"/>
      <c r="F421" s="438"/>
      <c r="G421" s="438"/>
      <c r="H421" s="438"/>
      <c r="I421" s="438"/>
      <c r="J421" s="438"/>
      <c r="K421" s="438"/>
      <c r="L421" s="147"/>
      <c r="M421" s="147"/>
      <c r="N421" s="147"/>
      <c r="O421" s="147"/>
      <c r="P421" s="147"/>
      <c r="Q421" s="147"/>
      <c r="R421" s="148"/>
      <c r="S421" s="148"/>
      <c r="T421" s="148"/>
      <c r="U421" s="148"/>
      <c r="V421" s="145">
        <f t="shared" si="124"/>
        <v>0</v>
      </c>
      <c r="W421" s="145">
        <f t="shared" si="125"/>
        <v>0</v>
      </c>
      <c r="X421" s="145">
        <f t="shared" si="126"/>
        <v>0</v>
      </c>
      <c r="Y421" s="146">
        <f t="shared" si="127"/>
        <v>0</v>
      </c>
      <c r="Z421" s="1263"/>
      <c r="AA421" s="1263"/>
      <c r="AB421" s="1263"/>
      <c r="AC421" s="1263"/>
      <c r="AD421" s="1260"/>
      <c r="AE421" s="1260"/>
      <c r="AF421" s="1260"/>
      <c r="AG421" s="1260"/>
      <c r="AH421" s="1263"/>
      <c r="AI421" s="1263"/>
      <c r="AJ421" s="1263"/>
    </row>
    <row r="422" spans="1:36" ht="19.5" thickBot="1" x14ac:dyDescent="0.3">
      <c r="A422" s="1367"/>
      <c r="B422" s="1367"/>
      <c r="C422" s="1367"/>
      <c r="D422" s="1367"/>
      <c r="E422" s="154"/>
      <c r="F422" s="440"/>
      <c r="G422" s="440"/>
      <c r="H422" s="440"/>
      <c r="I422" s="440"/>
      <c r="J422" s="440"/>
      <c r="K422" s="440"/>
      <c r="L422" s="154"/>
      <c r="M422" s="154"/>
      <c r="N422" s="154"/>
      <c r="O422" s="154"/>
      <c r="P422" s="154"/>
      <c r="Q422" s="154"/>
      <c r="R422" s="155"/>
      <c r="S422" s="155"/>
      <c r="T422" s="155"/>
      <c r="U422" s="155"/>
      <c r="V422" s="156">
        <f t="shared" si="124"/>
        <v>0</v>
      </c>
      <c r="W422" s="156">
        <f t="shared" si="125"/>
        <v>0</v>
      </c>
      <c r="X422" s="156">
        <f t="shared" si="126"/>
        <v>0</v>
      </c>
      <c r="Y422" s="157">
        <f t="shared" si="127"/>
        <v>0</v>
      </c>
      <c r="Z422" s="1264"/>
      <c r="AA422" s="1264"/>
      <c r="AB422" s="1264"/>
      <c r="AC422" s="1264"/>
      <c r="AD422" s="1261"/>
      <c r="AE422" s="1261"/>
      <c r="AF422" s="1261"/>
      <c r="AG422" s="1261"/>
      <c r="AH422" s="1264"/>
      <c r="AI422" s="1264"/>
      <c r="AJ422" s="1264"/>
    </row>
    <row r="423" spans="1:36" ht="18.75" x14ac:dyDescent="0.25">
      <c r="A423" s="1365">
        <v>27</v>
      </c>
      <c r="B423" s="1365" t="s">
        <v>360</v>
      </c>
      <c r="C423" s="1365" t="s">
        <v>99</v>
      </c>
      <c r="D423" s="1365">
        <f>250*0.9</f>
        <v>225</v>
      </c>
      <c r="E423" s="137" t="s">
        <v>355</v>
      </c>
      <c r="F423" s="436">
        <v>18.100000000000001</v>
      </c>
      <c r="G423" s="436">
        <v>0.8</v>
      </c>
      <c r="H423" s="436">
        <v>0.2</v>
      </c>
      <c r="I423" s="436">
        <v>7.1</v>
      </c>
      <c r="J423" s="436">
        <v>4</v>
      </c>
      <c r="K423" s="436">
        <v>1.9</v>
      </c>
      <c r="L423" s="138">
        <v>2.1</v>
      </c>
      <c r="M423" s="138">
        <v>2.1</v>
      </c>
      <c r="N423" s="138">
        <v>3.5</v>
      </c>
      <c r="O423" s="138">
        <v>2</v>
      </c>
      <c r="P423" s="138">
        <v>1.3</v>
      </c>
      <c r="Q423" s="138">
        <v>4.2</v>
      </c>
      <c r="R423" s="139">
        <v>380</v>
      </c>
      <c r="S423" s="139">
        <v>380</v>
      </c>
      <c r="T423" s="139">
        <v>380</v>
      </c>
      <c r="U423" s="139">
        <v>380</v>
      </c>
      <c r="V423" s="140">
        <f t="shared" si="124"/>
        <v>6.3666666666666671</v>
      </c>
      <c r="W423" s="140">
        <f t="shared" si="125"/>
        <v>4.333333333333333</v>
      </c>
      <c r="X423" s="140">
        <f t="shared" si="126"/>
        <v>2.5666666666666669</v>
      </c>
      <c r="Y423" s="141">
        <f t="shared" si="127"/>
        <v>2.5</v>
      </c>
      <c r="Z423" s="1262">
        <f t="shared" ref="Z423:AJ423" si="133">SUM(V423:V426)</f>
        <v>6.3666666666666671</v>
      </c>
      <c r="AA423" s="1262">
        <f t="shared" si="133"/>
        <v>4.333333333333333</v>
      </c>
      <c r="AB423" s="1262">
        <f t="shared" si="133"/>
        <v>2.5666666666666669</v>
      </c>
      <c r="AC423" s="1262">
        <f t="shared" si="133"/>
        <v>2.5</v>
      </c>
      <c r="AD423" s="1259">
        <f t="shared" si="133"/>
        <v>6.3666666666666671</v>
      </c>
      <c r="AE423" s="1259">
        <f t="shared" si="133"/>
        <v>4.333333333333333</v>
      </c>
      <c r="AF423" s="1259">
        <f t="shared" si="133"/>
        <v>2.5666666666666669</v>
      </c>
      <c r="AG423" s="1259">
        <f t="shared" si="133"/>
        <v>2.5</v>
      </c>
      <c r="AH423" s="1262">
        <f t="shared" si="133"/>
        <v>6.3666666666666671</v>
      </c>
      <c r="AI423" s="1262">
        <f t="shared" si="133"/>
        <v>4.333333333333333</v>
      </c>
      <c r="AJ423" s="1262">
        <f t="shared" si="133"/>
        <v>2.5666666666666669</v>
      </c>
    </row>
    <row r="424" spans="1:36" ht="18.75" x14ac:dyDescent="0.25">
      <c r="A424" s="1366"/>
      <c r="B424" s="1366"/>
      <c r="C424" s="1366"/>
      <c r="D424" s="1366"/>
      <c r="E424" s="142"/>
      <c r="F424" s="437"/>
      <c r="G424" s="437"/>
      <c r="H424" s="437"/>
      <c r="I424" s="437"/>
      <c r="J424" s="437"/>
      <c r="K424" s="437"/>
      <c r="L424" s="143"/>
      <c r="M424" s="143"/>
      <c r="N424" s="143"/>
      <c r="O424" s="143"/>
      <c r="P424" s="143"/>
      <c r="Q424" s="143"/>
      <c r="R424" s="144"/>
      <c r="S424" s="144"/>
      <c r="T424" s="144"/>
      <c r="U424" s="144"/>
      <c r="V424" s="145">
        <f t="shared" si="124"/>
        <v>0</v>
      </c>
      <c r="W424" s="145">
        <f t="shared" si="125"/>
        <v>0</v>
      </c>
      <c r="X424" s="145">
        <f t="shared" si="126"/>
        <v>0</v>
      </c>
      <c r="Y424" s="146">
        <f t="shared" si="127"/>
        <v>0</v>
      </c>
      <c r="Z424" s="1263"/>
      <c r="AA424" s="1263"/>
      <c r="AB424" s="1263"/>
      <c r="AC424" s="1263"/>
      <c r="AD424" s="1260"/>
      <c r="AE424" s="1260"/>
      <c r="AF424" s="1260"/>
      <c r="AG424" s="1260"/>
      <c r="AH424" s="1263"/>
      <c r="AI424" s="1263"/>
      <c r="AJ424" s="1263"/>
    </row>
    <row r="425" spans="1:36" ht="18.75" x14ac:dyDescent="0.25">
      <c r="A425" s="1366"/>
      <c r="B425" s="1366"/>
      <c r="C425" s="1366"/>
      <c r="D425" s="1366"/>
      <c r="E425" s="147"/>
      <c r="F425" s="438"/>
      <c r="G425" s="438"/>
      <c r="H425" s="438"/>
      <c r="I425" s="438"/>
      <c r="J425" s="438"/>
      <c r="K425" s="438"/>
      <c r="L425" s="147"/>
      <c r="M425" s="147"/>
      <c r="N425" s="147"/>
      <c r="O425" s="147"/>
      <c r="P425" s="147"/>
      <c r="Q425" s="147"/>
      <c r="R425" s="148"/>
      <c r="S425" s="148"/>
      <c r="T425" s="148"/>
      <c r="U425" s="148"/>
      <c r="V425" s="145">
        <f t="shared" si="124"/>
        <v>0</v>
      </c>
      <c r="W425" s="145">
        <f t="shared" si="125"/>
        <v>0</v>
      </c>
      <c r="X425" s="145">
        <f t="shared" si="126"/>
        <v>0</v>
      </c>
      <c r="Y425" s="146">
        <f t="shared" si="127"/>
        <v>0</v>
      </c>
      <c r="Z425" s="1263"/>
      <c r="AA425" s="1263"/>
      <c r="AB425" s="1263"/>
      <c r="AC425" s="1263"/>
      <c r="AD425" s="1260"/>
      <c r="AE425" s="1260"/>
      <c r="AF425" s="1260"/>
      <c r="AG425" s="1260"/>
      <c r="AH425" s="1263"/>
      <c r="AI425" s="1263"/>
      <c r="AJ425" s="1263"/>
    </row>
    <row r="426" spans="1:36" ht="19.5" thickBot="1" x14ac:dyDescent="0.3">
      <c r="A426" s="1367"/>
      <c r="B426" s="1367"/>
      <c r="C426" s="1367"/>
      <c r="D426" s="1367"/>
      <c r="E426" s="154"/>
      <c r="F426" s="440"/>
      <c r="G426" s="440"/>
      <c r="H426" s="440"/>
      <c r="I426" s="440"/>
      <c r="J426" s="440"/>
      <c r="K426" s="440"/>
      <c r="L426" s="154"/>
      <c r="M426" s="154"/>
      <c r="N426" s="154"/>
      <c r="O426" s="154"/>
      <c r="P426" s="154"/>
      <c r="Q426" s="154"/>
      <c r="R426" s="155"/>
      <c r="S426" s="155"/>
      <c r="T426" s="155"/>
      <c r="U426" s="155"/>
      <c r="V426" s="156">
        <f t="shared" si="124"/>
        <v>0</v>
      </c>
      <c r="W426" s="156">
        <f t="shared" si="125"/>
        <v>0</v>
      </c>
      <c r="X426" s="156">
        <f t="shared" si="126"/>
        <v>0</v>
      </c>
      <c r="Y426" s="157">
        <f t="shared" si="127"/>
        <v>0</v>
      </c>
      <c r="Z426" s="1264"/>
      <c r="AA426" s="1264"/>
      <c r="AB426" s="1264"/>
      <c r="AC426" s="1264"/>
      <c r="AD426" s="1261"/>
      <c r="AE426" s="1261"/>
      <c r="AF426" s="1261"/>
      <c r="AG426" s="1261"/>
      <c r="AH426" s="1264"/>
      <c r="AI426" s="1264"/>
      <c r="AJ426" s="1264"/>
    </row>
    <row r="427" spans="1:36" ht="18.75" x14ac:dyDescent="0.25">
      <c r="A427" s="1365">
        <v>28</v>
      </c>
      <c r="B427" s="1365" t="s">
        <v>361</v>
      </c>
      <c r="C427" s="1365" t="s">
        <v>280</v>
      </c>
      <c r="D427" s="1365">
        <f>630*0.9</f>
        <v>567</v>
      </c>
      <c r="E427" s="137" t="s">
        <v>362</v>
      </c>
      <c r="F427" s="436">
        <v>4.2</v>
      </c>
      <c r="G427" s="436">
        <v>2.1</v>
      </c>
      <c r="H427" s="436">
        <v>1.4</v>
      </c>
      <c r="I427" s="436">
        <v>3.1</v>
      </c>
      <c r="J427" s="436">
        <v>2.2000000000000002</v>
      </c>
      <c r="K427" s="436">
        <v>2</v>
      </c>
      <c r="L427" s="138">
        <v>1.8</v>
      </c>
      <c r="M427" s="138">
        <v>2.2999999999999998</v>
      </c>
      <c r="N427" s="138">
        <v>0.9</v>
      </c>
      <c r="O427" s="138">
        <v>2.1</v>
      </c>
      <c r="P427" s="138">
        <v>3.4</v>
      </c>
      <c r="Q427" s="138">
        <v>5.0999999999999996</v>
      </c>
      <c r="R427" s="139">
        <v>380</v>
      </c>
      <c r="S427" s="139">
        <v>380</v>
      </c>
      <c r="T427" s="139">
        <v>380</v>
      </c>
      <c r="U427" s="139">
        <v>380</v>
      </c>
      <c r="V427" s="140">
        <f t="shared" si="124"/>
        <v>2.5666666666666669</v>
      </c>
      <c r="W427" s="140">
        <f t="shared" si="125"/>
        <v>2.4333333333333336</v>
      </c>
      <c r="X427" s="140">
        <f t="shared" si="126"/>
        <v>1.6666666666666667</v>
      </c>
      <c r="Y427" s="141">
        <f t="shared" si="127"/>
        <v>3.5333333333333332</v>
      </c>
      <c r="Z427" s="1262">
        <f t="shared" ref="Z427:AJ427" si="134">SUM(V427:V430)</f>
        <v>2.5666666666666669</v>
      </c>
      <c r="AA427" s="1262">
        <f t="shared" si="134"/>
        <v>2.4333333333333336</v>
      </c>
      <c r="AB427" s="1262">
        <f t="shared" si="134"/>
        <v>1.6666666666666667</v>
      </c>
      <c r="AC427" s="1262">
        <f t="shared" si="134"/>
        <v>3.5333333333333332</v>
      </c>
      <c r="AD427" s="1259">
        <f t="shared" si="134"/>
        <v>2.5666666666666669</v>
      </c>
      <c r="AE427" s="1259">
        <f t="shared" si="134"/>
        <v>2.4333333333333336</v>
      </c>
      <c r="AF427" s="1259">
        <f t="shared" si="134"/>
        <v>1.6666666666666667</v>
      </c>
      <c r="AG427" s="1259">
        <f t="shared" si="134"/>
        <v>3.5333333333333332</v>
      </c>
      <c r="AH427" s="1262">
        <f t="shared" si="134"/>
        <v>2.5666666666666669</v>
      </c>
      <c r="AI427" s="1262">
        <f t="shared" si="134"/>
        <v>2.4333333333333336</v>
      </c>
      <c r="AJ427" s="1262">
        <f t="shared" si="134"/>
        <v>1.6666666666666667</v>
      </c>
    </row>
    <row r="428" spans="1:36" ht="18.75" x14ac:dyDescent="0.25">
      <c r="A428" s="1366"/>
      <c r="B428" s="1366"/>
      <c r="C428" s="1366"/>
      <c r="D428" s="1366"/>
      <c r="E428" s="142"/>
      <c r="F428" s="437"/>
      <c r="G428" s="437"/>
      <c r="H428" s="437"/>
      <c r="I428" s="437"/>
      <c r="J428" s="437"/>
      <c r="K428" s="437"/>
      <c r="L428" s="143"/>
      <c r="M428" s="143"/>
      <c r="N428" s="143"/>
      <c r="O428" s="143"/>
      <c r="P428" s="143"/>
      <c r="Q428" s="143"/>
      <c r="R428" s="144"/>
      <c r="S428" s="144"/>
      <c r="T428" s="144"/>
      <c r="U428" s="144"/>
      <c r="V428" s="145">
        <f t="shared" si="124"/>
        <v>0</v>
      </c>
      <c r="W428" s="145">
        <f t="shared" si="125"/>
        <v>0</v>
      </c>
      <c r="X428" s="145">
        <f t="shared" si="126"/>
        <v>0</v>
      </c>
      <c r="Y428" s="146">
        <f t="shared" si="127"/>
        <v>0</v>
      </c>
      <c r="Z428" s="1263"/>
      <c r="AA428" s="1263"/>
      <c r="AB428" s="1263"/>
      <c r="AC428" s="1263"/>
      <c r="AD428" s="1260"/>
      <c r="AE428" s="1260"/>
      <c r="AF428" s="1260"/>
      <c r="AG428" s="1260"/>
      <c r="AH428" s="1263"/>
      <c r="AI428" s="1263"/>
      <c r="AJ428" s="1263"/>
    </row>
    <row r="429" spans="1:36" ht="18.75" x14ac:dyDescent="0.25">
      <c r="A429" s="1366"/>
      <c r="B429" s="1366"/>
      <c r="C429" s="1366"/>
      <c r="D429" s="1366"/>
      <c r="E429" s="147"/>
      <c r="F429" s="438"/>
      <c r="G429" s="438"/>
      <c r="H429" s="438"/>
      <c r="I429" s="438"/>
      <c r="J429" s="438"/>
      <c r="K429" s="438"/>
      <c r="L429" s="147"/>
      <c r="M429" s="147"/>
      <c r="N429" s="147"/>
      <c r="O429" s="147"/>
      <c r="P429" s="147"/>
      <c r="Q429" s="147"/>
      <c r="R429" s="148"/>
      <c r="S429" s="148"/>
      <c r="T429" s="148"/>
      <c r="U429" s="148"/>
      <c r="V429" s="145">
        <f t="shared" si="124"/>
        <v>0</v>
      </c>
      <c r="W429" s="145">
        <f t="shared" si="125"/>
        <v>0</v>
      </c>
      <c r="X429" s="145">
        <f t="shared" si="126"/>
        <v>0</v>
      </c>
      <c r="Y429" s="146">
        <f t="shared" si="127"/>
        <v>0</v>
      </c>
      <c r="Z429" s="1263"/>
      <c r="AA429" s="1263"/>
      <c r="AB429" s="1263"/>
      <c r="AC429" s="1263"/>
      <c r="AD429" s="1260"/>
      <c r="AE429" s="1260"/>
      <c r="AF429" s="1260"/>
      <c r="AG429" s="1260"/>
      <c r="AH429" s="1263"/>
      <c r="AI429" s="1263"/>
      <c r="AJ429" s="1263"/>
    </row>
    <row r="430" spans="1:36" ht="19.5" thickBot="1" x14ac:dyDescent="0.3">
      <c r="A430" s="1367"/>
      <c r="B430" s="1367"/>
      <c r="C430" s="1367"/>
      <c r="D430" s="1367"/>
      <c r="E430" s="154"/>
      <c r="F430" s="440"/>
      <c r="G430" s="440"/>
      <c r="H430" s="440"/>
      <c r="I430" s="440"/>
      <c r="J430" s="440"/>
      <c r="K430" s="440"/>
      <c r="L430" s="154"/>
      <c r="M430" s="154"/>
      <c r="N430" s="154"/>
      <c r="O430" s="154"/>
      <c r="P430" s="154"/>
      <c r="Q430" s="154"/>
      <c r="R430" s="155"/>
      <c r="S430" s="155"/>
      <c r="T430" s="155"/>
      <c r="U430" s="155"/>
      <c r="V430" s="156">
        <f t="shared" si="124"/>
        <v>0</v>
      </c>
      <c r="W430" s="156">
        <f t="shared" si="125"/>
        <v>0</v>
      </c>
      <c r="X430" s="156">
        <f t="shared" si="126"/>
        <v>0</v>
      </c>
      <c r="Y430" s="157">
        <f t="shared" si="127"/>
        <v>0</v>
      </c>
      <c r="Z430" s="1264"/>
      <c r="AA430" s="1264"/>
      <c r="AB430" s="1264"/>
      <c r="AC430" s="1264"/>
      <c r="AD430" s="1261"/>
      <c r="AE430" s="1261"/>
      <c r="AF430" s="1261"/>
      <c r="AG430" s="1261"/>
      <c r="AH430" s="1264"/>
      <c r="AI430" s="1264"/>
      <c r="AJ430" s="1264"/>
    </row>
    <row r="431" spans="1:36" ht="18.75" x14ac:dyDescent="0.25">
      <c r="A431" s="1365">
        <v>29</v>
      </c>
      <c r="B431" s="1365" t="s">
        <v>363</v>
      </c>
      <c r="C431" s="1365" t="s">
        <v>280</v>
      </c>
      <c r="D431" s="1365">
        <f>630*0.9</f>
        <v>567</v>
      </c>
      <c r="E431" s="137" t="s">
        <v>364</v>
      </c>
      <c r="F431" s="436">
        <v>0</v>
      </c>
      <c r="G431" s="436">
        <v>0</v>
      </c>
      <c r="H431" s="436">
        <v>0</v>
      </c>
      <c r="I431" s="436">
        <v>0</v>
      </c>
      <c r="J431" s="436">
        <v>0</v>
      </c>
      <c r="K431" s="436">
        <v>0</v>
      </c>
      <c r="L431" s="138">
        <v>98.4</v>
      </c>
      <c r="M431" s="138">
        <v>72.5</v>
      </c>
      <c r="N431" s="138">
        <v>80</v>
      </c>
      <c r="O431" s="138">
        <v>68.5</v>
      </c>
      <c r="P431" s="138">
        <v>34.9</v>
      </c>
      <c r="Q431" s="138">
        <v>41</v>
      </c>
      <c r="R431" s="139">
        <v>380</v>
      </c>
      <c r="S431" s="139">
        <v>380</v>
      </c>
      <c r="T431" s="139">
        <v>380</v>
      </c>
      <c r="U431" s="139">
        <v>380</v>
      </c>
      <c r="V431" s="140">
        <f t="shared" si="124"/>
        <v>0</v>
      </c>
      <c r="W431" s="140">
        <f t="shared" si="125"/>
        <v>0</v>
      </c>
      <c r="X431" s="140">
        <f t="shared" si="126"/>
        <v>83.63333333333334</v>
      </c>
      <c r="Y431" s="141">
        <f t="shared" si="127"/>
        <v>48.133333333333333</v>
      </c>
      <c r="Z431" s="1262">
        <f t="shared" ref="Z431:AJ431" si="135">SUM(V431:V434)</f>
        <v>0</v>
      </c>
      <c r="AA431" s="1262">
        <f t="shared" si="135"/>
        <v>0</v>
      </c>
      <c r="AB431" s="1262">
        <f t="shared" si="135"/>
        <v>83.63333333333334</v>
      </c>
      <c r="AC431" s="1262">
        <f t="shared" si="135"/>
        <v>48.133333333333333</v>
      </c>
      <c r="AD431" s="1259">
        <f t="shared" si="135"/>
        <v>0</v>
      </c>
      <c r="AE431" s="1259">
        <f t="shared" si="135"/>
        <v>0</v>
      </c>
      <c r="AF431" s="1259">
        <f t="shared" si="135"/>
        <v>83.63333333333334</v>
      </c>
      <c r="AG431" s="1259">
        <f t="shared" si="135"/>
        <v>48.133333333333333</v>
      </c>
      <c r="AH431" s="1262">
        <f t="shared" si="135"/>
        <v>0</v>
      </c>
      <c r="AI431" s="1262">
        <f t="shared" si="135"/>
        <v>0</v>
      </c>
      <c r="AJ431" s="1262">
        <f t="shared" si="135"/>
        <v>83.63333333333334</v>
      </c>
    </row>
    <row r="432" spans="1:36" ht="18.75" x14ac:dyDescent="0.25">
      <c r="A432" s="1366"/>
      <c r="B432" s="1366"/>
      <c r="C432" s="1366"/>
      <c r="D432" s="1366"/>
      <c r="E432" s="142"/>
      <c r="F432" s="437"/>
      <c r="G432" s="437"/>
      <c r="H432" s="437"/>
      <c r="I432" s="437"/>
      <c r="J432" s="437"/>
      <c r="K432" s="437"/>
      <c r="L432" s="143"/>
      <c r="M432" s="143"/>
      <c r="N432" s="143"/>
      <c r="O432" s="143"/>
      <c r="P432" s="143"/>
      <c r="Q432" s="143"/>
      <c r="R432" s="144"/>
      <c r="S432" s="144"/>
      <c r="T432" s="144"/>
      <c r="U432" s="144"/>
      <c r="V432" s="145">
        <f t="shared" si="124"/>
        <v>0</v>
      </c>
      <c r="W432" s="145">
        <f t="shared" si="125"/>
        <v>0</v>
      </c>
      <c r="X432" s="145">
        <f t="shared" si="126"/>
        <v>0</v>
      </c>
      <c r="Y432" s="146">
        <f t="shared" si="127"/>
        <v>0</v>
      </c>
      <c r="Z432" s="1263"/>
      <c r="AA432" s="1263"/>
      <c r="AB432" s="1263"/>
      <c r="AC432" s="1263"/>
      <c r="AD432" s="1260"/>
      <c r="AE432" s="1260"/>
      <c r="AF432" s="1260"/>
      <c r="AG432" s="1260"/>
      <c r="AH432" s="1263"/>
      <c r="AI432" s="1263"/>
      <c r="AJ432" s="1263"/>
    </row>
    <row r="433" spans="1:36" ht="18.75" x14ac:dyDescent="0.25">
      <c r="A433" s="1366"/>
      <c r="B433" s="1366"/>
      <c r="C433" s="1366"/>
      <c r="D433" s="1366"/>
      <c r="E433" s="147"/>
      <c r="F433" s="438"/>
      <c r="G433" s="438"/>
      <c r="H433" s="438"/>
      <c r="I433" s="438"/>
      <c r="J433" s="438"/>
      <c r="K433" s="438"/>
      <c r="L433" s="147"/>
      <c r="M433" s="147"/>
      <c r="N433" s="147"/>
      <c r="O433" s="147"/>
      <c r="P433" s="147"/>
      <c r="Q433" s="147"/>
      <c r="R433" s="148"/>
      <c r="S433" s="148"/>
      <c r="T433" s="148"/>
      <c r="U433" s="148"/>
      <c r="V433" s="145">
        <f t="shared" si="124"/>
        <v>0</v>
      </c>
      <c r="W433" s="145">
        <f t="shared" si="125"/>
        <v>0</v>
      </c>
      <c r="X433" s="145">
        <f t="shared" si="126"/>
        <v>0</v>
      </c>
      <c r="Y433" s="146">
        <f t="shared" si="127"/>
        <v>0</v>
      </c>
      <c r="Z433" s="1263"/>
      <c r="AA433" s="1263"/>
      <c r="AB433" s="1263"/>
      <c r="AC433" s="1263"/>
      <c r="AD433" s="1260"/>
      <c r="AE433" s="1260"/>
      <c r="AF433" s="1260"/>
      <c r="AG433" s="1260"/>
      <c r="AH433" s="1263"/>
      <c r="AI433" s="1263"/>
      <c r="AJ433" s="1263"/>
    </row>
    <row r="434" spans="1:36" ht="19.5" thickBot="1" x14ac:dyDescent="0.3">
      <c r="A434" s="1367"/>
      <c r="B434" s="1367"/>
      <c r="C434" s="1367"/>
      <c r="D434" s="1367"/>
      <c r="E434" s="154"/>
      <c r="F434" s="440"/>
      <c r="G434" s="440"/>
      <c r="H434" s="440"/>
      <c r="I434" s="440"/>
      <c r="J434" s="440"/>
      <c r="K434" s="440"/>
      <c r="L434" s="154"/>
      <c r="M434" s="154"/>
      <c r="N434" s="154"/>
      <c r="O434" s="154"/>
      <c r="P434" s="154"/>
      <c r="Q434" s="154"/>
      <c r="R434" s="155"/>
      <c r="S434" s="155"/>
      <c r="T434" s="155"/>
      <c r="U434" s="155"/>
      <c r="V434" s="156">
        <f t="shared" si="124"/>
        <v>0</v>
      </c>
      <c r="W434" s="156">
        <f t="shared" si="125"/>
        <v>0</v>
      </c>
      <c r="X434" s="156">
        <f t="shared" si="126"/>
        <v>0</v>
      </c>
      <c r="Y434" s="157">
        <f t="shared" si="127"/>
        <v>0</v>
      </c>
      <c r="Z434" s="1264"/>
      <c r="AA434" s="1264"/>
      <c r="AB434" s="1264"/>
      <c r="AC434" s="1264"/>
      <c r="AD434" s="1261"/>
      <c r="AE434" s="1261"/>
      <c r="AF434" s="1261"/>
      <c r="AG434" s="1261"/>
      <c r="AH434" s="1264"/>
      <c r="AI434" s="1264"/>
      <c r="AJ434" s="1264"/>
    </row>
    <row r="435" spans="1:36" ht="18.75" x14ac:dyDescent="0.25">
      <c r="A435" s="1365">
        <v>30</v>
      </c>
      <c r="B435" s="1365" t="s">
        <v>365</v>
      </c>
      <c r="C435" s="1365" t="s">
        <v>59</v>
      </c>
      <c r="D435" s="1365">
        <f>400*0.9</f>
        <v>360</v>
      </c>
      <c r="E435" s="137" t="s">
        <v>366</v>
      </c>
      <c r="F435" s="441"/>
      <c r="G435" s="441"/>
      <c r="H435" s="441"/>
      <c r="I435" s="441"/>
      <c r="J435" s="441"/>
      <c r="K435" s="441"/>
      <c r="L435" s="138"/>
      <c r="M435" s="138"/>
      <c r="N435" s="138"/>
      <c r="O435" s="138"/>
      <c r="P435" s="138"/>
      <c r="Q435" s="138"/>
      <c r="R435" s="139">
        <v>380</v>
      </c>
      <c r="S435" s="139">
        <v>380</v>
      </c>
      <c r="T435" s="139">
        <v>380</v>
      </c>
      <c r="U435" s="139">
        <v>380</v>
      </c>
      <c r="V435" s="140">
        <f t="shared" si="124"/>
        <v>0</v>
      </c>
      <c r="W435" s="140">
        <f t="shared" si="125"/>
        <v>0</v>
      </c>
      <c r="X435" s="140">
        <f t="shared" si="126"/>
        <v>0</v>
      </c>
      <c r="Y435" s="141">
        <f t="shared" si="127"/>
        <v>0</v>
      </c>
      <c r="Z435" s="1262">
        <f t="shared" ref="Z435" si="136">SUM(V435:V438)</f>
        <v>0</v>
      </c>
      <c r="AA435" s="1262">
        <f t="shared" ref="AA435:AJ435" si="137">SUM(W435:W438)</f>
        <v>0</v>
      </c>
      <c r="AB435" s="1262">
        <f t="shared" si="137"/>
        <v>0</v>
      </c>
      <c r="AC435" s="1262">
        <f t="shared" si="137"/>
        <v>0</v>
      </c>
      <c r="AD435" s="1259">
        <f t="shared" si="137"/>
        <v>0</v>
      </c>
      <c r="AE435" s="1259">
        <f t="shared" si="137"/>
        <v>0</v>
      </c>
      <c r="AF435" s="1259">
        <f t="shared" si="137"/>
        <v>0</v>
      </c>
      <c r="AG435" s="1259">
        <f t="shared" si="137"/>
        <v>0</v>
      </c>
      <c r="AH435" s="1262">
        <f t="shared" si="137"/>
        <v>0</v>
      </c>
      <c r="AI435" s="1262">
        <f t="shared" si="137"/>
        <v>0</v>
      </c>
      <c r="AJ435" s="1262">
        <f t="shared" si="137"/>
        <v>0</v>
      </c>
    </row>
    <row r="436" spans="1:36" ht="18.75" x14ac:dyDescent="0.25">
      <c r="A436" s="1366"/>
      <c r="B436" s="1366"/>
      <c r="C436" s="1366"/>
      <c r="D436" s="1366"/>
      <c r="E436" s="142"/>
      <c r="F436" s="437"/>
      <c r="G436" s="437"/>
      <c r="H436" s="437"/>
      <c r="I436" s="437"/>
      <c r="J436" s="437"/>
      <c r="K436" s="437"/>
      <c r="L436" s="143"/>
      <c r="M436" s="143"/>
      <c r="N436" s="143"/>
      <c r="O436" s="143"/>
      <c r="P436" s="143"/>
      <c r="Q436" s="143"/>
      <c r="R436" s="144"/>
      <c r="S436" s="144"/>
      <c r="T436" s="144"/>
      <c r="U436" s="144"/>
      <c r="V436" s="145">
        <f t="shared" si="124"/>
        <v>0</v>
      </c>
      <c r="W436" s="145">
        <f t="shared" si="125"/>
        <v>0</v>
      </c>
      <c r="X436" s="145">
        <f t="shared" si="126"/>
        <v>0</v>
      </c>
      <c r="Y436" s="146">
        <f t="shared" si="127"/>
        <v>0</v>
      </c>
      <c r="Z436" s="1263"/>
      <c r="AA436" s="1263"/>
      <c r="AB436" s="1263"/>
      <c r="AC436" s="1263"/>
      <c r="AD436" s="1260"/>
      <c r="AE436" s="1260"/>
      <c r="AF436" s="1260"/>
      <c r="AG436" s="1260"/>
      <c r="AH436" s="1263"/>
      <c r="AI436" s="1263"/>
      <c r="AJ436" s="1263"/>
    </row>
    <row r="437" spans="1:36" ht="15" customHeight="1" x14ac:dyDescent="0.25">
      <c r="A437" s="1366"/>
      <c r="B437" s="1366"/>
      <c r="C437" s="1366"/>
      <c r="D437" s="1366"/>
      <c r="E437" s="147"/>
      <c r="F437" s="438"/>
      <c r="G437" s="438"/>
      <c r="H437" s="438"/>
      <c r="I437" s="438"/>
      <c r="J437" s="438"/>
      <c r="K437" s="438"/>
      <c r="L437" s="147"/>
      <c r="M437" s="147"/>
      <c r="N437" s="147"/>
      <c r="O437" s="147"/>
      <c r="P437" s="147"/>
      <c r="Q437" s="147"/>
      <c r="R437" s="148"/>
      <c r="S437" s="148"/>
      <c r="T437" s="148"/>
      <c r="U437" s="148"/>
      <c r="V437" s="145">
        <f t="shared" si="124"/>
        <v>0</v>
      </c>
      <c r="W437" s="145">
        <f t="shared" si="125"/>
        <v>0</v>
      </c>
      <c r="X437" s="145">
        <f t="shared" si="126"/>
        <v>0</v>
      </c>
      <c r="Y437" s="146">
        <f t="shared" si="127"/>
        <v>0</v>
      </c>
      <c r="Z437" s="1263"/>
      <c r="AA437" s="1263"/>
      <c r="AB437" s="1263"/>
      <c r="AC437" s="1263"/>
      <c r="AD437" s="1260"/>
      <c r="AE437" s="1260"/>
      <c r="AF437" s="1260"/>
      <c r="AG437" s="1260"/>
      <c r="AH437" s="1263"/>
      <c r="AI437" s="1263"/>
      <c r="AJ437" s="1263"/>
    </row>
    <row r="438" spans="1:36" ht="15" customHeight="1" thickBot="1" x14ac:dyDescent="0.3">
      <c r="A438" s="1342"/>
      <c r="B438" s="1342"/>
      <c r="C438" s="1342"/>
      <c r="D438" s="1342"/>
      <c r="E438" s="142"/>
      <c r="F438" s="440"/>
      <c r="G438" s="440"/>
      <c r="H438" s="440"/>
      <c r="I438" s="440"/>
      <c r="J438" s="440"/>
      <c r="K438" s="440"/>
      <c r="L438" s="154"/>
      <c r="M438" s="154"/>
      <c r="N438" s="154"/>
      <c r="O438" s="154"/>
      <c r="P438" s="154"/>
      <c r="Q438" s="154"/>
      <c r="R438" s="155"/>
      <c r="S438" s="155"/>
      <c r="T438" s="155"/>
      <c r="U438" s="155"/>
      <c r="V438" s="156">
        <f t="shared" si="124"/>
        <v>0</v>
      </c>
      <c r="W438" s="156">
        <f t="shared" si="125"/>
        <v>0</v>
      </c>
      <c r="X438" s="156">
        <f t="shared" si="126"/>
        <v>0</v>
      </c>
      <c r="Y438" s="157">
        <f t="shared" si="127"/>
        <v>0</v>
      </c>
      <c r="Z438" s="1264"/>
      <c r="AA438" s="1264"/>
      <c r="AB438" s="1264"/>
      <c r="AC438" s="1264"/>
      <c r="AD438" s="1261"/>
      <c r="AE438" s="1261"/>
      <c r="AF438" s="1261"/>
      <c r="AG438" s="1261"/>
      <c r="AH438" s="1264"/>
      <c r="AI438" s="1264"/>
      <c r="AJ438" s="1264"/>
    </row>
    <row r="439" spans="1:36" ht="18.75" x14ac:dyDescent="0.25">
      <c r="A439" s="1365">
        <v>31</v>
      </c>
      <c r="B439" s="1365" t="s">
        <v>480</v>
      </c>
      <c r="C439" s="1365" t="s">
        <v>99</v>
      </c>
      <c r="D439" s="1365">
        <f>250*0.9</f>
        <v>225</v>
      </c>
      <c r="E439" s="137" t="s">
        <v>366</v>
      </c>
      <c r="F439" s="137"/>
      <c r="G439" s="137"/>
      <c r="H439" s="137"/>
      <c r="I439" s="137"/>
      <c r="J439" s="137"/>
      <c r="K439" s="137"/>
      <c r="L439" s="138"/>
      <c r="M439" s="138"/>
      <c r="N439" s="138"/>
      <c r="O439" s="138"/>
      <c r="P439" s="138"/>
      <c r="Q439" s="138"/>
      <c r="R439" s="139">
        <v>380</v>
      </c>
      <c r="S439" s="139">
        <v>380</v>
      </c>
      <c r="T439" s="139">
        <v>380</v>
      </c>
      <c r="U439" s="139">
        <v>380</v>
      </c>
      <c r="V439" s="140">
        <f t="shared" ref="V439:V442" si="138">IF(AND(F439=0,G439=0,H439=0),0,IF(AND(F439=0,G439=0),H439,IF(AND(F439=0,H439=0),G439,IF(AND(G439=0,H439=0),F439,IF(F439=0,(G439+H439)/2,IF(G439=0,(F439+H439)/2,IF(H439=0,(F439+G439)/2,(F439+G439+H439)/3)))))))</f>
        <v>0</v>
      </c>
      <c r="W439" s="140">
        <f t="shared" ref="W439:W442" si="139">IF(AND(I439=0,J439=0,K439=0),0,IF(AND(I439=0,J439=0),K439,IF(AND(I439=0,K439=0),J439,IF(AND(J439=0,K439=0),I439,IF(I439=0,(J439+K439)/2,IF(J439=0,(I439+K439)/2,IF(K439=0,(I439+J439)/2,(I439+J439+K439)/3)))))))</f>
        <v>0</v>
      </c>
      <c r="X439" s="140">
        <f t="shared" ref="X439:X442" si="140">IF(AND(L439=0,M439=0,N439=0),0,IF(AND(L439=0,M439=0),N439,IF(AND(L439=0,N439=0),M439,IF(AND(M439=0,N439=0),L439,IF(L439=0,(M439+N439)/2,IF(M439=0,(L439+N439)/2,IF(N439=0,(L439+M439)/2,(L439+M439+N439)/3)))))))</f>
        <v>0</v>
      </c>
      <c r="Y439" s="322">
        <f t="shared" ref="Y439:Y442" si="141">IF(AND(O439=0,P439=0,Q439=0),0,IF(AND(O439=0,P439=0),Q439,IF(AND(O439=0,Q439=0),P439,IF(AND(P439=0,Q439=0),O439,IF(O439=0,(P439+Q439)/2,IF(P439=0,(O439+Q439)/2,IF(Q439=0,(O439+P439)/2,(O439+P439+Q439)/3)))))))</f>
        <v>0</v>
      </c>
      <c r="Z439" s="1262">
        <f t="shared" ref="Z439" si="142">SUM(V439:V442)</f>
        <v>0</v>
      </c>
      <c r="AA439" s="1262">
        <f t="shared" ref="AA439" si="143">SUM(W439:W442)</f>
        <v>0</v>
      </c>
      <c r="AB439" s="1262">
        <f t="shared" ref="AB439" si="144">SUM(X439:X442)</f>
        <v>0</v>
      </c>
      <c r="AC439" s="1262">
        <f t="shared" ref="AC439" si="145">SUM(Y439:Y442)</f>
        <v>0</v>
      </c>
      <c r="AD439" s="1259">
        <f t="shared" ref="AD439" si="146">SUM(Z439:Z442)</f>
        <v>0</v>
      </c>
      <c r="AE439" s="1259">
        <f t="shared" ref="AE439" si="147">SUM(AA439:AA442)</f>
        <v>0</v>
      </c>
      <c r="AF439" s="1259">
        <f t="shared" ref="AF439" si="148">SUM(AB439:AB442)</f>
        <v>0</v>
      </c>
      <c r="AG439" s="1259">
        <f t="shared" ref="AG439" si="149">SUM(AC439:AC442)</f>
        <v>0</v>
      </c>
      <c r="AH439" s="1262">
        <f t="shared" ref="AH439" si="150">SUM(AD439:AD442)</f>
        <v>0</v>
      </c>
      <c r="AI439" s="1262">
        <f t="shared" ref="AI439" si="151">SUM(AE439:AE442)</f>
        <v>0</v>
      </c>
      <c r="AJ439" s="1262">
        <f t="shared" ref="AJ439" si="152">SUM(AF439:AF442)</f>
        <v>0</v>
      </c>
    </row>
    <row r="440" spans="1:36" ht="18.75" x14ac:dyDescent="0.25">
      <c r="A440" s="1366"/>
      <c r="B440" s="1366"/>
      <c r="C440" s="1366"/>
      <c r="D440" s="1366"/>
      <c r="E440" s="142"/>
      <c r="F440" s="142"/>
      <c r="G440" s="142"/>
      <c r="H440" s="142"/>
      <c r="I440" s="142"/>
      <c r="J440" s="142"/>
      <c r="K440" s="142"/>
      <c r="L440" s="143"/>
      <c r="M440" s="143"/>
      <c r="N440" s="143"/>
      <c r="O440" s="143"/>
      <c r="P440" s="143"/>
      <c r="Q440" s="143"/>
      <c r="R440" s="144"/>
      <c r="S440" s="144"/>
      <c r="T440" s="144"/>
      <c r="U440" s="144"/>
      <c r="V440" s="145">
        <f t="shared" si="138"/>
        <v>0</v>
      </c>
      <c r="W440" s="145">
        <f t="shared" si="139"/>
        <v>0</v>
      </c>
      <c r="X440" s="145">
        <f t="shared" si="140"/>
        <v>0</v>
      </c>
      <c r="Y440" s="320">
        <f t="shared" si="141"/>
        <v>0</v>
      </c>
      <c r="Z440" s="1263"/>
      <c r="AA440" s="1263"/>
      <c r="AB440" s="1263"/>
      <c r="AC440" s="1263"/>
      <c r="AD440" s="1260"/>
      <c r="AE440" s="1260"/>
      <c r="AF440" s="1260"/>
      <c r="AG440" s="1260"/>
      <c r="AH440" s="1263"/>
      <c r="AI440" s="1263"/>
      <c r="AJ440" s="1263"/>
    </row>
    <row r="441" spans="1:36" ht="15" customHeight="1" x14ac:dyDescent="0.25">
      <c r="A441" s="1366"/>
      <c r="B441" s="1366"/>
      <c r="C441" s="1366"/>
      <c r="D441" s="1366"/>
      <c r="E441" s="147"/>
      <c r="F441" s="147"/>
      <c r="G441" s="147"/>
      <c r="H441" s="147"/>
      <c r="I441" s="147"/>
      <c r="J441" s="147"/>
      <c r="K441" s="147"/>
      <c r="L441" s="147"/>
      <c r="M441" s="147"/>
      <c r="N441" s="147"/>
      <c r="O441" s="147"/>
      <c r="P441" s="147"/>
      <c r="Q441" s="147"/>
      <c r="R441" s="148"/>
      <c r="S441" s="148"/>
      <c r="T441" s="148"/>
      <c r="U441" s="148"/>
      <c r="V441" s="145">
        <f t="shared" si="138"/>
        <v>0</v>
      </c>
      <c r="W441" s="145">
        <f t="shared" si="139"/>
        <v>0</v>
      </c>
      <c r="X441" s="145">
        <f t="shared" si="140"/>
        <v>0</v>
      </c>
      <c r="Y441" s="320">
        <f t="shared" si="141"/>
        <v>0</v>
      </c>
      <c r="Z441" s="1263"/>
      <c r="AA441" s="1263"/>
      <c r="AB441" s="1263"/>
      <c r="AC441" s="1263"/>
      <c r="AD441" s="1260"/>
      <c r="AE441" s="1260"/>
      <c r="AF441" s="1260"/>
      <c r="AG441" s="1260"/>
      <c r="AH441" s="1263"/>
      <c r="AI441" s="1263"/>
      <c r="AJ441" s="1263"/>
    </row>
    <row r="442" spans="1:36" ht="15" customHeight="1" thickBot="1" x14ac:dyDescent="0.3">
      <c r="A442" s="1342"/>
      <c r="B442" s="1342"/>
      <c r="C442" s="1342"/>
      <c r="D442" s="1342"/>
      <c r="E442" s="142"/>
      <c r="F442" s="154"/>
      <c r="G442" s="154"/>
      <c r="H442" s="154"/>
      <c r="I442" s="154"/>
      <c r="J442" s="154"/>
      <c r="K442" s="154"/>
      <c r="L442" s="154"/>
      <c r="M442" s="154"/>
      <c r="N442" s="154"/>
      <c r="O442" s="154"/>
      <c r="P442" s="154"/>
      <c r="Q442" s="154"/>
      <c r="R442" s="155"/>
      <c r="S442" s="155"/>
      <c r="T442" s="155"/>
      <c r="U442" s="155"/>
      <c r="V442" s="156">
        <f t="shared" si="138"/>
        <v>0</v>
      </c>
      <c r="W442" s="156">
        <f t="shared" si="139"/>
        <v>0</v>
      </c>
      <c r="X442" s="156">
        <f t="shared" si="140"/>
        <v>0</v>
      </c>
      <c r="Y442" s="321">
        <f t="shared" si="141"/>
        <v>0</v>
      </c>
      <c r="Z442" s="1264"/>
      <c r="AA442" s="1264"/>
      <c r="AB442" s="1264"/>
      <c r="AC442" s="1264"/>
      <c r="AD442" s="1261"/>
      <c r="AE442" s="1261"/>
      <c r="AF442" s="1261"/>
      <c r="AG442" s="1261"/>
      <c r="AH442" s="1264"/>
      <c r="AI442" s="1264"/>
      <c r="AJ442" s="1264"/>
    </row>
    <row r="443" spans="1:36" ht="18.75" x14ac:dyDescent="0.25">
      <c r="A443" s="1365">
        <v>32</v>
      </c>
      <c r="B443" s="1365" t="s">
        <v>1087</v>
      </c>
      <c r="C443" s="1365" t="s">
        <v>83</v>
      </c>
      <c r="D443" s="1365">
        <f>160*0.9</f>
        <v>144</v>
      </c>
      <c r="E443" s="137" t="s">
        <v>851</v>
      </c>
      <c r="F443" s="137"/>
      <c r="G443" s="137"/>
      <c r="H443" s="137"/>
      <c r="I443" s="137"/>
      <c r="J443" s="137"/>
      <c r="K443" s="137"/>
      <c r="L443" s="138"/>
      <c r="M443" s="138"/>
      <c r="N443" s="138"/>
      <c r="O443" s="138"/>
      <c r="P443" s="138"/>
      <c r="Q443" s="138"/>
      <c r="R443" s="139">
        <v>380</v>
      </c>
      <c r="S443" s="139">
        <v>380</v>
      </c>
      <c r="T443" s="139">
        <v>380</v>
      </c>
      <c r="U443" s="139">
        <v>380</v>
      </c>
      <c r="V443" s="140">
        <f t="shared" ref="V443:V446" si="153">IF(AND(F443=0,G443=0,H443=0),0,IF(AND(F443=0,G443=0),H443,IF(AND(F443=0,H443=0),G443,IF(AND(G443=0,H443=0),F443,IF(F443=0,(G443+H443)/2,IF(G443=0,(F443+H443)/2,IF(H443=0,(F443+G443)/2,(F443+G443+H443)/3)))))))</f>
        <v>0</v>
      </c>
      <c r="W443" s="140">
        <f t="shared" ref="W443:W446" si="154">IF(AND(I443=0,J443=0,K443=0),0,IF(AND(I443=0,J443=0),K443,IF(AND(I443=0,K443=0),J443,IF(AND(J443=0,K443=0),I443,IF(I443=0,(J443+K443)/2,IF(J443=0,(I443+K443)/2,IF(K443=0,(I443+J443)/2,(I443+J443+K443)/3)))))))</f>
        <v>0</v>
      </c>
      <c r="X443" s="140">
        <f t="shared" ref="X443:X446" si="155">IF(AND(L443=0,M443=0,N443=0),0,IF(AND(L443=0,M443=0),N443,IF(AND(L443=0,N443=0),M443,IF(AND(M443=0,N443=0),L443,IF(L443=0,(M443+N443)/2,IF(M443=0,(L443+N443)/2,IF(N443=0,(L443+M443)/2,(L443+M443+N443)/3)))))))</f>
        <v>0</v>
      </c>
      <c r="Y443" s="322">
        <f t="shared" ref="Y443:Y446" si="156">IF(AND(O443=0,P443=0,Q443=0),0,IF(AND(O443=0,P443=0),Q443,IF(AND(O443=0,Q443=0),P443,IF(AND(P443=0,Q443=0),O443,IF(O443=0,(P443+Q443)/2,IF(P443=0,(O443+Q443)/2,IF(Q443=0,(O443+P443)/2,(O443+P443+Q443)/3)))))))</f>
        <v>0</v>
      </c>
      <c r="Z443" s="1262">
        <f t="shared" ref="Z443" si="157">SUM(V443:V446)</f>
        <v>0</v>
      </c>
      <c r="AA443" s="1262">
        <f t="shared" ref="AA443" si="158">SUM(W443:W446)</f>
        <v>0</v>
      </c>
      <c r="AB443" s="1262">
        <f t="shared" ref="AB443" si="159">SUM(X443:X446)</f>
        <v>0</v>
      </c>
      <c r="AC443" s="1262">
        <f t="shared" ref="AC443" si="160">SUM(Y443:Y446)</f>
        <v>0</v>
      </c>
      <c r="AD443" s="1259">
        <f t="shared" ref="AD443" si="161">SUM(Z443:Z446)</f>
        <v>0</v>
      </c>
      <c r="AE443" s="1259">
        <f t="shared" ref="AE443" si="162">SUM(AA443:AA446)</f>
        <v>0</v>
      </c>
      <c r="AF443" s="1259">
        <f t="shared" ref="AF443" si="163">SUM(AB443:AB446)</f>
        <v>0</v>
      </c>
      <c r="AG443" s="1259">
        <f t="shared" ref="AG443" si="164">SUM(AC443:AC446)</f>
        <v>0</v>
      </c>
      <c r="AH443" s="1262">
        <f t="shared" ref="AH443" si="165">SUM(AD443:AD446)</f>
        <v>0</v>
      </c>
      <c r="AI443" s="1262">
        <f t="shared" ref="AI443" si="166">SUM(AE443:AE446)</f>
        <v>0</v>
      </c>
      <c r="AJ443" s="1262">
        <f t="shared" ref="AJ443" si="167">SUM(AF443:AF446)</f>
        <v>0</v>
      </c>
    </row>
    <row r="444" spans="1:36" ht="18.75" x14ac:dyDescent="0.25">
      <c r="A444" s="1366"/>
      <c r="B444" s="1366"/>
      <c r="C444" s="1366"/>
      <c r="D444" s="1366"/>
      <c r="E444" s="142"/>
      <c r="F444" s="142"/>
      <c r="G444" s="142"/>
      <c r="H444" s="142"/>
      <c r="I444" s="142"/>
      <c r="J444" s="142"/>
      <c r="K444" s="142"/>
      <c r="L444" s="143"/>
      <c r="M444" s="143"/>
      <c r="N444" s="143"/>
      <c r="O444" s="143"/>
      <c r="P444" s="143"/>
      <c r="Q444" s="143"/>
      <c r="R444" s="144"/>
      <c r="S444" s="144"/>
      <c r="T444" s="144"/>
      <c r="U444" s="144"/>
      <c r="V444" s="145">
        <f t="shared" si="153"/>
        <v>0</v>
      </c>
      <c r="W444" s="145">
        <f t="shared" si="154"/>
        <v>0</v>
      </c>
      <c r="X444" s="145">
        <f t="shared" si="155"/>
        <v>0</v>
      </c>
      <c r="Y444" s="320">
        <f t="shared" si="156"/>
        <v>0</v>
      </c>
      <c r="Z444" s="1263"/>
      <c r="AA444" s="1263"/>
      <c r="AB444" s="1263"/>
      <c r="AC444" s="1263"/>
      <c r="AD444" s="1260"/>
      <c r="AE444" s="1260"/>
      <c r="AF444" s="1260"/>
      <c r="AG444" s="1260"/>
      <c r="AH444" s="1263"/>
      <c r="AI444" s="1263"/>
      <c r="AJ444" s="1263"/>
    </row>
    <row r="445" spans="1:36" ht="15" customHeight="1" x14ac:dyDescent="0.25">
      <c r="A445" s="1366"/>
      <c r="B445" s="1366"/>
      <c r="C445" s="1366"/>
      <c r="D445" s="1366"/>
      <c r="E445" s="147"/>
      <c r="F445" s="147"/>
      <c r="G445" s="147"/>
      <c r="H445" s="147"/>
      <c r="I445" s="147"/>
      <c r="J445" s="147"/>
      <c r="K445" s="147"/>
      <c r="L445" s="147"/>
      <c r="M445" s="147"/>
      <c r="N445" s="147"/>
      <c r="O445" s="147"/>
      <c r="P445" s="147"/>
      <c r="Q445" s="147"/>
      <c r="R445" s="148"/>
      <c r="S445" s="148"/>
      <c r="T445" s="148"/>
      <c r="U445" s="148"/>
      <c r="V445" s="145">
        <f t="shared" si="153"/>
        <v>0</v>
      </c>
      <c r="W445" s="145">
        <f t="shared" si="154"/>
        <v>0</v>
      </c>
      <c r="X445" s="145">
        <f t="shared" si="155"/>
        <v>0</v>
      </c>
      <c r="Y445" s="320">
        <f t="shared" si="156"/>
        <v>0</v>
      </c>
      <c r="Z445" s="1263"/>
      <c r="AA445" s="1263"/>
      <c r="AB445" s="1263"/>
      <c r="AC445" s="1263"/>
      <c r="AD445" s="1260"/>
      <c r="AE445" s="1260"/>
      <c r="AF445" s="1260"/>
      <c r="AG445" s="1260"/>
      <c r="AH445" s="1263"/>
      <c r="AI445" s="1263"/>
      <c r="AJ445" s="1263"/>
    </row>
    <row r="446" spans="1:36" ht="15" customHeight="1" thickBot="1" x14ac:dyDescent="0.3">
      <c r="A446" s="1342"/>
      <c r="B446" s="1342"/>
      <c r="C446" s="1342"/>
      <c r="D446" s="1342"/>
      <c r="E446" s="142"/>
      <c r="F446" s="154"/>
      <c r="G446" s="154"/>
      <c r="H446" s="154"/>
      <c r="I446" s="154"/>
      <c r="J446" s="154"/>
      <c r="K446" s="154"/>
      <c r="L446" s="154"/>
      <c r="M446" s="154"/>
      <c r="N446" s="154"/>
      <c r="O446" s="154"/>
      <c r="P446" s="154"/>
      <c r="Q446" s="154"/>
      <c r="R446" s="155"/>
      <c r="S446" s="155"/>
      <c r="T446" s="155"/>
      <c r="U446" s="155"/>
      <c r="V446" s="156">
        <f t="shared" si="153"/>
        <v>0</v>
      </c>
      <c r="W446" s="156">
        <f t="shared" si="154"/>
        <v>0</v>
      </c>
      <c r="X446" s="156">
        <f t="shared" si="155"/>
        <v>0</v>
      </c>
      <c r="Y446" s="321">
        <f t="shared" si="156"/>
        <v>0</v>
      </c>
      <c r="Z446" s="1264"/>
      <c r="AA446" s="1264"/>
      <c r="AB446" s="1264"/>
      <c r="AC446" s="1264"/>
      <c r="AD446" s="1261"/>
      <c r="AE446" s="1261"/>
      <c r="AF446" s="1261"/>
      <c r="AG446" s="1261"/>
      <c r="AH446" s="1264"/>
      <c r="AI446" s="1264"/>
      <c r="AJ446" s="1264"/>
    </row>
    <row r="447" spans="1:36" ht="18.75" x14ac:dyDescent="0.25">
      <c r="A447" s="1365">
        <v>33</v>
      </c>
      <c r="B447" s="1374" t="s">
        <v>1198</v>
      </c>
      <c r="C447" s="1365" t="s">
        <v>59</v>
      </c>
      <c r="D447" s="1365">
        <f>400*0.9</f>
        <v>360</v>
      </c>
      <c r="E447" s="137" t="s">
        <v>1199</v>
      </c>
      <c r="F447" s="137">
        <v>156.80000000000001</v>
      </c>
      <c r="G447" s="137">
        <v>179</v>
      </c>
      <c r="H447" s="137">
        <v>214</v>
      </c>
      <c r="I447" s="137">
        <v>184.5</v>
      </c>
      <c r="J447" s="137">
        <v>150</v>
      </c>
      <c r="K447" s="137">
        <v>137.6</v>
      </c>
      <c r="L447" s="138">
        <v>1.4</v>
      </c>
      <c r="M447" s="138">
        <v>2.8</v>
      </c>
      <c r="N447" s="138">
        <v>3.1</v>
      </c>
      <c r="O447" s="138">
        <v>2.4</v>
      </c>
      <c r="P447" s="138">
        <v>3.1</v>
      </c>
      <c r="Q447" s="138">
        <v>2.5</v>
      </c>
      <c r="R447" s="139">
        <v>380</v>
      </c>
      <c r="S447" s="139">
        <v>380</v>
      </c>
      <c r="T447" s="139">
        <v>380</v>
      </c>
      <c r="U447" s="139">
        <v>380</v>
      </c>
      <c r="V447" s="140">
        <f t="shared" ref="V447:V450" si="168">IF(AND(F447=0,G447=0,H447=0),0,IF(AND(F447=0,G447=0),H447,IF(AND(F447=0,H447=0),G447,IF(AND(G447=0,H447=0),F447,IF(F447=0,(G447+H447)/2,IF(G447=0,(F447+H447)/2,IF(H447=0,(F447+G447)/2,(F447+G447+H447)/3)))))))</f>
        <v>183.26666666666665</v>
      </c>
      <c r="W447" s="140">
        <f t="shared" ref="W447:W450" si="169">IF(AND(I447=0,J447=0,K447=0),0,IF(AND(I447=0,J447=0),K447,IF(AND(I447=0,K447=0),J447,IF(AND(J447=0,K447=0),I447,IF(I447=0,(J447+K447)/2,IF(J447=0,(I447+K447)/2,IF(K447=0,(I447+J447)/2,(I447+J447+K447)/3)))))))</f>
        <v>157.36666666666667</v>
      </c>
      <c r="X447" s="140">
        <f t="shared" ref="X447:X450" si="170">IF(AND(L447=0,M447=0,N447=0),0,IF(AND(L447=0,M447=0),N447,IF(AND(L447=0,N447=0),M447,IF(AND(M447=0,N447=0),L447,IF(L447=0,(M447+N447)/2,IF(M447=0,(L447+N447)/2,IF(N447=0,(L447+M447)/2,(L447+M447+N447)/3)))))))</f>
        <v>2.4333333333333331</v>
      </c>
      <c r="Y447" s="322">
        <f t="shared" ref="Y447:Y450" si="171">IF(AND(O447=0,P447=0,Q447=0),0,IF(AND(O447=0,P447=0),Q447,IF(AND(O447=0,Q447=0),P447,IF(AND(P447=0,Q447=0),O447,IF(O447=0,(P447+Q447)/2,IF(P447=0,(O447+Q447)/2,IF(Q447=0,(O447+P447)/2,(O447+P447+Q447)/3)))))))</f>
        <v>2.6666666666666665</v>
      </c>
      <c r="Z447" s="1262">
        <f t="shared" ref="Z447" si="172">SUM(V447:V450)</f>
        <v>183.26666666666665</v>
      </c>
      <c r="AA447" s="1262">
        <f t="shared" ref="AA447" si="173">SUM(W447:W450)</f>
        <v>157.36666666666667</v>
      </c>
      <c r="AB447" s="1262">
        <f t="shared" ref="AB447" si="174">SUM(X447:X450)</f>
        <v>2.4333333333333331</v>
      </c>
      <c r="AC447" s="1262">
        <f t="shared" ref="AC447" si="175">SUM(Y447:Y450)</f>
        <v>2.6666666666666665</v>
      </c>
      <c r="AD447" s="1259">
        <f t="shared" ref="AD447" si="176">SUM(Z447:Z450)</f>
        <v>183.26666666666665</v>
      </c>
      <c r="AE447" s="1259">
        <f t="shared" ref="AE447" si="177">SUM(AA447:AA450)</f>
        <v>157.36666666666667</v>
      </c>
      <c r="AF447" s="1259">
        <f t="shared" ref="AF447" si="178">SUM(AB447:AB450)</f>
        <v>2.4333333333333331</v>
      </c>
      <c r="AG447" s="1259">
        <f t="shared" ref="AG447" si="179">SUM(AC447:AC450)</f>
        <v>2.6666666666666665</v>
      </c>
      <c r="AH447" s="1262">
        <f t="shared" ref="AH447" si="180">SUM(AD447:AD450)</f>
        <v>183.26666666666665</v>
      </c>
      <c r="AI447" s="1262">
        <f t="shared" ref="AI447" si="181">SUM(AE447:AE450)</f>
        <v>157.36666666666667</v>
      </c>
      <c r="AJ447" s="1262">
        <f t="shared" ref="AJ447" si="182">SUM(AF447:AF450)</f>
        <v>2.4333333333333331</v>
      </c>
    </row>
    <row r="448" spans="1:36" ht="18.75" x14ac:dyDescent="0.25">
      <c r="A448" s="1366"/>
      <c r="B448" s="1375"/>
      <c r="C448" s="1366"/>
      <c r="D448" s="1366"/>
      <c r="E448" s="142"/>
      <c r="F448" s="142"/>
      <c r="G448" s="142"/>
      <c r="H448" s="142"/>
      <c r="I448" s="142"/>
      <c r="J448" s="142"/>
      <c r="K448" s="142"/>
      <c r="L448" s="143"/>
      <c r="M448" s="143"/>
      <c r="N448" s="143"/>
      <c r="O448" s="143"/>
      <c r="P448" s="143"/>
      <c r="Q448" s="143"/>
      <c r="R448" s="144"/>
      <c r="S448" s="144"/>
      <c r="T448" s="144"/>
      <c r="U448" s="144"/>
      <c r="V448" s="145">
        <f t="shared" si="168"/>
        <v>0</v>
      </c>
      <c r="W448" s="145">
        <f t="shared" si="169"/>
        <v>0</v>
      </c>
      <c r="X448" s="145">
        <f t="shared" si="170"/>
        <v>0</v>
      </c>
      <c r="Y448" s="320">
        <f t="shared" si="171"/>
        <v>0</v>
      </c>
      <c r="Z448" s="1263"/>
      <c r="AA448" s="1263"/>
      <c r="AB448" s="1263"/>
      <c r="AC448" s="1263"/>
      <c r="AD448" s="1260"/>
      <c r="AE448" s="1260"/>
      <c r="AF448" s="1260"/>
      <c r="AG448" s="1260"/>
      <c r="AH448" s="1263"/>
      <c r="AI448" s="1263"/>
      <c r="AJ448" s="1263"/>
    </row>
    <row r="449" spans="1:36" ht="15" customHeight="1" x14ac:dyDescent="0.25">
      <c r="A449" s="1366"/>
      <c r="B449" s="1375"/>
      <c r="C449" s="1366"/>
      <c r="D449" s="1366"/>
      <c r="E449" s="147"/>
      <c r="F449" s="147"/>
      <c r="G449" s="147"/>
      <c r="H449" s="147"/>
      <c r="I449" s="147"/>
      <c r="J449" s="147"/>
      <c r="K449" s="147"/>
      <c r="L449" s="147"/>
      <c r="M449" s="147"/>
      <c r="N449" s="147"/>
      <c r="O449" s="147"/>
      <c r="P449" s="147"/>
      <c r="Q449" s="147"/>
      <c r="R449" s="148"/>
      <c r="S449" s="148"/>
      <c r="T449" s="148"/>
      <c r="U449" s="148"/>
      <c r="V449" s="145">
        <f t="shared" si="168"/>
        <v>0</v>
      </c>
      <c r="W449" s="145">
        <f t="shared" si="169"/>
        <v>0</v>
      </c>
      <c r="X449" s="145">
        <f t="shared" si="170"/>
        <v>0</v>
      </c>
      <c r="Y449" s="320">
        <f t="shared" si="171"/>
        <v>0</v>
      </c>
      <c r="Z449" s="1263"/>
      <c r="AA449" s="1263"/>
      <c r="AB449" s="1263"/>
      <c r="AC449" s="1263"/>
      <c r="AD449" s="1260"/>
      <c r="AE449" s="1260"/>
      <c r="AF449" s="1260"/>
      <c r="AG449" s="1260"/>
      <c r="AH449" s="1263"/>
      <c r="AI449" s="1263"/>
      <c r="AJ449" s="1263"/>
    </row>
    <row r="450" spans="1:36" ht="15" customHeight="1" thickBot="1" x14ac:dyDescent="0.3">
      <c r="A450" s="1342"/>
      <c r="B450" s="1376"/>
      <c r="C450" s="1342"/>
      <c r="D450" s="1342"/>
      <c r="E450" s="142"/>
      <c r="F450" s="154"/>
      <c r="G450" s="154"/>
      <c r="H450" s="154"/>
      <c r="I450" s="154"/>
      <c r="J450" s="154"/>
      <c r="K450" s="154"/>
      <c r="L450" s="154"/>
      <c r="M450" s="154"/>
      <c r="N450" s="154"/>
      <c r="O450" s="154"/>
      <c r="P450" s="154"/>
      <c r="Q450" s="154"/>
      <c r="R450" s="155"/>
      <c r="S450" s="155"/>
      <c r="T450" s="155"/>
      <c r="U450" s="155"/>
      <c r="V450" s="156">
        <f t="shared" si="168"/>
        <v>0</v>
      </c>
      <c r="W450" s="156">
        <f t="shared" si="169"/>
        <v>0</v>
      </c>
      <c r="X450" s="156">
        <f t="shared" si="170"/>
        <v>0</v>
      </c>
      <c r="Y450" s="321">
        <f t="shared" si="171"/>
        <v>0</v>
      </c>
      <c r="Z450" s="1264"/>
      <c r="AA450" s="1264"/>
      <c r="AB450" s="1264"/>
      <c r="AC450" s="1264"/>
      <c r="AD450" s="1261"/>
      <c r="AE450" s="1261"/>
      <c r="AF450" s="1261"/>
      <c r="AG450" s="1261"/>
      <c r="AH450" s="1264"/>
      <c r="AI450" s="1264"/>
      <c r="AJ450" s="1264"/>
    </row>
    <row r="451" spans="1:36" ht="18.75" x14ac:dyDescent="0.25">
      <c r="A451" s="1365">
        <v>34</v>
      </c>
      <c r="B451" s="1365" t="s">
        <v>852</v>
      </c>
      <c r="C451" s="1377" t="s">
        <v>280</v>
      </c>
      <c r="D451" s="1365">
        <f>630*0.9</f>
        <v>567</v>
      </c>
      <c r="E451" s="137" t="s">
        <v>853</v>
      </c>
      <c r="F451" s="436">
        <v>84.1</v>
      </c>
      <c r="G451" s="436">
        <v>71</v>
      </c>
      <c r="H451" s="436">
        <v>65</v>
      </c>
      <c r="I451" s="436">
        <v>73.8</v>
      </c>
      <c r="J451" s="436">
        <v>70</v>
      </c>
      <c r="K451" s="436">
        <v>59.4</v>
      </c>
      <c r="L451" s="138">
        <v>38.4</v>
      </c>
      <c r="M451" s="138">
        <v>45</v>
      </c>
      <c r="N451" s="138">
        <v>24.5</v>
      </c>
      <c r="O451" s="138">
        <v>34</v>
      </c>
      <c r="P451" s="138">
        <v>27.9</v>
      </c>
      <c r="Q451" s="138">
        <v>31</v>
      </c>
      <c r="R451" s="139">
        <v>380</v>
      </c>
      <c r="S451" s="139">
        <v>380</v>
      </c>
      <c r="T451" s="139">
        <v>380</v>
      </c>
      <c r="U451" s="139">
        <v>380</v>
      </c>
      <c r="V451" s="140">
        <f t="shared" ref="V451:V454" si="183">IF(AND(F451=0,G451=0,H451=0),0,IF(AND(F451=0,G451=0),H451,IF(AND(F451=0,H451=0),G451,IF(AND(G451=0,H451=0),F451,IF(F451=0,(G451+H451)/2,IF(G451=0,(F451+H451)/2,IF(H451=0,(F451+G451)/2,(F451+G451+H451)/3)))))))</f>
        <v>73.36666666666666</v>
      </c>
      <c r="W451" s="140">
        <f t="shared" ref="W451:W454" si="184">IF(AND(I451=0,J451=0,K451=0),0,IF(AND(I451=0,J451=0),K451,IF(AND(I451=0,K451=0),J451,IF(AND(J451=0,K451=0),I451,IF(I451=0,(J451+K451)/2,IF(J451=0,(I451+K451)/2,IF(K451=0,(I451+J451)/2,(I451+J451+K451)/3)))))))</f>
        <v>67.733333333333334</v>
      </c>
      <c r="X451" s="140">
        <f t="shared" ref="X451:X454" si="185">IF(AND(L451=0,M451=0,N451=0),0,IF(AND(L451=0,M451=0),N451,IF(AND(L451=0,N451=0),M451,IF(AND(M451=0,N451=0),L451,IF(L451=0,(M451+N451)/2,IF(M451=0,(L451+N451)/2,IF(N451=0,(L451+M451)/2,(L451+M451+N451)/3)))))))</f>
        <v>35.966666666666669</v>
      </c>
      <c r="Y451" s="322">
        <f t="shared" ref="Y451:Y454" si="186">IF(AND(O451=0,P451=0,Q451=0),0,IF(AND(O451=0,P451=0),Q451,IF(AND(O451=0,Q451=0),P451,IF(AND(P451=0,Q451=0),O451,IF(O451=0,(P451+Q451)/2,IF(P451=0,(O451+Q451)/2,IF(Q451=0,(O451+P451)/2,(O451+P451+Q451)/3)))))))</f>
        <v>30.966666666666669</v>
      </c>
      <c r="Z451" s="1262">
        <f t="shared" ref="Z451" si="187">SUM(V451:V454)</f>
        <v>73.36666666666666</v>
      </c>
      <c r="AA451" s="1262">
        <f t="shared" ref="AA451" si="188">SUM(W451:W454)</f>
        <v>67.733333333333334</v>
      </c>
      <c r="AB451" s="1262">
        <f t="shared" ref="AB451" si="189">SUM(X451:X454)</f>
        <v>35.966666666666669</v>
      </c>
      <c r="AC451" s="1262">
        <f t="shared" ref="AC451" si="190">SUM(Y451:Y454)</f>
        <v>30.966666666666669</v>
      </c>
      <c r="AD451" s="1259">
        <f t="shared" ref="AD451" si="191">SUM(Z451:Z454)</f>
        <v>73.36666666666666</v>
      </c>
      <c r="AE451" s="1259">
        <f t="shared" ref="AE451" si="192">SUM(AA451:AA454)</f>
        <v>67.733333333333334</v>
      </c>
      <c r="AF451" s="1259">
        <f t="shared" ref="AF451" si="193">SUM(AB451:AB454)</f>
        <v>35.966666666666669</v>
      </c>
      <c r="AG451" s="1259">
        <f t="shared" ref="AG451" si="194">SUM(AC451:AC454)</f>
        <v>30.966666666666669</v>
      </c>
      <c r="AH451" s="1262">
        <f t="shared" ref="AH451" si="195">SUM(AD451:AD454)</f>
        <v>73.36666666666666</v>
      </c>
      <c r="AI451" s="1262">
        <f t="shared" ref="AI451" si="196">SUM(AE451:AE454)</f>
        <v>67.733333333333334</v>
      </c>
      <c r="AJ451" s="1262">
        <f t="shared" ref="AJ451" si="197">SUM(AF451:AF454)</f>
        <v>35.966666666666669</v>
      </c>
    </row>
    <row r="452" spans="1:36" ht="18.75" x14ac:dyDescent="0.25">
      <c r="A452" s="1366"/>
      <c r="B452" s="1366"/>
      <c r="C452" s="1378"/>
      <c r="D452" s="1366"/>
      <c r="E452" s="142"/>
      <c r="F452" s="437"/>
      <c r="G452" s="437"/>
      <c r="H452" s="437"/>
      <c r="I452" s="437"/>
      <c r="J452" s="437"/>
      <c r="K452" s="437"/>
      <c r="L452" s="143"/>
      <c r="M452" s="143"/>
      <c r="N452" s="143"/>
      <c r="O452" s="143"/>
      <c r="P452" s="143"/>
      <c r="Q452" s="143"/>
      <c r="R452" s="144"/>
      <c r="S452" s="144"/>
      <c r="T452" s="144"/>
      <c r="U452" s="144"/>
      <c r="V452" s="145">
        <f t="shared" si="183"/>
        <v>0</v>
      </c>
      <c r="W452" s="145">
        <f t="shared" si="184"/>
        <v>0</v>
      </c>
      <c r="X452" s="145">
        <f t="shared" si="185"/>
        <v>0</v>
      </c>
      <c r="Y452" s="320">
        <f t="shared" si="186"/>
        <v>0</v>
      </c>
      <c r="Z452" s="1263"/>
      <c r="AA452" s="1263"/>
      <c r="AB452" s="1263"/>
      <c r="AC452" s="1263"/>
      <c r="AD452" s="1260"/>
      <c r="AE452" s="1260"/>
      <c r="AF452" s="1260"/>
      <c r="AG452" s="1260"/>
      <c r="AH452" s="1263"/>
      <c r="AI452" s="1263"/>
      <c r="AJ452" s="1263"/>
    </row>
    <row r="453" spans="1:36" ht="15" customHeight="1" x14ac:dyDescent="0.25">
      <c r="A453" s="1366"/>
      <c r="B453" s="1366"/>
      <c r="C453" s="1378"/>
      <c r="D453" s="1366"/>
      <c r="E453" s="147"/>
      <c r="F453" s="438"/>
      <c r="G453" s="438"/>
      <c r="H453" s="438"/>
      <c r="I453" s="438"/>
      <c r="J453" s="438"/>
      <c r="K453" s="438"/>
      <c r="L453" s="147"/>
      <c r="M453" s="147"/>
      <c r="N453" s="147"/>
      <c r="O453" s="147"/>
      <c r="P453" s="147"/>
      <c r="Q453" s="147"/>
      <c r="R453" s="148"/>
      <c r="S453" s="148"/>
      <c r="T453" s="148"/>
      <c r="U453" s="148"/>
      <c r="V453" s="145">
        <f t="shared" si="183"/>
        <v>0</v>
      </c>
      <c r="W453" s="145">
        <f t="shared" si="184"/>
        <v>0</v>
      </c>
      <c r="X453" s="145">
        <f t="shared" si="185"/>
        <v>0</v>
      </c>
      <c r="Y453" s="320">
        <f t="shared" si="186"/>
        <v>0</v>
      </c>
      <c r="Z453" s="1263"/>
      <c r="AA453" s="1263"/>
      <c r="AB453" s="1263"/>
      <c r="AC453" s="1263"/>
      <c r="AD453" s="1260"/>
      <c r="AE453" s="1260"/>
      <c r="AF453" s="1260"/>
      <c r="AG453" s="1260"/>
      <c r="AH453" s="1263"/>
      <c r="AI453" s="1263"/>
      <c r="AJ453" s="1263"/>
    </row>
    <row r="454" spans="1:36" ht="15" customHeight="1" thickBot="1" x14ac:dyDescent="0.3">
      <c r="A454" s="1342"/>
      <c r="B454" s="1342"/>
      <c r="C454" s="1379"/>
      <c r="D454" s="1342"/>
      <c r="E454" s="142"/>
      <c r="F454" s="440"/>
      <c r="G454" s="440"/>
      <c r="H454" s="440"/>
      <c r="I454" s="440"/>
      <c r="J454" s="440"/>
      <c r="K454" s="440"/>
      <c r="L454" s="154"/>
      <c r="M454" s="154"/>
      <c r="N454" s="154"/>
      <c r="O454" s="154"/>
      <c r="P454" s="154"/>
      <c r="Q454" s="154"/>
      <c r="R454" s="155"/>
      <c r="S454" s="155"/>
      <c r="T454" s="155"/>
      <c r="U454" s="155"/>
      <c r="V454" s="156">
        <f t="shared" si="183"/>
        <v>0</v>
      </c>
      <c r="W454" s="156">
        <f t="shared" si="184"/>
        <v>0</v>
      </c>
      <c r="X454" s="156">
        <f t="shared" si="185"/>
        <v>0</v>
      </c>
      <c r="Y454" s="321">
        <f t="shared" si="186"/>
        <v>0</v>
      </c>
      <c r="Z454" s="1264"/>
      <c r="AA454" s="1264"/>
      <c r="AB454" s="1264"/>
      <c r="AC454" s="1264"/>
      <c r="AD454" s="1261"/>
      <c r="AE454" s="1261"/>
      <c r="AF454" s="1261"/>
      <c r="AG454" s="1261"/>
      <c r="AH454" s="1264"/>
      <c r="AI454" s="1264"/>
      <c r="AJ454" s="1264"/>
    </row>
    <row r="455" spans="1:36" ht="18.75" x14ac:dyDescent="0.25">
      <c r="A455" s="1365">
        <v>35</v>
      </c>
      <c r="B455" s="1365" t="s">
        <v>854</v>
      </c>
      <c r="C455" s="1377" t="s">
        <v>83</v>
      </c>
      <c r="D455" s="1365">
        <f>160*0.9</f>
        <v>144</v>
      </c>
      <c r="E455" s="137" t="s">
        <v>355</v>
      </c>
      <c r="F455" s="137"/>
      <c r="G455" s="137"/>
      <c r="H455" s="137"/>
      <c r="I455" s="137"/>
      <c r="J455" s="137"/>
      <c r="K455" s="137"/>
      <c r="L455" s="138"/>
      <c r="M455" s="138"/>
      <c r="N455" s="138"/>
      <c r="O455" s="138"/>
      <c r="P455" s="138"/>
      <c r="Q455" s="138"/>
      <c r="R455" s="139">
        <v>380</v>
      </c>
      <c r="S455" s="139">
        <v>380</v>
      </c>
      <c r="T455" s="139">
        <v>380</v>
      </c>
      <c r="U455" s="139">
        <v>380</v>
      </c>
      <c r="V455" s="140">
        <f t="shared" ref="V455:V458" si="198">IF(AND(F455=0,G455=0,H455=0),0,IF(AND(F455=0,G455=0),H455,IF(AND(F455=0,H455=0),G455,IF(AND(G455=0,H455=0),F455,IF(F455=0,(G455+H455)/2,IF(G455=0,(F455+H455)/2,IF(H455=0,(F455+G455)/2,(F455+G455+H455)/3)))))))</f>
        <v>0</v>
      </c>
      <c r="W455" s="140">
        <f t="shared" ref="W455:W458" si="199">IF(AND(I455=0,J455=0,K455=0),0,IF(AND(I455=0,J455=0),K455,IF(AND(I455=0,K455=0),J455,IF(AND(J455=0,K455=0),I455,IF(I455=0,(J455+K455)/2,IF(J455=0,(I455+K455)/2,IF(K455=0,(I455+J455)/2,(I455+J455+K455)/3)))))))</f>
        <v>0</v>
      </c>
      <c r="X455" s="140">
        <f t="shared" ref="X455:X458" si="200">IF(AND(L455=0,M455=0,N455=0),0,IF(AND(L455=0,M455=0),N455,IF(AND(L455=0,N455=0),M455,IF(AND(M455=0,N455=0),L455,IF(L455=0,(M455+N455)/2,IF(M455=0,(L455+N455)/2,IF(N455=0,(L455+M455)/2,(L455+M455+N455)/3)))))))</f>
        <v>0</v>
      </c>
      <c r="Y455" s="322">
        <f t="shared" ref="Y455:Y458" si="201">IF(AND(O455=0,P455=0,Q455=0),0,IF(AND(O455=0,P455=0),Q455,IF(AND(O455=0,Q455=0),P455,IF(AND(P455=0,Q455=0),O455,IF(O455=0,(P455+Q455)/2,IF(P455=0,(O455+Q455)/2,IF(Q455=0,(O455+P455)/2,(O455+P455+Q455)/3)))))))</f>
        <v>0</v>
      </c>
      <c r="Z455" s="1262">
        <f t="shared" ref="Z455" si="202">SUM(V455:V458)</f>
        <v>0</v>
      </c>
      <c r="AA455" s="1262">
        <f t="shared" ref="AA455" si="203">SUM(W455:W458)</f>
        <v>0</v>
      </c>
      <c r="AB455" s="1262">
        <f t="shared" ref="AB455" si="204">SUM(X455:X458)</f>
        <v>0</v>
      </c>
      <c r="AC455" s="1262">
        <f t="shared" ref="AC455" si="205">SUM(Y455:Y458)</f>
        <v>0</v>
      </c>
      <c r="AD455" s="1259">
        <f t="shared" ref="AD455" si="206">SUM(Z455:Z458)</f>
        <v>0</v>
      </c>
      <c r="AE455" s="1259">
        <f t="shared" ref="AE455" si="207">SUM(AA455:AA458)</f>
        <v>0</v>
      </c>
      <c r="AF455" s="1259">
        <f t="shared" ref="AF455" si="208">SUM(AB455:AB458)</f>
        <v>0</v>
      </c>
      <c r="AG455" s="1259">
        <f t="shared" ref="AG455" si="209">SUM(AC455:AC458)</f>
        <v>0</v>
      </c>
      <c r="AH455" s="1262">
        <f t="shared" ref="AH455" si="210">SUM(AD455:AD458)</f>
        <v>0</v>
      </c>
      <c r="AI455" s="1262">
        <f t="shared" ref="AI455" si="211">SUM(AE455:AE458)</f>
        <v>0</v>
      </c>
      <c r="AJ455" s="1262">
        <f t="shared" ref="AJ455" si="212">SUM(AF455:AF458)</f>
        <v>0</v>
      </c>
    </row>
    <row r="456" spans="1:36" ht="18.75" x14ac:dyDescent="0.25">
      <c r="A456" s="1366"/>
      <c r="B456" s="1366"/>
      <c r="C456" s="1378"/>
      <c r="D456" s="1366"/>
      <c r="E456" s="142"/>
      <c r="F456" s="142"/>
      <c r="G456" s="142"/>
      <c r="H456" s="142"/>
      <c r="I456" s="142"/>
      <c r="J456" s="142"/>
      <c r="K456" s="142"/>
      <c r="L456" s="143"/>
      <c r="M456" s="143"/>
      <c r="N456" s="143"/>
      <c r="O456" s="143"/>
      <c r="P456" s="143"/>
      <c r="Q456" s="143"/>
      <c r="R456" s="144"/>
      <c r="S456" s="144"/>
      <c r="T456" s="144"/>
      <c r="U456" s="144"/>
      <c r="V456" s="145">
        <f t="shared" si="198"/>
        <v>0</v>
      </c>
      <c r="W456" s="145">
        <f t="shared" si="199"/>
        <v>0</v>
      </c>
      <c r="X456" s="145">
        <f t="shared" si="200"/>
        <v>0</v>
      </c>
      <c r="Y456" s="320">
        <f t="shared" si="201"/>
        <v>0</v>
      </c>
      <c r="Z456" s="1263"/>
      <c r="AA456" s="1263"/>
      <c r="AB456" s="1263"/>
      <c r="AC456" s="1263"/>
      <c r="AD456" s="1260"/>
      <c r="AE456" s="1260"/>
      <c r="AF456" s="1260"/>
      <c r="AG456" s="1260"/>
      <c r="AH456" s="1263"/>
      <c r="AI456" s="1263"/>
      <c r="AJ456" s="1263"/>
    </row>
    <row r="457" spans="1:36" ht="15" customHeight="1" x14ac:dyDescent="0.25">
      <c r="A457" s="1366"/>
      <c r="B457" s="1366"/>
      <c r="C457" s="1378"/>
      <c r="D457" s="1366"/>
      <c r="E457" s="147"/>
      <c r="F457" s="147"/>
      <c r="G457" s="147"/>
      <c r="H457" s="147"/>
      <c r="I457" s="147"/>
      <c r="J457" s="147"/>
      <c r="K457" s="147"/>
      <c r="L457" s="147"/>
      <c r="M457" s="147"/>
      <c r="N457" s="147"/>
      <c r="O457" s="147"/>
      <c r="P457" s="147"/>
      <c r="Q457" s="147"/>
      <c r="R457" s="148"/>
      <c r="S457" s="148"/>
      <c r="T457" s="148"/>
      <c r="U457" s="148"/>
      <c r="V457" s="145">
        <f t="shared" si="198"/>
        <v>0</v>
      </c>
      <c r="W457" s="145">
        <f t="shared" si="199"/>
        <v>0</v>
      </c>
      <c r="X457" s="145">
        <f t="shared" si="200"/>
        <v>0</v>
      </c>
      <c r="Y457" s="320">
        <f t="shared" si="201"/>
        <v>0</v>
      </c>
      <c r="Z457" s="1263"/>
      <c r="AA457" s="1263"/>
      <c r="AB457" s="1263"/>
      <c r="AC457" s="1263"/>
      <c r="AD457" s="1260"/>
      <c r="AE457" s="1260"/>
      <c r="AF457" s="1260"/>
      <c r="AG457" s="1260"/>
      <c r="AH457" s="1263"/>
      <c r="AI457" s="1263"/>
      <c r="AJ457" s="1263"/>
    </row>
    <row r="458" spans="1:36" ht="15" customHeight="1" thickBot="1" x14ac:dyDescent="0.3">
      <c r="A458" s="1342"/>
      <c r="B458" s="1342"/>
      <c r="C458" s="1379"/>
      <c r="D458" s="1342"/>
      <c r="E458" s="142"/>
      <c r="F458" s="154"/>
      <c r="G458" s="154"/>
      <c r="H458" s="154"/>
      <c r="I458" s="154"/>
      <c r="J458" s="154"/>
      <c r="K458" s="154"/>
      <c r="L458" s="154"/>
      <c r="M458" s="154"/>
      <c r="N458" s="154"/>
      <c r="O458" s="154"/>
      <c r="P458" s="154"/>
      <c r="Q458" s="154"/>
      <c r="R458" s="155"/>
      <c r="S458" s="155"/>
      <c r="T458" s="155"/>
      <c r="U458" s="155"/>
      <c r="V458" s="156">
        <f t="shared" si="198"/>
        <v>0</v>
      </c>
      <c r="W458" s="156">
        <f t="shared" si="199"/>
        <v>0</v>
      </c>
      <c r="X458" s="156">
        <f t="shared" si="200"/>
        <v>0</v>
      </c>
      <c r="Y458" s="321">
        <f t="shared" si="201"/>
        <v>0</v>
      </c>
      <c r="Z458" s="1264"/>
      <c r="AA458" s="1264"/>
      <c r="AB458" s="1264"/>
      <c r="AC458" s="1264"/>
      <c r="AD458" s="1261"/>
      <c r="AE458" s="1261"/>
      <c r="AF458" s="1261"/>
      <c r="AG458" s="1261"/>
      <c r="AH458" s="1264"/>
      <c r="AI458" s="1264"/>
      <c r="AJ458" s="1264"/>
    </row>
    <row r="459" spans="1:36" ht="18.75" x14ac:dyDescent="0.25">
      <c r="A459" s="1365">
        <v>35</v>
      </c>
      <c r="B459" s="1365" t="s">
        <v>24</v>
      </c>
      <c r="C459" s="1377" t="s">
        <v>99</v>
      </c>
      <c r="D459" s="1365">
        <f>250*0.9</f>
        <v>225</v>
      </c>
      <c r="E459" s="436" t="s">
        <v>915</v>
      </c>
      <c r="F459" s="436">
        <v>18</v>
      </c>
      <c r="G459" s="436">
        <v>31.2</v>
      </c>
      <c r="H459" s="436">
        <v>28</v>
      </c>
      <c r="I459" s="436">
        <v>24</v>
      </c>
      <c r="J459" s="436">
        <v>20</v>
      </c>
      <c r="K459" s="436">
        <v>19.100000000000001</v>
      </c>
      <c r="L459" s="138">
        <v>0.4</v>
      </c>
      <c r="M459" s="138">
        <v>2.8</v>
      </c>
      <c r="N459" s="138">
        <v>3.4</v>
      </c>
      <c r="O459" s="138">
        <v>1.2</v>
      </c>
      <c r="P459" s="138">
        <v>3.4</v>
      </c>
      <c r="Q459" s="138">
        <v>4.9000000000000004</v>
      </c>
      <c r="R459" s="139">
        <v>380</v>
      </c>
      <c r="S459" s="139">
        <v>380</v>
      </c>
      <c r="T459" s="139">
        <v>380</v>
      </c>
      <c r="U459" s="139">
        <v>380</v>
      </c>
      <c r="V459" s="140">
        <f t="shared" ref="V459:V462" si="213">IF(AND(F459=0,G459=0,H459=0),0,IF(AND(F459=0,G459=0),H459,IF(AND(F459=0,H459=0),G459,IF(AND(G459=0,H459=0),F459,IF(F459=0,(G459+H459)/2,IF(G459=0,(F459+H459)/2,IF(H459=0,(F459+G459)/2,(F459+G459+H459)/3)))))))</f>
        <v>25.733333333333334</v>
      </c>
      <c r="W459" s="140">
        <f t="shared" ref="W459:W462" si="214">IF(AND(I459=0,J459=0,K459=0),0,IF(AND(I459=0,J459=0),K459,IF(AND(I459=0,K459=0),J459,IF(AND(J459=0,K459=0),I459,IF(I459=0,(J459+K459)/2,IF(J459=0,(I459+K459)/2,IF(K459=0,(I459+J459)/2,(I459+J459+K459)/3)))))))</f>
        <v>21.033333333333335</v>
      </c>
      <c r="X459" s="140">
        <f t="shared" ref="X459:X462" si="215">IF(AND(L459=0,M459=0,N459=0),0,IF(AND(L459=0,M459=0),N459,IF(AND(L459=0,N459=0),M459,IF(AND(M459=0,N459=0),L459,IF(L459=0,(M459+N459)/2,IF(M459=0,(L459+N459)/2,IF(N459=0,(L459+M459)/2,(L459+M459+N459)/3)))))))</f>
        <v>2.1999999999999997</v>
      </c>
      <c r="Y459" s="429">
        <f t="shared" ref="Y459:Y462" si="216">IF(AND(O459=0,P459=0,Q459=0),0,IF(AND(O459=0,P459=0),Q459,IF(AND(O459=0,Q459=0),P459,IF(AND(P459=0,Q459=0),O459,IF(O459=0,(P459+Q459)/2,IF(P459=0,(O459+Q459)/2,IF(Q459=0,(O459+P459)/2,(O459+P459+Q459)/3)))))))</f>
        <v>3.1666666666666665</v>
      </c>
      <c r="Z459" s="1262">
        <f t="shared" ref="Z459" si="217">SUM(V459:V462)</f>
        <v>25.733333333333334</v>
      </c>
      <c r="AA459" s="1262">
        <f t="shared" ref="AA459" si="218">SUM(W459:W462)</f>
        <v>21.033333333333335</v>
      </c>
      <c r="AB459" s="1262">
        <f t="shared" ref="AB459" si="219">SUM(X459:X462)</f>
        <v>2.1999999999999997</v>
      </c>
      <c r="AC459" s="1262">
        <f t="shared" ref="AC459" si="220">SUM(Y459:Y462)</f>
        <v>3.1666666666666665</v>
      </c>
      <c r="AD459" s="1259">
        <f t="shared" ref="AD459" si="221">SUM(Z459:Z462)</f>
        <v>25.733333333333334</v>
      </c>
      <c r="AE459" s="1259">
        <f t="shared" ref="AE459" si="222">SUM(AA459:AA462)</f>
        <v>21.033333333333335</v>
      </c>
      <c r="AF459" s="1259">
        <f t="shared" ref="AF459" si="223">SUM(AB459:AB462)</f>
        <v>2.1999999999999997</v>
      </c>
      <c r="AG459" s="1259">
        <f t="shared" ref="AG459" si="224">SUM(AC459:AC462)</f>
        <v>3.1666666666666665</v>
      </c>
      <c r="AH459" s="1262">
        <f t="shared" ref="AH459" si="225">SUM(AD459:AD462)</f>
        <v>25.733333333333334</v>
      </c>
      <c r="AI459" s="1262">
        <f t="shared" ref="AI459" si="226">SUM(AE459:AE462)</f>
        <v>21.033333333333335</v>
      </c>
      <c r="AJ459" s="1262">
        <f t="shared" ref="AJ459" si="227">SUM(AF459:AF462)</f>
        <v>2.1999999999999997</v>
      </c>
    </row>
    <row r="460" spans="1:36" ht="18.75" x14ac:dyDescent="0.25">
      <c r="A460" s="1366"/>
      <c r="B460" s="1366"/>
      <c r="C460" s="1378"/>
      <c r="D460" s="1366"/>
      <c r="E460" s="437"/>
      <c r="F460" s="437"/>
      <c r="G460" s="437"/>
      <c r="H460" s="437"/>
      <c r="I460" s="437"/>
      <c r="J460" s="437"/>
      <c r="K460" s="437"/>
      <c r="L460" s="143"/>
      <c r="M460" s="143"/>
      <c r="N460" s="143"/>
      <c r="O460" s="143"/>
      <c r="P460" s="143"/>
      <c r="Q460" s="143"/>
      <c r="R460" s="144"/>
      <c r="S460" s="144"/>
      <c r="T460" s="144"/>
      <c r="U460" s="144"/>
      <c r="V460" s="145">
        <f t="shared" si="213"/>
        <v>0</v>
      </c>
      <c r="W460" s="145">
        <f t="shared" si="214"/>
        <v>0</v>
      </c>
      <c r="X460" s="145">
        <f t="shared" si="215"/>
        <v>0</v>
      </c>
      <c r="Y460" s="427">
        <f t="shared" si="216"/>
        <v>0</v>
      </c>
      <c r="Z460" s="1263"/>
      <c r="AA460" s="1263"/>
      <c r="AB460" s="1263"/>
      <c r="AC460" s="1263"/>
      <c r="AD460" s="1260"/>
      <c r="AE460" s="1260"/>
      <c r="AF460" s="1260"/>
      <c r="AG460" s="1260"/>
      <c r="AH460" s="1263"/>
      <c r="AI460" s="1263"/>
      <c r="AJ460" s="1263"/>
    </row>
    <row r="461" spans="1:36" ht="15" customHeight="1" x14ac:dyDescent="0.25">
      <c r="A461" s="1366"/>
      <c r="B461" s="1366"/>
      <c r="C461" s="1378"/>
      <c r="D461" s="1366"/>
      <c r="E461" s="438"/>
      <c r="F461" s="438"/>
      <c r="G461" s="438"/>
      <c r="H461" s="438"/>
      <c r="I461" s="438"/>
      <c r="J461" s="438"/>
      <c r="K461" s="438"/>
      <c r="L461" s="147"/>
      <c r="M461" s="147"/>
      <c r="N461" s="147"/>
      <c r="O461" s="147"/>
      <c r="P461" s="147"/>
      <c r="Q461" s="147"/>
      <c r="R461" s="148"/>
      <c r="S461" s="148"/>
      <c r="T461" s="148"/>
      <c r="U461" s="148"/>
      <c r="V461" s="145">
        <f t="shared" si="213"/>
        <v>0</v>
      </c>
      <c r="W461" s="145">
        <f t="shared" si="214"/>
        <v>0</v>
      </c>
      <c r="X461" s="145">
        <f t="shared" si="215"/>
        <v>0</v>
      </c>
      <c r="Y461" s="427">
        <f t="shared" si="216"/>
        <v>0</v>
      </c>
      <c r="Z461" s="1263"/>
      <c r="AA461" s="1263"/>
      <c r="AB461" s="1263"/>
      <c r="AC461" s="1263"/>
      <c r="AD461" s="1260"/>
      <c r="AE461" s="1260"/>
      <c r="AF461" s="1260"/>
      <c r="AG461" s="1260"/>
      <c r="AH461" s="1263"/>
      <c r="AI461" s="1263"/>
      <c r="AJ461" s="1263"/>
    </row>
    <row r="462" spans="1:36" ht="15" customHeight="1" thickBot="1" x14ac:dyDescent="0.3">
      <c r="A462" s="1342"/>
      <c r="B462" s="1342"/>
      <c r="C462" s="1379"/>
      <c r="D462" s="1342"/>
      <c r="E462" s="440"/>
      <c r="F462" s="440"/>
      <c r="G462" s="440"/>
      <c r="H462" s="440"/>
      <c r="I462" s="440"/>
      <c r="J462" s="440"/>
      <c r="K462" s="440"/>
      <c r="L462" s="154"/>
      <c r="M462" s="154"/>
      <c r="N462" s="154"/>
      <c r="O462" s="154"/>
      <c r="P462" s="154"/>
      <c r="Q462" s="154"/>
      <c r="R462" s="155"/>
      <c r="S462" s="155"/>
      <c r="T462" s="155"/>
      <c r="U462" s="155"/>
      <c r="V462" s="156">
        <f t="shared" si="213"/>
        <v>0</v>
      </c>
      <c r="W462" s="156">
        <f t="shared" si="214"/>
        <v>0</v>
      </c>
      <c r="X462" s="156">
        <f t="shared" si="215"/>
        <v>0</v>
      </c>
      <c r="Y462" s="428">
        <f t="shared" si="216"/>
        <v>0</v>
      </c>
      <c r="Z462" s="1264"/>
      <c r="AA462" s="1264"/>
      <c r="AB462" s="1264"/>
      <c r="AC462" s="1264"/>
      <c r="AD462" s="1261"/>
      <c r="AE462" s="1261"/>
      <c r="AF462" s="1261"/>
      <c r="AG462" s="1261"/>
      <c r="AH462" s="1264"/>
      <c r="AI462" s="1264"/>
      <c r="AJ462" s="1264"/>
    </row>
    <row r="463" spans="1:36" ht="18.75" x14ac:dyDescent="0.25">
      <c r="A463" s="1365">
        <v>36</v>
      </c>
      <c r="B463" s="1365" t="s">
        <v>991</v>
      </c>
      <c r="C463" s="1377" t="s">
        <v>88</v>
      </c>
      <c r="D463" s="1365">
        <f>100*0.9</f>
        <v>90</v>
      </c>
      <c r="E463" s="436" t="s">
        <v>1083</v>
      </c>
      <c r="F463" s="436">
        <v>14.6</v>
      </c>
      <c r="G463" s="436">
        <v>24</v>
      </c>
      <c r="H463" s="436">
        <v>29</v>
      </c>
      <c r="I463" s="436">
        <v>4.4000000000000004</v>
      </c>
      <c r="J463" s="436">
        <v>16</v>
      </c>
      <c r="K463" s="436">
        <v>3.2</v>
      </c>
      <c r="L463" s="138">
        <v>11.2</v>
      </c>
      <c r="M463" s="138">
        <v>18</v>
      </c>
      <c r="N463" s="138">
        <v>3.4</v>
      </c>
      <c r="O463" s="138">
        <v>6.5</v>
      </c>
      <c r="P463" s="138">
        <v>14.5</v>
      </c>
      <c r="Q463" s="138">
        <v>8.3000000000000007</v>
      </c>
      <c r="R463" s="139">
        <v>380</v>
      </c>
      <c r="S463" s="139">
        <v>380</v>
      </c>
      <c r="T463" s="139">
        <v>380</v>
      </c>
      <c r="U463" s="139">
        <v>380</v>
      </c>
      <c r="V463" s="140">
        <f t="shared" ref="V463:V466" si="228">IF(AND(F463=0,G463=0,H463=0),0,IF(AND(F463=0,G463=0),H463,IF(AND(F463=0,H463=0),G463,IF(AND(G463=0,H463=0),F463,IF(F463=0,(G463+H463)/2,IF(G463=0,(F463+H463)/2,IF(H463=0,(F463+G463)/2,(F463+G463+H463)/3)))))))</f>
        <v>22.533333333333331</v>
      </c>
      <c r="W463" s="140">
        <f t="shared" ref="W463:W466" si="229">IF(AND(I463=0,J463=0,K463=0),0,IF(AND(I463=0,J463=0),K463,IF(AND(I463=0,K463=0),J463,IF(AND(J463=0,K463=0),I463,IF(I463=0,(J463+K463)/2,IF(J463=0,(I463+K463)/2,IF(K463=0,(I463+J463)/2,(I463+J463+K463)/3)))))))</f>
        <v>7.8666666666666663</v>
      </c>
      <c r="X463" s="140">
        <f t="shared" ref="X463:X466" si="230">IF(AND(L463=0,M463=0,N463=0),0,IF(AND(L463=0,M463=0),N463,IF(AND(L463=0,N463=0),M463,IF(AND(M463=0,N463=0),L463,IF(L463=0,(M463+N463)/2,IF(M463=0,(L463+N463)/2,IF(N463=0,(L463+M463)/2,(L463+M463+N463)/3)))))))</f>
        <v>10.866666666666667</v>
      </c>
      <c r="Y463" s="555">
        <f t="shared" ref="Y463:Y466" si="231">IF(AND(O463=0,P463=0,Q463=0),0,IF(AND(O463=0,P463=0),Q463,IF(AND(O463=0,Q463=0),P463,IF(AND(P463=0,Q463=0),O463,IF(O463=0,(P463+Q463)/2,IF(P463=0,(O463+Q463)/2,IF(Q463=0,(O463+P463)/2,(O463+P463+Q463)/3)))))))</f>
        <v>9.7666666666666675</v>
      </c>
      <c r="Z463" s="1262">
        <f t="shared" ref="Z463" si="232">SUM(V463:V466)</f>
        <v>44.033333333333331</v>
      </c>
      <c r="AA463" s="1262">
        <f t="shared" ref="AA463" si="233">SUM(W463:W466)</f>
        <v>27.7</v>
      </c>
      <c r="AB463" s="1262">
        <f t="shared" ref="AB463" si="234">SUM(X463:X466)</f>
        <v>43.5</v>
      </c>
      <c r="AC463" s="1262">
        <f t="shared" ref="AC463" si="235">SUM(Y463:Y466)</f>
        <v>42.56666666666667</v>
      </c>
      <c r="AD463" s="1259">
        <f t="shared" ref="AD463" si="236">SUM(Z463:Z466)</f>
        <v>44.033333333333331</v>
      </c>
      <c r="AE463" s="1259">
        <f t="shared" ref="AE463" si="237">SUM(AA463:AA466)</f>
        <v>27.7</v>
      </c>
      <c r="AF463" s="1259">
        <f t="shared" ref="AF463" si="238">SUM(AB463:AB466)</f>
        <v>43.5</v>
      </c>
      <c r="AG463" s="1259">
        <f t="shared" ref="AG463" si="239">SUM(AC463:AC466)</f>
        <v>42.56666666666667</v>
      </c>
      <c r="AH463" s="1262">
        <f t="shared" ref="AH463" si="240">SUM(AD463:AD466)</f>
        <v>44.033333333333331</v>
      </c>
      <c r="AI463" s="1262">
        <f t="shared" ref="AI463" si="241">SUM(AE463:AE466)</f>
        <v>27.7</v>
      </c>
      <c r="AJ463" s="1262">
        <f t="shared" ref="AJ463" si="242">SUM(AF463:AF466)</f>
        <v>43.5</v>
      </c>
    </row>
    <row r="464" spans="1:36" ht="18.75" x14ac:dyDescent="0.25">
      <c r="A464" s="1366"/>
      <c r="B464" s="1366"/>
      <c r="C464" s="1378"/>
      <c r="D464" s="1366"/>
      <c r="E464" s="437" t="s">
        <v>1084</v>
      </c>
      <c r="F464" s="437">
        <v>18.399999999999999</v>
      </c>
      <c r="G464" s="437">
        <v>22</v>
      </c>
      <c r="H464" s="437">
        <v>24.1</v>
      </c>
      <c r="I464" s="437">
        <v>17.3</v>
      </c>
      <c r="J464" s="437">
        <v>18</v>
      </c>
      <c r="K464" s="437">
        <v>24.2</v>
      </c>
      <c r="L464" s="143">
        <v>29.4</v>
      </c>
      <c r="M464" s="143">
        <v>31.5</v>
      </c>
      <c r="N464" s="143">
        <v>37</v>
      </c>
      <c r="O464" s="143">
        <v>24.6</v>
      </c>
      <c r="P464" s="143">
        <v>33.799999999999997</v>
      </c>
      <c r="Q464" s="143">
        <v>40</v>
      </c>
      <c r="R464" s="144"/>
      <c r="S464" s="144"/>
      <c r="T464" s="144"/>
      <c r="U464" s="144"/>
      <c r="V464" s="145">
        <f t="shared" si="228"/>
        <v>21.5</v>
      </c>
      <c r="W464" s="145">
        <f t="shared" si="229"/>
        <v>19.833333333333332</v>
      </c>
      <c r="X464" s="145">
        <f t="shared" si="230"/>
        <v>32.633333333333333</v>
      </c>
      <c r="Y464" s="553">
        <f t="shared" si="231"/>
        <v>32.800000000000004</v>
      </c>
      <c r="Z464" s="1263"/>
      <c r="AA464" s="1263"/>
      <c r="AB464" s="1263"/>
      <c r="AC464" s="1263"/>
      <c r="AD464" s="1260"/>
      <c r="AE464" s="1260"/>
      <c r="AF464" s="1260"/>
      <c r="AG464" s="1260"/>
      <c r="AH464" s="1263"/>
      <c r="AI464" s="1263"/>
      <c r="AJ464" s="1263"/>
    </row>
    <row r="465" spans="1:36" ht="15" customHeight="1" x14ac:dyDescent="0.25">
      <c r="A465" s="1366"/>
      <c r="B465" s="1366"/>
      <c r="C465" s="1378"/>
      <c r="D465" s="1366"/>
      <c r="E465" s="438"/>
      <c r="F465" s="438"/>
      <c r="G465" s="438"/>
      <c r="H465" s="438"/>
      <c r="I465" s="438"/>
      <c r="J465" s="438"/>
      <c r="K465" s="438"/>
      <c r="L465" s="147"/>
      <c r="M465" s="147"/>
      <c r="N465" s="147"/>
      <c r="O465" s="147"/>
      <c r="P465" s="147"/>
      <c r="Q465" s="147"/>
      <c r="R465" s="148"/>
      <c r="S465" s="148"/>
      <c r="T465" s="148"/>
      <c r="U465" s="148"/>
      <c r="V465" s="145">
        <f t="shared" si="228"/>
        <v>0</v>
      </c>
      <c r="W465" s="145">
        <f t="shared" si="229"/>
        <v>0</v>
      </c>
      <c r="X465" s="145">
        <f t="shared" si="230"/>
        <v>0</v>
      </c>
      <c r="Y465" s="553">
        <f t="shared" si="231"/>
        <v>0</v>
      </c>
      <c r="Z465" s="1263"/>
      <c r="AA465" s="1263"/>
      <c r="AB465" s="1263"/>
      <c r="AC465" s="1263"/>
      <c r="AD465" s="1260"/>
      <c r="AE465" s="1260"/>
      <c r="AF465" s="1260"/>
      <c r="AG465" s="1260"/>
      <c r="AH465" s="1263"/>
      <c r="AI465" s="1263"/>
      <c r="AJ465" s="1263"/>
    </row>
    <row r="466" spans="1:36" ht="15" customHeight="1" thickBot="1" x14ac:dyDescent="0.3">
      <c r="A466" s="1342"/>
      <c r="B466" s="1342"/>
      <c r="C466" s="1379"/>
      <c r="D466" s="1342"/>
      <c r="E466" s="440"/>
      <c r="F466" s="440"/>
      <c r="G466" s="440"/>
      <c r="H466" s="440"/>
      <c r="I466" s="440"/>
      <c r="J466" s="440"/>
      <c r="K466" s="440"/>
      <c r="L466" s="154"/>
      <c r="M466" s="154"/>
      <c r="N466" s="154"/>
      <c r="O466" s="154"/>
      <c r="P466" s="154"/>
      <c r="Q466" s="154"/>
      <c r="R466" s="155"/>
      <c r="S466" s="155"/>
      <c r="T466" s="155"/>
      <c r="U466" s="155"/>
      <c r="V466" s="156">
        <f t="shared" si="228"/>
        <v>0</v>
      </c>
      <c r="W466" s="156">
        <f t="shared" si="229"/>
        <v>0</v>
      </c>
      <c r="X466" s="156">
        <f t="shared" si="230"/>
        <v>0</v>
      </c>
      <c r="Y466" s="554">
        <f t="shared" si="231"/>
        <v>0</v>
      </c>
      <c r="Z466" s="1264"/>
      <c r="AA466" s="1264"/>
      <c r="AB466" s="1264"/>
      <c r="AC466" s="1264"/>
      <c r="AD466" s="1261"/>
      <c r="AE466" s="1261"/>
      <c r="AF466" s="1261"/>
      <c r="AG466" s="1261"/>
      <c r="AH466" s="1264"/>
      <c r="AI466" s="1264"/>
      <c r="AJ466" s="1264"/>
    </row>
    <row r="467" spans="1:36" ht="18.75" x14ac:dyDescent="0.25">
      <c r="A467" s="1365">
        <v>37</v>
      </c>
      <c r="B467" s="1365" t="s">
        <v>1029</v>
      </c>
      <c r="C467" s="1377" t="s">
        <v>1197</v>
      </c>
      <c r="D467" s="1365">
        <f>64*0.9</f>
        <v>57.6</v>
      </c>
      <c r="E467" s="436" t="s">
        <v>1028</v>
      </c>
      <c r="F467" s="436">
        <v>0</v>
      </c>
      <c r="G467" s="436">
        <v>1.1000000000000001</v>
      </c>
      <c r="H467" s="436">
        <v>0</v>
      </c>
      <c r="I467" s="436">
        <v>0.1</v>
      </c>
      <c r="J467" s="436">
        <v>2.4</v>
      </c>
      <c r="K467" s="436">
        <v>0</v>
      </c>
      <c r="L467" s="138">
        <v>0.2</v>
      </c>
      <c r="M467" s="138">
        <v>2.4</v>
      </c>
      <c r="N467" s="138">
        <v>0</v>
      </c>
      <c r="O467" s="138">
        <v>1.2</v>
      </c>
      <c r="P467" s="138">
        <v>3.1</v>
      </c>
      <c r="Q467" s="138">
        <v>1.1000000000000001</v>
      </c>
      <c r="R467" s="139">
        <v>380</v>
      </c>
      <c r="S467" s="139">
        <v>380</v>
      </c>
      <c r="T467" s="139">
        <v>380</v>
      </c>
      <c r="U467" s="139">
        <v>380</v>
      </c>
      <c r="V467" s="140">
        <f t="shared" ref="V467:V470" si="243">IF(AND(F467=0,G467=0,H467=0),0,IF(AND(F467=0,G467=0),H467,IF(AND(F467=0,H467=0),G467,IF(AND(G467=0,H467=0),F467,IF(F467=0,(G467+H467)/2,IF(G467=0,(F467+H467)/2,IF(H467=0,(F467+G467)/2,(F467+G467+H467)/3)))))))</f>
        <v>1.1000000000000001</v>
      </c>
      <c r="W467" s="140">
        <f t="shared" ref="W467:W470" si="244">IF(AND(I467=0,J467=0,K467=0),0,IF(AND(I467=0,J467=0),K467,IF(AND(I467=0,K467=0),J467,IF(AND(J467=0,K467=0),I467,IF(I467=0,(J467+K467)/2,IF(J467=0,(I467+K467)/2,IF(K467=0,(I467+J467)/2,(I467+J467+K467)/3)))))))</f>
        <v>1.25</v>
      </c>
      <c r="X467" s="140">
        <f t="shared" ref="X467:X470" si="245">IF(AND(L467=0,M467=0,N467=0),0,IF(AND(L467=0,M467=0),N467,IF(AND(L467=0,N467=0),M467,IF(AND(M467=0,N467=0),L467,IF(L467=0,(M467+N467)/2,IF(M467=0,(L467+N467)/2,IF(N467=0,(L467+M467)/2,(L467+M467+N467)/3)))))))</f>
        <v>1.3</v>
      </c>
      <c r="Y467" s="602">
        <f t="shared" ref="Y467:Y470" si="246">IF(AND(O467=0,P467=0,Q467=0),0,IF(AND(O467=0,P467=0),Q467,IF(AND(O467=0,Q467=0),P467,IF(AND(P467=0,Q467=0),O467,IF(O467=0,(P467+Q467)/2,IF(P467=0,(O467+Q467)/2,IF(Q467=0,(O467+P467)/2,(O467+P467+Q467)/3)))))))</f>
        <v>1.8</v>
      </c>
      <c r="Z467" s="1262">
        <f t="shared" ref="Z467" si="247">SUM(V467:V470)</f>
        <v>1.1000000000000001</v>
      </c>
      <c r="AA467" s="1262">
        <f t="shared" ref="AA467" si="248">SUM(W467:W470)</f>
        <v>1.25</v>
      </c>
      <c r="AB467" s="1262">
        <f t="shared" ref="AB467" si="249">SUM(X467:X470)</f>
        <v>1.3</v>
      </c>
      <c r="AC467" s="1262">
        <f t="shared" ref="AC467" si="250">SUM(Y467:Y470)</f>
        <v>1.8</v>
      </c>
      <c r="AD467" s="1259">
        <f t="shared" ref="AD467" si="251">SUM(Z467:Z470)</f>
        <v>1.1000000000000001</v>
      </c>
      <c r="AE467" s="1259">
        <f t="shared" ref="AE467" si="252">SUM(AA467:AA470)</f>
        <v>1.25</v>
      </c>
      <c r="AF467" s="1259">
        <f t="shared" ref="AF467" si="253">SUM(AB467:AB470)</f>
        <v>1.3</v>
      </c>
      <c r="AG467" s="1259">
        <f t="shared" ref="AG467" si="254">SUM(AC467:AC470)</f>
        <v>1.8</v>
      </c>
      <c r="AH467" s="1262">
        <f t="shared" ref="AH467" si="255">SUM(AD467:AD470)</f>
        <v>1.1000000000000001</v>
      </c>
      <c r="AI467" s="1262">
        <f t="shared" ref="AI467" si="256">SUM(AE467:AE470)</f>
        <v>1.25</v>
      </c>
      <c r="AJ467" s="1262">
        <f t="shared" ref="AJ467" si="257">SUM(AF467:AF470)</f>
        <v>1.3</v>
      </c>
    </row>
    <row r="468" spans="1:36" ht="18.75" x14ac:dyDescent="0.25">
      <c r="A468" s="1366"/>
      <c r="B468" s="1366"/>
      <c r="C468" s="1378"/>
      <c r="D468" s="1366"/>
      <c r="E468" s="437"/>
      <c r="F468" s="437"/>
      <c r="G468" s="437"/>
      <c r="H468" s="437"/>
      <c r="I468" s="437"/>
      <c r="J468" s="437"/>
      <c r="K468" s="437"/>
      <c r="L468" s="143"/>
      <c r="M468" s="143"/>
      <c r="N468" s="143"/>
      <c r="O468" s="143"/>
      <c r="P468" s="143"/>
      <c r="Q468" s="143"/>
      <c r="R468" s="144"/>
      <c r="S468" s="144"/>
      <c r="T468" s="144"/>
      <c r="U468" s="144"/>
      <c r="V468" s="145">
        <f t="shared" si="243"/>
        <v>0</v>
      </c>
      <c r="W468" s="145">
        <f t="shared" si="244"/>
        <v>0</v>
      </c>
      <c r="X468" s="145">
        <f t="shared" si="245"/>
        <v>0</v>
      </c>
      <c r="Y468" s="600">
        <f t="shared" si="246"/>
        <v>0</v>
      </c>
      <c r="Z468" s="1263"/>
      <c r="AA468" s="1263"/>
      <c r="AB468" s="1263"/>
      <c r="AC468" s="1263"/>
      <c r="AD468" s="1260"/>
      <c r="AE468" s="1260"/>
      <c r="AF468" s="1260"/>
      <c r="AG468" s="1260"/>
      <c r="AH468" s="1263"/>
      <c r="AI468" s="1263"/>
      <c r="AJ468" s="1263"/>
    </row>
    <row r="469" spans="1:36" ht="15" customHeight="1" x14ac:dyDescent="0.25">
      <c r="A469" s="1366"/>
      <c r="B469" s="1366"/>
      <c r="C469" s="1378"/>
      <c r="D469" s="1366"/>
      <c r="E469" s="438"/>
      <c r="F469" s="438"/>
      <c r="G469" s="438"/>
      <c r="H469" s="438"/>
      <c r="I469" s="438"/>
      <c r="J469" s="438"/>
      <c r="K469" s="438"/>
      <c r="L469" s="147"/>
      <c r="M469" s="147"/>
      <c r="N469" s="147"/>
      <c r="O469" s="147"/>
      <c r="P469" s="147"/>
      <c r="Q469" s="147"/>
      <c r="R469" s="148"/>
      <c r="S469" s="148"/>
      <c r="T469" s="148"/>
      <c r="U469" s="148"/>
      <c r="V469" s="145">
        <f t="shared" si="243"/>
        <v>0</v>
      </c>
      <c r="W469" s="145">
        <f t="shared" si="244"/>
        <v>0</v>
      </c>
      <c r="X469" s="145">
        <f t="shared" si="245"/>
        <v>0</v>
      </c>
      <c r="Y469" s="600">
        <f t="shared" si="246"/>
        <v>0</v>
      </c>
      <c r="Z469" s="1263"/>
      <c r="AA469" s="1263"/>
      <c r="AB469" s="1263"/>
      <c r="AC469" s="1263"/>
      <c r="AD469" s="1260"/>
      <c r="AE469" s="1260"/>
      <c r="AF469" s="1260"/>
      <c r="AG469" s="1260"/>
      <c r="AH469" s="1263"/>
      <c r="AI469" s="1263"/>
      <c r="AJ469" s="1263"/>
    </row>
    <row r="470" spans="1:36" ht="15" customHeight="1" thickBot="1" x14ac:dyDescent="0.3">
      <c r="A470" s="1342"/>
      <c r="B470" s="1342"/>
      <c r="C470" s="1379"/>
      <c r="D470" s="1342"/>
      <c r="E470" s="440"/>
      <c r="F470" s="440"/>
      <c r="G470" s="440"/>
      <c r="H470" s="440"/>
      <c r="I470" s="440"/>
      <c r="J470" s="440"/>
      <c r="K470" s="440"/>
      <c r="L470" s="154"/>
      <c r="M470" s="154"/>
      <c r="N470" s="154"/>
      <c r="O470" s="154"/>
      <c r="P470" s="154"/>
      <c r="Q470" s="154"/>
      <c r="R470" s="155"/>
      <c r="S470" s="155"/>
      <c r="T470" s="155"/>
      <c r="U470" s="155"/>
      <c r="V470" s="156">
        <f t="shared" si="243"/>
        <v>0</v>
      </c>
      <c r="W470" s="156">
        <f t="shared" si="244"/>
        <v>0</v>
      </c>
      <c r="X470" s="156">
        <f t="shared" si="245"/>
        <v>0</v>
      </c>
      <c r="Y470" s="601">
        <f t="shared" si="246"/>
        <v>0</v>
      </c>
      <c r="Z470" s="1264"/>
      <c r="AA470" s="1264"/>
      <c r="AB470" s="1264"/>
      <c r="AC470" s="1264"/>
      <c r="AD470" s="1261"/>
      <c r="AE470" s="1261"/>
      <c r="AF470" s="1261"/>
      <c r="AG470" s="1261"/>
      <c r="AH470" s="1264"/>
      <c r="AI470" s="1264"/>
      <c r="AJ470" s="1264"/>
    </row>
    <row r="471" spans="1:36" ht="15" customHeight="1" x14ac:dyDescent="0.3">
      <c r="A471" s="158"/>
      <c r="B471" s="442"/>
      <c r="C471" s="442"/>
      <c r="D471" s="442"/>
      <c r="E471" s="442"/>
      <c r="AD471" s="196">
        <f>SUM(AD12:AD470)</f>
        <v>1293.872819598937</v>
      </c>
      <c r="AE471" s="196">
        <f t="shared" ref="AE471:AG471" si="258">SUM(AE12:AE470)</f>
        <v>1242.9433919073867</v>
      </c>
      <c r="AF471" s="196">
        <f t="shared" si="258"/>
        <v>1384.3195200903936</v>
      </c>
      <c r="AG471" s="196">
        <f t="shared" si="258"/>
        <v>1408.8063374261719</v>
      </c>
    </row>
    <row r="472" spans="1:36" ht="15" customHeight="1" x14ac:dyDescent="0.25">
      <c r="A472" s="158"/>
      <c r="B472" s="1380" t="s">
        <v>1085</v>
      </c>
      <c r="C472" s="1380"/>
      <c r="D472" s="1380"/>
      <c r="E472" s="1380"/>
    </row>
    <row r="473" spans="1:36" ht="15" customHeight="1" x14ac:dyDescent="0.25">
      <c r="A473" s="158"/>
      <c r="B473" s="1380"/>
      <c r="C473" s="1380"/>
      <c r="D473" s="1380"/>
      <c r="E473" s="1380"/>
    </row>
    <row r="474" spans="1:36" ht="15" customHeight="1" x14ac:dyDescent="0.25">
      <c r="B474" s="1380"/>
      <c r="C474" s="1380"/>
      <c r="D474" s="1380"/>
      <c r="E474" s="1380"/>
    </row>
  </sheetData>
  <sheetProtection formatCells="0" formatColumns="0" formatRows="0" insertRows="0"/>
  <mergeCells count="616">
    <mergeCell ref="AE304:AE314"/>
    <mergeCell ref="AF304:AF314"/>
    <mergeCell ref="AG304:AG314"/>
    <mergeCell ref="AH304:AH314"/>
    <mergeCell ref="AI304:AI314"/>
    <mergeCell ref="AJ304:AJ314"/>
    <mergeCell ref="A304:A314"/>
    <mergeCell ref="B304:B314"/>
    <mergeCell ref="C304:C314"/>
    <mergeCell ref="D304:D314"/>
    <mergeCell ref="Z304:Z314"/>
    <mergeCell ref="AA304:AA314"/>
    <mergeCell ref="AB304:AB314"/>
    <mergeCell ref="AC304:AC314"/>
    <mergeCell ref="AD304:AD314"/>
    <mergeCell ref="AE467:AE470"/>
    <mergeCell ref="AF467:AF470"/>
    <mergeCell ref="AG467:AG470"/>
    <mergeCell ref="AH467:AH470"/>
    <mergeCell ref="AI467:AI470"/>
    <mergeCell ref="AJ467:AJ470"/>
    <mergeCell ref="A467:A470"/>
    <mergeCell ref="B467:B470"/>
    <mergeCell ref="C467:C470"/>
    <mergeCell ref="D467:D470"/>
    <mergeCell ref="Z467:Z470"/>
    <mergeCell ref="AA467:AA470"/>
    <mergeCell ref="AB467:AB470"/>
    <mergeCell ref="AC467:AC470"/>
    <mergeCell ref="AD467:AD470"/>
    <mergeCell ref="B472:E474"/>
    <mergeCell ref="AE459:AE462"/>
    <mergeCell ref="AF459:AF462"/>
    <mergeCell ref="AG459:AG462"/>
    <mergeCell ref="AH459:AH462"/>
    <mergeCell ref="AI459:AI462"/>
    <mergeCell ref="AJ459:AJ462"/>
    <mergeCell ref="A459:A462"/>
    <mergeCell ref="B459:B462"/>
    <mergeCell ref="C459:C462"/>
    <mergeCell ref="D459:D462"/>
    <mergeCell ref="Z459:Z462"/>
    <mergeCell ref="AA459:AA462"/>
    <mergeCell ref="AB459:AB462"/>
    <mergeCell ref="AC459:AC462"/>
    <mergeCell ref="AD459:AD462"/>
    <mergeCell ref="A463:A466"/>
    <mergeCell ref="B463:B466"/>
    <mergeCell ref="C463:C466"/>
    <mergeCell ref="D463:D466"/>
    <mergeCell ref="Z463:Z466"/>
    <mergeCell ref="AA463:AA466"/>
    <mergeCell ref="AB463:AB466"/>
    <mergeCell ref="AC463:AC466"/>
    <mergeCell ref="AE455:AE458"/>
    <mergeCell ref="AF455:AF458"/>
    <mergeCell ref="AG455:AG458"/>
    <mergeCell ref="AH455:AH458"/>
    <mergeCell ref="AI455:AI458"/>
    <mergeCell ref="AJ455:AJ458"/>
    <mergeCell ref="A451:A454"/>
    <mergeCell ref="B451:B454"/>
    <mergeCell ref="C451:C454"/>
    <mergeCell ref="D451:D454"/>
    <mergeCell ref="Z451:Z454"/>
    <mergeCell ref="A455:A458"/>
    <mergeCell ref="B455:B458"/>
    <mergeCell ref="C455:C458"/>
    <mergeCell ref="D455:D458"/>
    <mergeCell ref="Z455:Z458"/>
    <mergeCell ref="AA455:AA458"/>
    <mergeCell ref="AB455:AB458"/>
    <mergeCell ref="AC455:AC458"/>
    <mergeCell ref="AD455:AD458"/>
    <mergeCell ref="A447:A450"/>
    <mergeCell ref="B447:B450"/>
    <mergeCell ref="C447:C450"/>
    <mergeCell ref="D447:D450"/>
    <mergeCell ref="Z447:Z450"/>
    <mergeCell ref="AA447:AA450"/>
    <mergeCell ref="AB447:AB450"/>
    <mergeCell ref="AC447:AC450"/>
    <mergeCell ref="AD447:AD450"/>
    <mergeCell ref="A443:A446"/>
    <mergeCell ref="B443:B446"/>
    <mergeCell ref="C443:C446"/>
    <mergeCell ref="D443:D446"/>
    <mergeCell ref="Z443:Z446"/>
    <mergeCell ref="AA443:AA446"/>
    <mergeCell ref="AB443:AB446"/>
    <mergeCell ref="AC443:AC446"/>
    <mergeCell ref="AD443:AD446"/>
    <mergeCell ref="AH431:AH434"/>
    <mergeCell ref="AI431:AI434"/>
    <mergeCell ref="A439:A442"/>
    <mergeCell ref="B439:B442"/>
    <mergeCell ref="C439:C442"/>
    <mergeCell ref="D439:D442"/>
    <mergeCell ref="Z439:Z442"/>
    <mergeCell ref="AA439:AA442"/>
    <mergeCell ref="AB439:AB442"/>
    <mergeCell ref="AC439:AC442"/>
    <mergeCell ref="AD439:AD442"/>
    <mergeCell ref="AE439:AE442"/>
    <mergeCell ref="AF439:AF442"/>
    <mergeCell ref="AG439:AG442"/>
    <mergeCell ref="AH439:AH442"/>
    <mergeCell ref="AI439:AI442"/>
    <mergeCell ref="AI435:AI438"/>
    <mergeCell ref="AJ435:AJ438"/>
    <mergeCell ref="AC435:AC438"/>
    <mergeCell ref="AD435:AD438"/>
    <mergeCell ref="AE435:AE438"/>
    <mergeCell ref="AF435:AF438"/>
    <mergeCell ref="AG435:AG438"/>
    <mergeCell ref="AH435:AH438"/>
    <mergeCell ref="AJ439:AJ442"/>
    <mergeCell ref="AE443:AE446"/>
    <mergeCell ref="AF443:AF446"/>
    <mergeCell ref="AG443:AG446"/>
    <mergeCell ref="AH443:AH446"/>
    <mergeCell ref="AI443:AI446"/>
    <mergeCell ref="AJ443:AJ446"/>
    <mergeCell ref="AE447:AE450"/>
    <mergeCell ref="AF447:AF450"/>
    <mergeCell ref="AG447:AG450"/>
    <mergeCell ref="AH447:AH450"/>
    <mergeCell ref="AI447:AI450"/>
    <mergeCell ref="AJ447:AJ450"/>
    <mergeCell ref="AE451:AE454"/>
    <mergeCell ref="AF451:AF454"/>
    <mergeCell ref="AA451:AA454"/>
    <mergeCell ref="AB451:AB454"/>
    <mergeCell ref="AC451:AC454"/>
    <mergeCell ref="AD451:AD454"/>
    <mergeCell ref="AG451:AG454"/>
    <mergeCell ref="AH451:AH454"/>
    <mergeCell ref="AI451:AI454"/>
    <mergeCell ref="AJ451:AJ454"/>
    <mergeCell ref="C423:C426"/>
    <mergeCell ref="D423:D426"/>
    <mergeCell ref="Z423:Z426"/>
    <mergeCell ref="AA423:AA426"/>
    <mergeCell ref="AJ431:AJ434"/>
    <mergeCell ref="A435:A438"/>
    <mergeCell ref="B435:B438"/>
    <mergeCell ref="C435:C438"/>
    <mergeCell ref="D435:D438"/>
    <mergeCell ref="Z435:Z438"/>
    <mergeCell ref="AA435:AA438"/>
    <mergeCell ref="AB435:AB438"/>
    <mergeCell ref="AB431:AB434"/>
    <mergeCell ref="AC431:AC434"/>
    <mergeCell ref="AD431:AD434"/>
    <mergeCell ref="AE431:AE434"/>
    <mergeCell ref="AF431:AF434"/>
    <mergeCell ref="AG431:AG434"/>
    <mergeCell ref="A431:A434"/>
    <mergeCell ref="B431:B434"/>
    <mergeCell ref="C431:C434"/>
    <mergeCell ref="D431:D434"/>
    <mergeCell ref="Z431:Z434"/>
    <mergeCell ref="AA431:AA434"/>
    <mergeCell ref="AE427:AE430"/>
    <mergeCell ref="AF427:AF430"/>
    <mergeCell ref="AG427:AG430"/>
    <mergeCell ref="AH427:AH430"/>
    <mergeCell ref="AI427:AI430"/>
    <mergeCell ref="AJ427:AJ430"/>
    <mergeCell ref="AJ423:AJ426"/>
    <mergeCell ref="A427:A430"/>
    <mergeCell ref="B427:B430"/>
    <mergeCell ref="C427:C430"/>
    <mergeCell ref="D427:D430"/>
    <mergeCell ref="Z427:Z430"/>
    <mergeCell ref="AA427:AA430"/>
    <mergeCell ref="AB427:AB430"/>
    <mergeCell ref="AC427:AC430"/>
    <mergeCell ref="AD427:AD430"/>
    <mergeCell ref="AD423:AD426"/>
    <mergeCell ref="AE423:AE426"/>
    <mergeCell ref="AF423:AF426"/>
    <mergeCell ref="AG423:AG426"/>
    <mergeCell ref="AH423:AH426"/>
    <mergeCell ref="AI423:AI426"/>
    <mergeCell ref="A423:A426"/>
    <mergeCell ref="B423:B426"/>
    <mergeCell ref="A415:A418"/>
    <mergeCell ref="B415:B418"/>
    <mergeCell ref="C415:C418"/>
    <mergeCell ref="D415:D418"/>
    <mergeCell ref="Z415:Z418"/>
    <mergeCell ref="AD419:AD422"/>
    <mergeCell ref="AE419:AE422"/>
    <mergeCell ref="AF419:AF422"/>
    <mergeCell ref="AG419:AG422"/>
    <mergeCell ref="AG407:AG410"/>
    <mergeCell ref="AH407:AH410"/>
    <mergeCell ref="AI407:AI410"/>
    <mergeCell ref="A407:A410"/>
    <mergeCell ref="B407:B410"/>
    <mergeCell ref="C407:C410"/>
    <mergeCell ref="AB423:AB426"/>
    <mergeCell ref="AC423:AC426"/>
    <mergeCell ref="AC419:AC422"/>
    <mergeCell ref="AH415:AH418"/>
    <mergeCell ref="AI415:AI418"/>
    <mergeCell ref="A419:A422"/>
    <mergeCell ref="B419:B422"/>
    <mergeCell ref="C419:C422"/>
    <mergeCell ref="D419:D422"/>
    <mergeCell ref="Z419:Z422"/>
    <mergeCell ref="AA419:AA422"/>
    <mergeCell ref="AB419:AB422"/>
    <mergeCell ref="AB415:AB418"/>
    <mergeCell ref="AC415:AC418"/>
    <mergeCell ref="AD415:AD418"/>
    <mergeCell ref="AE415:AE418"/>
    <mergeCell ref="AF415:AF418"/>
    <mergeCell ref="AG415:AG418"/>
    <mergeCell ref="A411:A414"/>
    <mergeCell ref="B411:B414"/>
    <mergeCell ref="C411:C414"/>
    <mergeCell ref="D411:D414"/>
    <mergeCell ref="Z411:Z414"/>
    <mergeCell ref="AA411:AA414"/>
    <mergeCell ref="AB411:AB414"/>
    <mergeCell ref="AC411:AC414"/>
    <mergeCell ref="AD411:AD414"/>
    <mergeCell ref="AE411:AE414"/>
    <mergeCell ref="AF411:AF414"/>
    <mergeCell ref="AG411:AG414"/>
    <mergeCell ref="AH411:AH414"/>
    <mergeCell ref="AA415:AA418"/>
    <mergeCell ref="AI419:AI422"/>
    <mergeCell ref="AJ419:AJ422"/>
    <mergeCell ref="AI411:AI414"/>
    <mergeCell ref="AJ411:AJ414"/>
    <mergeCell ref="AJ415:AJ418"/>
    <mergeCell ref="AH419:AH422"/>
    <mergeCell ref="D407:D410"/>
    <mergeCell ref="Z407:Z410"/>
    <mergeCell ref="AA407:AA410"/>
    <mergeCell ref="AB407:AB410"/>
    <mergeCell ref="AC407:AC410"/>
    <mergeCell ref="AC403:AC406"/>
    <mergeCell ref="AH399:AH402"/>
    <mergeCell ref="AI399:AI402"/>
    <mergeCell ref="AJ399:AJ402"/>
    <mergeCell ref="AD399:AD402"/>
    <mergeCell ref="AE399:AE402"/>
    <mergeCell ref="AF399:AF402"/>
    <mergeCell ref="AG399:AG402"/>
    <mergeCell ref="AI403:AI406"/>
    <mergeCell ref="AJ403:AJ406"/>
    <mergeCell ref="AD403:AD406"/>
    <mergeCell ref="AE403:AE406"/>
    <mergeCell ref="AF403:AF406"/>
    <mergeCell ref="AG403:AG406"/>
    <mergeCell ref="AH403:AH406"/>
    <mergeCell ref="AJ407:AJ410"/>
    <mergeCell ref="AD407:AD410"/>
    <mergeCell ref="AE407:AE410"/>
    <mergeCell ref="AF407:AF410"/>
    <mergeCell ref="AB403:AB406"/>
    <mergeCell ref="AB399:AB402"/>
    <mergeCell ref="AC399:AC402"/>
    <mergeCell ref="A399:A402"/>
    <mergeCell ref="B399:B402"/>
    <mergeCell ref="C399:C402"/>
    <mergeCell ref="D399:D402"/>
    <mergeCell ref="Z399:Z402"/>
    <mergeCell ref="AA399:AA402"/>
    <mergeCell ref="C375:C394"/>
    <mergeCell ref="D375:D394"/>
    <mergeCell ref="Z375:Z394"/>
    <mergeCell ref="AA375:AA394"/>
    <mergeCell ref="A403:A406"/>
    <mergeCell ref="B403:B406"/>
    <mergeCell ref="C403:C406"/>
    <mergeCell ref="D403:D406"/>
    <mergeCell ref="Z403:Z406"/>
    <mergeCell ref="AA403:AA406"/>
    <mergeCell ref="AE395:AE398"/>
    <mergeCell ref="AF395:AF398"/>
    <mergeCell ref="AG395:AG398"/>
    <mergeCell ref="AH395:AH398"/>
    <mergeCell ref="AI395:AI398"/>
    <mergeCell ref="AJ395:AJ398"/>
    <mergeCell ref="AJ375:AJ394"/>
    <mergeCell ref="A395:A398"/>
    <mergeCell ref="B395:B398"/>
    <mergeCell ref="C395:C398"/>
    <mergeCell ref="D395:D398"/>
    <mergeCell ref="Z395:Z398"/>
    <mergeCell ref="AA395:AA398"/>
    <mergeCell ref="AB395:AB398"/>
    <mergeCell ref="AC395:AC398"/>
    <mergeCell ref="AD395:AD398"/>
    <mergeCell ref="AD375:AD394"/>
    <mergeCell ref="AE375:AE394"/>
    <mergeCell ref="AF375:AF394"/>
    <mergeCell ref="AG375:AG394"/>
    <mergeCell ref="AH375:AH394"/>
    <mergeCell ref="AI375:AI394"/>
    <mergeCell ref="A375:A394"/>
    <mergeCell ref="B375:B394"/>
    <mergeCell ref="A335:A354"/>
    <mergeCell ref="B335:B354"/>
    <mergeCell ref="C335:C354"/>
    <mergeCell ref="D335:D354"/>
    <mergeCell ref="Z335:Z354"/>
    <mergeCell ref="AD355:AD374"/>
    <mergeCell ref="AE355:AE374"/>
    <mergeCell ref="AF355:AF374"/>
    <mergeCell ref="AG355:AG374"/>
    <mergeCell ref="AG284:AG303"/>
    <mergeCell ref="AH284:AH303"/>
    <mergeCell ref="AI284:AI303"/>
    <mergeCell ref="A284:A303"/>
    <mergeCell ref="B284:B303"/>
    <mergeCell ref="C284:C303"/>
    <mergeCell ref="AB375:AB394"/>
    <mergeCell ref="AC375:AC394"/>
    <mergeCell ref="AC355:AC374"/>
    <mergeCell ref="AH335:AH354"/>
    <mergeCell ref="AI335:AI354"/>
    <mergeCell ref="A355:A374"/>
    <mergeCell ref="B355:B374"/>
    <mergeCell ref="C355:C374"/>
    <mergeCell ref="D355:D374"/>
    <mergeCell ref="Z355:Z374"/>
    <mergeCell ref="AA355:AA374"/>
    <mergeCell ref="AB355:AB374"/>
    <mergeCell ref="AB335:AB354"/>
    <mergeCell ref="AC335:AC354"/>
    <mergeCell ref="AD335:AD354"/>
    <mergeCell ref="AE335:AE354"/>
    <mergeCell ref="AF335:AF354"/>
    <mergeCell ref="AG335:AG354"/>
    <mergeCell ref="A315:A334"/>
    <mergeCell ref="B315:B334"/>
    <mergeCell ref="C315:C334"/>
    <mergeCell ref="D315:D334"/>
    <mergeCell ref="Z315:Z334"/>
    <mergeCell ref="AA315:AA334"/>
    <mergeCell ref="AB315:AB334"/>
    <mergeCell ref="AC315:AC334"/>
    <mergeCell ref="AD315:AD334"/>
    <mergeCell ref="AE315:AE334"/>
    <mergeCell ref="AF315:AF334"/>
    <mergeCell ref="AG315:AG334"/>
    <mergeCell ref="AH315:AH334"/>
    <mergeCell ref="AA335:AA354"/>
    <mergeCell ref="AI355:AI374"/>
    <mergeCell ref="AJ355:AJ374"/>
    <mergeCell ref="AI315:AI334"/>
    <mergeCell ref="AJ315:AJ334"/>
    <mergeCell ref="AJ335:AJ354"/>
    <mergeCell ref="AH355:AH374"/>
    <mergeCell ref="D284:D303"/>
    <mergeCell ref="Z284:Z303"/>
    <mergeCell ref="AA284:AA303"/>
    <mergeCell ref="AB284:AB303"/>
    <mergeCell ref="AC284:AC303"/>
    <mergeCell ref="AC264:AC283"/>
    <mergeCell ref="AH244:AH263"/>
    <mergeCell ref="AI244:AI263"/>
    <mergeCell ref="AJ244:AJ263"/>
    <mergeCell ref="AD244:AD263"/>
    <mergeCell ref="AE244:AE263"/>
    <mergeCell ref="AF244:AF263"/>
    <mergeCell ref="AG244:AG263"/>
    <mergeCell ref="AI264:AI283"/>
    <mergeCell ref="AJ264:AJ283"/>
    <mergeCell ref="AD264:AD283"/>
    <mergeCell ref="AE264:AE283"/>
    <mergeCell ref="AF264:AF283"/>
    <mergeCell ref="AG264:AG283"/>
    <mergeCell ref="AH264:AH283"/>
    <mergeCell ref="AJ284:AJ303"/>
    <mergeCell ref="AD284:AD303"/>
    <mergeCell ref="AE284:AE303"/>
    <mergeCell ref="AF284:AF303"/>
    <mergeCell ref="AB264:AB283"/>
    <mergeCell ref="AB244:AB263"/>
    <mergeCell ref="AC244:AC263"/>
    <mergeCell ref="A244:A263"/>
    <mergeCell ref="B244:B263"/>
    <mergeCell ref="C244:C263"/>
    <mergeCell ref="D244:D263"/>
    <mergeCell ref="Z244:Z263"/>
    <mergeCell ref="AA244:AA263"/>
    <mergeCell ref="C204:C223"/>
    <mergeCell ref="D204:D223"/>
    <mergeCell ref="Z204:Z223"/>
    <mergeCell ref="AA204:AA223"/>
    <mergeCell ref="A264:A283"/>
    <mergeCell ref="B264:B283"/>
    <mergeCell ref="C264:C283"/>
    <mergeCell ref="D264:D283"/>
    <mergeCell ref="Z264:Z283"/>
    <mergeCell ref="AA264:AA283"/>
    <mergeCell ref="AE224:AE243"/>
    <mergeCell ref="AF224:AF243"/>
    <mergeCell ref="AG224:AG243"/>
    <mergeCell ref="AH224:AH243"/>
    <mergeCell ref="AI224:AI243"/>
    <mergeCell ref="AJ224:AJ243"/>
    <mergeCell ref="AJ204:AJ223"/>
    <mergeCell ref="A224:A243"/>
    <mergeCell ref="B224:B243"/>
    <mergeCell ref="C224:C243"/>
    <mergeCell ref="D224:D243"/>
    <mergeCell ref="Z224:Z243"/>
    <mergeCell ref="AA224:AA243"/>
    <mergeCell ref="AB224:AB243"/>
    <mergeCell ref="AC224:AC243"/>
    <mergeCell ref="AD224:AD243"/>
    <mergeCell ref="AD204:AD223"/>
    <mergeCell ref="AE204:AE223"/>
    <mergeCell ref="AF204:AF223"/>
    <mergeCell ref="AG204:AG223"/>
    <mergeCell ref="AH204:AH223"/>
    <mergeCell ref="AI204:AI223"/>
    <mergeCell ref="A204:A223"/>
    <mergeCell ref="B204:B223"/>
    <mergeCell ref="A164:A183"/>
    <mergeCell ref="B164:B183"/>
    <mergeCell ref="C164:C183"/>
    <mergeCell ref="D164:D183"/>
    <mergeCell ref="Z164:Z183"/>
    <mergeCell ref="AD184:AD203"/>
    <mergeCell ref="AE184:AE203"/>
    <mergeCell ref="AF184:AF203"/>
    <mergeCell ref="AG184:AG203"/>
    <mergeCell ref="AG124:AG143"/>
    <mergeCell ref="AH124:AH143"/>
    <mergeCell ref="AI124:AI143"/>
    <mergeCell ref="A124:A143"/>
    <mergeCell ref="B124:B143"/>
    <mergeCell ref="C124:C143"/>
    <mergeCell ref="AB204:AB223"/>
    <mergeCell ref="AC204:AC223"/>
    <mergeCell ref="AC184:AC203"/>
    <mergeCell ref="AH164:AH183"/>
    <mergeCell ref="AI164:AI183"/>
    <mergeCell ref="A184:A203"/>
    <mergeCell ref="B184:B203"/>
    <mergeCell ref="C184:C203"/>
    <mergeCell ref="D184:D203"/>
    <mergeCell ref="Z184:Z203"/>
    <mergeCell ref="AA184:AA203"/>
    <mergeCell ref="AB184:AB203"/>
    <mergeCell ref="AB164:AB183"/>
    <mergeCell ref="AC164:AC183"/>
    <mergeCell ref="AD164:AD183"/>
    <mergeCell ref="AE164:AE183"/>
    <mergeCell ref="AF164:AF183"/>
    <mergeCell ref="AG164:AG183"/>
    <mergeCell ref="A144:A163"/>
    <mergeCell ref="B144:B163"/>
    <mergeCell ref="C144:C163"/>
    <mergeCell ref="D144:D163"/>
    <mergeCell ref="Z144:Z163"/>
    <mergeCell ref="AA144:AA163"/>
    <mergeCell ref="AB144:AB163"/>
    <mergeCell ref="AC144:AC163"/>
    <mergeCell ref="AD144:AD163"/>
    <mergeCell ref="AE144:AE163"/>
    <mergeCell ref="AF144:AF163"/>
    <mergeCell ref="AG144:AG163"/>
    <mergeCell ref="AH144:AH163"/>
    <mergeCell ref="AA164:AA183"/>
    <mergeCell ref="AI184:AI203"/>
    <mergeCell ref="AJ184:AJ203"/>
    <mergeCell ref="AI144:AI163"/>
    <mergeCell ref="AJ144:AJ163"/>
    <mergeCell ref="AJ164:AJ183"/>
    <mergeCell ref="AH184:AH203"/>
    <mergeCell ref="D124:D143"/>
    <mergeCell ref="Z124:Z143"/>
    <mergeCell ref="AA124:AA143"/>
    <mergeCell ref="AB124:AB143"/>
    <mergeCell ref="AC124:AC143"/>
    <mergeCell ref="AC104:AC123"/>
    <mergeCell ref="AH84:AH103"/>
    <mergeCell ref="AI84:AI103"/>
    <mergeCell ref="AJ84:AJ103"/>
    <mergeCell ref="AD84:AD103"/>
    <mergeCell ref="AE84:AE103"/>
    <mergeCell ref="AF84:AF103"/>
    <mergeCell ref="AG84:AG103"/>
    <mergeCell ref="AI104:AI123"/>
    <mergeCell ref="AJ104:AJ123"/>
    <mergeCell ref="AD104:AD123"/>
    <mergeCell ref="AE104:AE123"/>
    <mergeCell ref="AF104:AF123"/>
    <mergeCell ref="AG104:AG123"/>
    <mergeCell ref="AH104:AH123"/>
    <mergeCell ref="AJ124:AJ143"/>
    <mergeCell ref="AD124:AD143"/>
    <mergeCell ref="AE124:AE143"/>
    <mergeCell ref="AF124:AF143"/>
    <mergeCell ref="A104:A123"/>
    <mergeCell ref="B104:B123"/>
    <mergeCell ref="C104:C123"/>
    <mergeCell ref="D104:D123"/>
    <mergeCell ref="Z104:Z123"/>
    <mergeCell ref="AA104:AA123"/>
    <mergeCell ref="AB104:AB123"/>
    <mergeCell ref="AB84:AB103"/>
    <mergeCell ref="AC84:AC103"/>
    <mergeCell ref="A84:A103"/>
    <mergeCell ref="B84:B103"/>
    <mergeCell ref="C84:C103"/>
    <mergeCell ref="D84:D103"/>
    <mergeCell ref="Z84:Z103"/>
    <mergeCell ref="AA84:AA103"/>
    <mergeCell ref="AD44:AD63"/>
    <mergeCell ref="AE44:AE63"/>
    <mergeCell ref="AF44:AF63"/>
    <mergeCell ref="AG44:AG63"/>
    <mergeCell ref="AH44:AH63"/>
    <mergeCell ref="AI44:AI63"/>
    <mergeCell ref="A44:A63"/>
    <mergeCell ref="B44:B63"/>
    <mergeCell ref="C44:C63"/>
    <mergeCell ref="D44:D63"/>
    <mergeCell ref="Z44:Z63"/>
    <mergeCell ref="AA44:AA63"/>
    <mergeCell ref="AC44:AC63"/>
    <mergeCell ref="A64:A83"/>
    <mergeCell ref="B64:B83"/>
    <mergeCell ref="C64:C83"/>
    <mergeCell ref="D64:D83"/>
    <mergeCell ref="Z64:Z83"/>
    <mergeCell ref="AA64:AA83"/>
    <mergeCell ref="AB64:AB83"/>
    <mergeCell ref="AC64:AC83"/>
    <mergeCell ref="AD64:AD83"/>
    <mergeCell ref="AF24:AF43"/>
    <mergeCell ref="AG24:AG43"/>
    <mergeCell ref="AH24:AH43"/>
    <mergeCell ref="AE64:AE83"/>
    <mergeCell ref="AF64:AF83"/>
    <mergeCell ref="AG64:AG83"/>
    <mergeCell ref="AH64:AH83"/>
    <mergeCell ref="AI64:AI83"/>
    <mergeCell ref="AJ64:AJ83"/>
    <mergeCell ref="AJ44:AJ63"/>
    <mergeCell ref="AC24:AC43"/>
    <mergeCell ref="AH12:AH23"/>
    <mergeCell ref="AI12:AI23"/>
    <mergeCell ref="AJ12:AJ23"/>
    <mergeCell ref="A24:A43"/>
    <mergeCell ref="B24:B43"/>
    <mergeCell ref="C24:C43"/>
    <mergeCell ref="D24:D43"/>
    <mergeCell ref="Z24:Z43"/>
    <mergeCell ref="AA24:AA43"/>
    <mergeCell ref="AB24:AB43"/>
    <mergeCell ref="AB12:AB23"/>
    <mergeCell ref="AC12:AC23"/>
    <mergeCell ref="AD12:AD23"/>
    <mergeCell ref="AE12:AE23"/>
    <mergeCell ref="AF12:AF23"/>
    <mergeCell ref="AG12:AG23"/>
    <mergeCell ref="A12:A23"/>
    <mergeCell ref="B12:B23"/>
    <mergeCell ref="C12:C23"/>
    <mergeCell ref="D12:D23"/>
    <mergeCell ref="Z12:Z23"/>
    <mergeCell ref="AD24:AD43"/>
    <mergeCell ref="AE24:AE43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Z8:AC9"/>
    <mergeCell ref="AD463:AD466"/>
    <mergeCell ref="AE463:AE466"/>
    <mergeCell ref="AF463:AF466"/>
    <mergeCell ref="AG463:AG466"/>
    <mergeCell ref="AH463:AH466"/>
    <mergeCell ref="AI463:AI466"/>
    <mergeCell ref="AJ463:AJ466"/>
    <mergeCell ref="A8:A11"/>
    <mergeCell ref="B8:B11"/>
    <mergeCell ref="C8:C11"/>
    <mergeCell ref="D8:D11"/>
    <mergeCell ref="E8:E11"/>
    <mergeCell ref="F8:Q8"/>
    <mergeCell ref="R8:U9"/>
    <mergeCell ref="AD8:AG9"/>
    <mergeCell ref="AH8:AH11"/>
    <mergeCell ref="AA12:AA23"/>
    <mergeCell ref="AI24:AI43"/>
    <mergeCell ref="AJ24:AJ43"/>
    <mergeCell ref="AI8:AI11"/>
    <mergeCell ref="AJ8:AJ11"/>
    <mergeCell ref="AD10:AE10"/>
    <mergeCell ref="AF10:AG10"/>
    <mergeCell ref="AB44:AB63"/>
  </mergeCells>
  <pageMargins left="0.7" right="0.7" top="0.75" bottom="0.75" header="0.3" footer="0.3"/>
  <pageSetup paperSize="9" scale="32" orientation="portrait" r:id="rId1"/>
  <rowBreaks count="5" manualBreakCount="5">
    <brk id="103" max="16383" man="1"/>
    <brk id="223" max="16383" man="1"/>
    <brk id="348" max="35" man="1"/>
    <brk id="354" max="16383" man="1"/>
    <brk id="466" max="35" man="1"/>
  </rowBreaks>
  <colBreaks count="1" manualBreakCount="1">
    <brk id="4" max="472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J229"/>
  <sheetViews>
    <sheetView view="pageBreakPreview" topLeftCell="A142" zoomScale="90" zoomScaleNormal="70" zoomScaleSheetLayoutView="90" workbookViewId="0">
      <selection activeCell="F158" sqref="F158"/>
    </sheetView>
  </sheetViews>
  <sheetFormatPr defaultColWidth="9.140625" defaultRowHeight="15" x14ac:dyDescent="0.25"/>
  <cols>
    <col min="1" max="1" width="8" style="38" customWidth="1"/>
    <col min="2" max="2" width="20.42578125" style="38" customWidth="1"/>
    <col min="3" max="4" width="22.5703125" style="38" customWidth="1"/>
    <col min="5" max="5" width="25.140625" style="38" customWidth="1"/>
    <col min="6" max="17" width="9.140625" style="38"/>
    <col min="18" max="34" width="10.7109375" style="38" customWidth="1"/>
    <col min="35" max="35" width="11.28515625" style="38" customWidth="1"/>
    <col min="36" max="36" width="12" style="38" customWidth="1"/>
    <col min="37" max="16384" width="9.140625" style="38"/>
  </cols>
  <sheetData>
    <row r="1" spans="1:36" x14ac:dyDescent="0.2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  <c r="V1" s="37"/>
    </row>
    <row r="2" spans="1:36" x14ac:dyDescent="0.25">
      <c r="A2" s="36"/>
      <c r="B2" s="1448" t="s">
        <v>189</v>
      </c>
      <c r="C2" s="1449"/>
      <c r="D2" s="1449"/>
      <c r="E2" s="1449"/>
      <c r="F2" s="1449"/>
      <c r="G2" s="1449"/>
      <c r="H2" s="1449"/>
      <c r="I2" s="1449"/>
      <c r="J2" s="1449"/>
      <c r="K2" s="1449"/>
      <c r="L2" s="1449"/>
      <c r="M2" s="1449"/>
      <c r="N2" s="1449"/>
      <c r="O2" s="1449"/>
      <c r="P2" s="1449"/>
      <c r="Q2" s="1450"/>
      <c r="R2" s="36"/>
      <c r="S2" s="36"/>
      <c r="T2" s="36"/>
      <c r="U2" s="37"/>
      <c r="V2" s="37"/>
    </row>
    <row r="3" spans="1:36" x14ac:dyDescent="0.25">
      <c r="A3" s="36"/>
      <c r="B3" s="1451"/>
      <c r="C3" s="1452"/>
      <c r="D3" s="1452"/>
      <c r="E3" s="1452"/>
      <c r="F3" s="1452"/>
      <c r="G3" s="1452"/>
      <c r="H3" s="1452"/>
      <c r="I3" s="1452"/>
      <c r="J3" s="1452"/>
      <c r="K3" s="1452"/>
      <c r="L3" s="1452"/>
      <c r="M3" s="1452"/>
      <c r="N3" s="1452"/>
      <c r="O3" s="1452"/>
      <c r="P3" s="1452"/>
      <c r="Q3" s="1453"/>
      <c r="R3" s="36"/>
      <c r="S3" s="36"/>
      <c r="T3" s="36"/>
      <c r="U3" s="37"/>
      <c r="V3" s="37"/>
    </row>
    <row r="4" spans="1:36" ht="20.25" x14ac:dyDescent="0.25">
      <c r="A4" s="36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6"/>
      <c r="S4" s="36"/>
      <c r="T4" s="36"/>
      <c r="U4" s="37"/>
      <c r="V4" s="37"/>
    </row>
    <row r="5" spans="1:36" ht="20.25" x14ac:dyDescent="0.25">
      <c r="A5" s="36"/>
      <c r="B5" s="39"/>
      <c r="C5" s="39"/>
      <c r="D5" s="39"/>
      <c r="E5" s="39"/>
      <c r="F5" s="1454"/>
      <c r="G5" s="1454"/>
      <c r="H5" s="1454"/>
      <c r="I5" s="1454"/>
      <c r="J5" s="1454"/>
      <c r="K5" s="1454"/>
      <c r="L5" s="1454"/>
      <c r="M5" s="1454"/>
      <c r="N5" s="1454"/>
      <c r="O5" s="1454"/>
      <c r="P5" s="1454"/>
      <c r="Q5" s="1454"/>
      <c r="R5" s="1454"/>
      <c r="S5" s="1454"/>
      <c r="T5" s="1454"/>
      <c r="U5" s="1454"/>
      <c r="V5" s="1455" t="s">
        <v>1</v>
      </c>
      <c r="W5" s="1455"/>
      <c r="X5" s="1455"/>
      <c r="Y5" s="1455"/>
      <c r="Z5" s="1455"/>
      <c r="AA5" s="1455"/>
      <c r="AB5" s="1455"/>
      <c r="AC5" s="1455"/>
      <c r="AD5" s="1455"/>
      <c r="AE5" s="1455"/>
      <c r="AF5" s="1455"/>
      <c r="AG5" s="1455"/>
      <c r="AH5" s="1455"/>
    </row>
    <row r="6" spans="1:36" ht="30" customHeight="1" x14ac:dyDescent="0.25">
      <c r="A6" s="36"/>
      <c r="B6" s="39"/>
      <c r="C6" s="39"/>
      <c r="D6" s="39"/>
      <c r="E6" s="39"/>
      <c r="F6" s="1454"/>
      <c r="G6" s="1454"/>
      <c r="H6" s="1454"/>
      <c r="I6" s="1454"/>
      <c r="J6" s="1454"/>
      <c r="K6" s="1454"/>
      <c r="L6" s="1454"/>
      <c r="M6" s="1454"/>
      <c r="N6" s="1454"/>
      <c r="O6" s="1454"/>
      <c r="P6" s="1454"/>
      <c r="Q6" s="1454"/>
      <c r="R6" s="1454"/>
      <c r="S6" s="1454"/>
      <c r="T6" s="1454"/>
      <c r="U6" s="1454"/>
      <c r="V6" s="1455"/>
      <c r="W6" s="1455"/>
      <c r="X6" s="1455"/>
      <c r="Y6" s="1455"/>
      <c r="Z6" s="1455"/>
      <c r="AA6" s="1455"/>
      <c r="AB6" s="1455"/>
      <c r="AC6" s="1455"/>
      <c r="AD6" s="1455"/>
      <c r="AE6" s="1455"/>
      <c r="AF6" s="1455"/>
      <c r="AG6" s="1455"/>
      <c r="AH6" s="1455"/>
    </row>
    <row r="7" spans="1:36" ht="15.75" thickBot="1" x14ac:dyDescent="0.3">
      <c r="A7" s="36"/>
      <c r="B7" s="36"/>
      <c r="C7" s="36"/>
      <c r="D7" s="36">
        <v>0.8</v>
      </c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7"/>
      <c r="V7" s="37"/>
    </row>
    <row r="8" spans="1:36" ht="31.5" customHeight="1" thickBot="1" x14ac:dyDescent="0.3">
      <c r="A8" s="1470" t="s">
        <v>2</v>
      </c>
      <c r="B8" s="1473" t="s">
        <v>3</v>
      </c>
      <c r="C8" s="1476" t="s">
        <v>4</v>
      </c>
      <c r="D8" s="1476" t="s">
        <v>5</v>
      </c>
      <c r="E8" s="1473" t="s">
        <v>6</v>
      </c>
      <c r="F8" s="1456" t="s">
        <v>7</v>
      </c>
      <c r="G8" s="1458"/>
      <c r="H8" s="1458"/>
      <c r="I8" s="1458"/>
      <c r="J8" s="1458"/>
      <c r="K8" s="1458"/>
      <c r="L8" s="1458"/>
      <c r="M8" s="1458"/>
      <c r="N8" s="1458"/>
      <c r="O8" s="1458"/>
      <c r="P8" s="1458"/>
      <c r="Q8" s="1457"/>
      <c r="R8" s="1480" t="s">
        <v>8</v>
      </c>
      <c r="S8" s="1481"/>
      <c r="T8" s="1481"/>
      <c r="U8" s="1482"/>
      <c r="V8" s="1462" t="s">
        <v>9</v>
      </c>
      <c r="W8" s="1463"/>
      <c r="X8" s="1463"/>
      <c r="Y8" s="1464"/>
      <c r="Z8" s="1462" t="s">
        <v>10</v>
      </c>
      <c r="AA8" s="1463"/>
      <c r="AB8" s="1463"/>
      <c r="AC8" s="1464"/>
      <c r="AD8" s="1462" t="s">
        <v>11</v>
      </c>
      <c r="AE8" s="1463"/>
      <c r="AF8" s="1463"/>
      <c r="AG8" s="1464"/>
      <c r="AH8" s="1440" t="s">
        <v>12</v>
      </c>
      <c r="AI8" s="1443" t="s">
        <v>13</v>
      </c>
      <c r="AJ8" s="1443" t="s">
        <v>14</v>
      </c>
    </row>
    <row r="9" spans="1:36" ht="33" customHeight="1" thickBot="1" x14ac:dyDescent="0.3">
      <c r="A9" s="1471"/>
      <c r="B9" s="1474"/>
      <c r="C9" s="1477"/>
      <c r="D9" s="1477"/>
      <c r="E9" s="1474"/>
      <c r="F9" s="1456" t="s">
        <v>15</v>
      </c>
      <c r="G9" s="1458"/>
      <c r="H9" s="1458"/>
      <c r="I9" s="1458"/>
      <c r="J9" s="1458"/>
      <c r="K9" s="1457"/>
      <c r="L9" s="1456" t="s">
        <v>16</v>
      </c>
      <c r="M9" s="1458"/>
      <c r="N9" s="1458"/>
      <c r="O9" s="1458"/>
      <c r="P9" s="1458"/>
      <c r="Q9" s="1457"/>
      <c r="R9" s="1483"/>
      <c r="S9" s="1484"/>
      <c r="T9" s="1484"/>
      <c r="U9" s="1485"/>
      <c r="V9" s="1465"/>
      <c r="W9" s="1466"/>
      <c r="X9" s="1466"/>
      <c r="Y9" s="1467"/>
      <c r="Z9" s="1465"/>
      <c r="AA9" s="1466"/>
      <c r="AB9" s="1466"/>
      <c r="AC9" s="1467"/>
      <c r="AD9" s="1465"/>
      <c r="AE9" s="1466"/>
      <c r="AF9" s="1466"/>
      <c r="AG9" s="1467"/>
      <c r="AH9" s="1441"/>
      <c r="AI9" s="1444"/>
      <c r="AJ9" s="1444"/>
    </row>
    <row r="10" spans="1:36" ht="16.5" thickBot="1" x14ac:dyDescent="0.3">
      <c r="A10" s="1471"/>
      <c r="B10" s="1474"/>
      <c r="C10" s="1477"/>
      <c r="D10" s="1477"/>
      <c r="E10" s="1474"/>
      <c r="F10" s="1459">
        <v>1000.4166666666666</v>
      </c>
      <c r="G10" s="1460"/>
      <c r="H10" s="1461"/>
      <c r="I10" s="1459">
        <v>1000.7916666666666</v>
      </c>
      <c r="J10" s="1460"/>
      <c r="K10" s="1461"/>
      <c r="L10" s="1459">
        <v>1000.4166666666666</v>
      </c>
      <c r="M10" s="1460"/>
      <c r="N10" s="1461"/>
      <c r="O10" s="1459">
        <v>1000.7916666666666</v>
      </c>
      <c r="P10" s="1460"/>
      <c r="Q10" s="1461"/>
      <c r="R10" s="1456" t="s">
        <v>15</v>
      </c>
      <c r="S10" s="1457"/>
      <c r="T10" s="1456" t="s">
        <v>16</v>
      </c>
      <c r="U10" s="1457"/>
      <c r="V10" s="1446" t="s">
        <v>15</v>
      </c>
      <c r="W10" s="1447"/>
      <c r="X10" s="1446" t="s">
        <v>16</v>
      </c>
      <c r="Y10" s="1447"/>
      <c r="Z10" s="1446" t="s">
        <v>15</v>
      </c>
      <c r="AA10" s="1447"/>
      <c r="AB10" s="1446" t="s">
        <v>16</v>
      </c>
      <c r="AC10" s="1447"/>
      <c r="AD10" s="1446" t="s">
        <v>15</v>
      </c>
      <c r="AE10" s="1447"/>
      <c r="AF10" s="1446" t="s">
        <v>16</v>
      </c>
      <c r="AG10" s="1447"/>
      <c r="AH10" s="1441"/>
      <c r="AI10" s="1444"/>
      <c r="AJ10" s="1444"/>
    </row>
    <row r="11" spans="1:36" ht="16.5" thickBot="1" x14ac:dyDescent="0.3">
      <c r="A11" s="1472"/>
      <c r="B11" s="1475"/>
      <c r="C11" s="1478"/>
      <c r="D11" s="1478"/>
      <c r="E11" s="1479"/>
      <c r="F11" s="640" t="s">
        <v>17</v>
      </c>
      <c r="G11" s="641" t="s">
        <v>18</v>
      </c>
      <c r="H11" s="642" t="s">
        <v>19</v>
      </c>
      <c r="I11" s="640" t="s">
        <v>17</v>
      </c>
      <c r="J11" s="641" t="s">
        <v>18</v>
      </c>
      <c r="K11" s="642" t="s">
        <v>19</v>
      </c>
      <c r="L11" s="640" t="s">
        <v>17</v>
      </c>
      <c r="M11" s="641" t="s">
        <v>18</v>
      </c>
      <c r="N11" s="642" t="s">
        <v>19</v>
      </c>
      <c r="O11" s="640" t="s">
        <v>17</v>
      </c>
      <c r="P11" s="641" t="s">
        <v>18</v>
      </c>
      <c r="Q11" s="642" t="s">
        <v>19</v>
      </c>
      <c r="R11" s="643">
        <v>1000.4166666666666</v>
      </c>
      <c r="S11" s="643">
        <v>1000.7916666666666</v>
      </c>
      <c r="T11" s="643">
        <v>1000.4166666666666</v>
      </c>
      <c r="U11" s="643">
        <v>1000.7916666666666</v>
      </c>
      <c r="V11" s="44">
        <v>1000.4166666666666</v>
      </c>
      <c r="W11" s="44">
        <v>1000.7916666666666</v>
      </c>
      <c r="X11" s="45">
        <v>1000.4166666666666</v>
      </c>
      <c r="Y11" s="46">
        <v>1000.7916666666666</v>
      </c>
      <c r="Z11" s="44">
        <v>1000.4166666666666</v>
      </c>
      <c r="AA11" s="44">
        <v>1000.7916666666666</v>
      </c>
      <c r="AB11" s="44">
        <v>1000.4166666666666</v>
      </c>
      <c r="AC11" s="44">
        <v>1000.7916666666666</v>
      </c>
      <c r="AD11" s="44">
        <v>1000.4166666666666</v>
      </c>
      <c r="AE11" s="44">
        <v>1000.7916666666666</v>
      </c>
      <c r="AF11" s="44">
        <v>1000.4166666666666</v>
      </c>
      <c r="AG11" s="47">
        <v>1000.7916666666666</v>
      </c>
      <c r="AH11" s="1442"/>
      <c r="AI11" s="1445"/>
      <c r="AJ11" s="1445"/>
    </row>
    <row r="12" spans="1:36" ht="15.75" x14ac:dyDescent="0.25">
      <c r="A12" s="1437">
        <v>1</v>
      </c>
      <c r="B12" s="1438" t="s">
        <v>910</v>
      </c>
      <c r="C12" s="1389" t="s">
        <v>88</v>
      </c>
      <c r="D12" s="1391">
        <f>100*0.8</f>
        <v>80</v>
      </c>
      <c r="E12" s="645" t="s">
        <v>190</v>
      </c>
      <c r="F12" s="443">
        <v>9.6999999999999993</v>
      </c>
      <c r="G12" s="443">
        <v>11.3</v>
      </c>
      <c r="H12" s="443">
        <v>19.3</v>
      </c>
      <c r="I12" s="443">
        <v>19.3</v>
      </c>
      <c r="J12" s="443">
        <v>25.4</v>
      </c>
      <c r="K12" s="655">
        <v>31.2</v>
      </c>
      <c r="L12" s="651">
        <v>5.4</v>
      </c>
      <c r="M12" s="76">
        <v>5.2</v>
      </c>
      <c r="N12" s="76">
        <v>10.3</v>
      </c>
      <c r="O12" s="76">
        <v>10.5</v>
      </c>
      <c r="P12" s="76">
        <v>11.4</v>
      </c>
      <c r="Q12" s="76">
        <v>25.7</v>
      </c>
      <c r="R12" s="77">
        <v>409</v>
      </c>
      <c r="S12" s="77">
        <v>409</v>
      </c>
      <c r="T12" s="77">
        <v>420</v>
      </c>
      <c r="U12" s="633">
        <v>420</v>
      </c>
      <c r="V12" s="627">
        <f t="shared" ref="V12:V76" si="0">IF(AND(F12=0,G12=0,H12=0),0,IF(AND(F12=0,G12=0),H12,IF(AND(F12=0,H12=0),G12,IF(AND(G12=0,H12=0),F12,IF(F12=0,(G12+H12)/2,IF(G12=0,(F12+H12)/2,IF(H12=0,(F12+G12)/2,(F12+G12+H12)/3)))))))</f>
        <v>13.433333333333332</v>
      </c>
      <c r="W12" s="78">
        <f t="shared" ref="W12:W76" si="1">IF(AND(I12=0,J12=0,K12=0),0,IF(AND(I12=0,J12=0),K12,IF(AND(I12=0,K12=0),J12,IF(AND(J12=0,K12=0),I12,IF(I12=0,(J12+K12)/2,IF(J12=0,(I12+K12)/2,IF(K12=0,(I12+J12)/2,(I12+J12+K12)/3)))))))</f>
        <v>25.3</v>
      </c>
      <c r="X12" s="78">
        <f t="shared" ref="X12:X76" si="2">IF(AND(L12=0,M12=0,N12=0),0,IF(AND(L12=0,M12=0),N12,IF(AND(L12=0,N12=0),M12,IF(AND(M12=0,N12=0),L12,IF(L12=0,(M12+N12)/2,IF(M12=0,(L12+N12)/2,IF(N12=0,(L12+M12)/2,(L12+M12+N12)/3)))))))</f>
        <v>6.9666666666666677</v>
      </c>
      <c r="Y12" s="79">
        <f t="shared" ref="Y12:Y76" si="3">IF(AND(O12=0,P12=0,Q12=0),0,IF(AND(O12=0,P12=0),Q12,IF(AND(O12=0,Q12=0),P12,IF(AND(P12=0,Q12=0),O12,IF(O12=0,(P12+Q12)/2,IF(P12=0,(O12+Q12)/2,IF(Q12=0,(O12+P12)/2,(O12+P12+Q12)/3)))))))</f>
        <v>15.866666666666665</v>
      </c>
      <c r="Z12" s="1439">
        <f>SUM(V12:V17)</f>
        <v>31.656666666666663</v>
      </c>
      <c r="AA12" s="1412">
        <f>SUM(W12:W17)</f>
        <v>28.1</v>
      </c>
      <c r="AB12" s="1412">
        <f>SUM(X12:X17)</f>
        <v>45.93333333333333</v>
      </c>
      <c r="AC12" s="1412">
        <f>SUM(Y12:Y17)</f>
        <v>63.233333333333334</v>
      </c>
      <c r="AD12" s="1412">
        <f>Z12*0.38*0.9*SQRT(3)</f>
        <v>18.75218663220905</v>
      </c>
      <c r="AE12" s="1412">
        <f t="shared" ref="AE12:AG12" si="4">AA12*0.38*0.9*SQRT(3)</f>
        <v>16.645354670898424</v>
      </c>
      <c r="AF12" s="1412">
        <f t="shared" si="4"/>
        <v>27.209132546261003</v>
      </c>
      <c r="AG12" s="1412">
        <f t="shared" si="4"/>
        <v>37.456984354323026</v>
      </c>
      <c r="AH12" s="1412">
        <f>MAX(Z12:AC17)</f>
        <v>63.233333333333334</v>
      </c>
      <c r="AI12" s="1409">
        <f>AH12*0.38*0.9*SQRT(3)</f>
        <v>37.456984354323026</v>
      </c>
      <c r="AJ12" s="1409">
        <f>D12-AI12</f>
        <v>42.543015645676974</v>
      </c>
    </row>
    <row r="13" spans="1:36" ht="15.75" x14ac:dyDescent="0.25">
      <c r="A13" s="1432"/>
      <c r="B13" s="1435"/>
      <c r="C13" s="1420"/>
      <c r="D13" s="1421"/>
      <c r="E13" s="646" t="s">
        <v>1088</v>
      </c>
      <c r="F13" s="644">
        <v>9.6999999999999993</v>
      </c>
      <c r="G13" s="644">
        <v>14.6</v>
      </c>
      <c r="H13" s="644">
        <v>10.199999999999999</v>
      </c>
      <c r="I13" s="644">
        <v>0.8</v>
      </c>
      <c r="J13" s="644">
        <v>0.5</v>
      </c>
      <c r="K13" s="656">
        <v>2.2999999999999998</v>
      </c>
      <c r="L13" s="652">
        <v>36</v>
      </c>
      <c r="M13" s="55">
        <v>35.5</v>
      </c>
      <c r="N13" s="55">
        <v>35.799999999999997</v>
      </c>
      <c r="O13" s="55">
        <v>33.6</v>
      </c>
      <c r="P13" s="55">
        <v>33.5</v>
      </c>
      <c r="Q13" s="55">
        <v>29</v>
      </c>
      <c r="R13" s="56">
        <v>409</v>
      </c>
      <c r="S13" s="56">
        <v>409</v>
      </c>
      <c r="T13" s="56">
        <v>420</v>
      </c>
      <c r="U13" s="635">
        <v>420</v>
      </c>
      <c r="V13" s="628">
        <f t="shared" si="0"/>
        <v>11.5</v>
      </c>
      <c r="W13" s="53">
        <f t="shared" si="1"/>
        <v>1.2</v>
      </c>
      <c r="X13" s="53">
        <f t="shared" si="2"/>
        <v>35.766666666666666</v>
      </c>
      <c r="Y13" s="54">
        <f t="shared" si="3"/>
        <v>32.033333333333331</v>
      </c>
      <c r="Z13" s="1396"/>
      <c r="AA13" s="1399"/>
      <c r="AB13" s="1399"/>
      <c r="AC13" s="1399"/>
      <c r="AD13" s="1399"/>
      <c r="AE13" s="1399"/>
      <c r="AF13" s="1399"/>
      <c r="AG13" s="1399"/>
      <c r="AH13" s="1399"/>
      <c r="AI13" s="1410"/>
      <c r="AJ13" s="1410"/>
    </row>
    <row r="14" spans="1:36" ht="15.75" x14ac:dyDescent="0.25">
      <c r="A14" s="1432"/>
      <c r="B14" s="1435"/>
      <c r="C14" s="1420"/>
      <c r="D14" s="1421"/>
      <c r="E14" s="646" t="s">
        <v>1089</v>
      </c>
      <c r="F14" s="644">
        <v>0.17</v>
      </c>
      <c r="G14" s="644">
        <v>0.4</v>
      </c>
      <c r="H14" s="644">
        <v>1.4</v>
      </c>
      <c r="I14" s="644">
        <v>0</v>
      </c>
      <c r="J14" s="644">
        <v>0.4</v>
      </c>
      <c r="K14" s="656">
        <v>0.3</v>
      </c>
      <c r="L14" s="652">
        <v>0</v>
      </c>
      <c r="M14" s="55">
        <v>0.1</v>
      </c>
      <c r="N14" s="55">
        <v>0.5</v>
      </c>
      <c r="O14" s="55">
        <v>0</v>
      </c>
      <c r="P14" s="55">
        <v>2</v>
      </c>
      <c r="Q14" s="55">
        <v>1.2</v>
      </c>
      <c r="R14" s="56">
        <v>409</v>
      </c>
      <c r="S14" s="56">
        <v>409</v>
      </c>
      <c r="T14" s="56">
        <v>420</v>
      </c>
      <c r="U14" s="635">
        <v>420</v>
      </c>
      <c r="V14" s="628">
        <f t="shared" si="0"/>
        <v>0.65666666666666662</v>
      </c>
      <c r="W14" s="53">
        <f t="shared" si="1"/>
        <v>0.35</v>
      </c>
      <c r="X14" s="53">
        <f t="shared" si="2"/>
        <v>0.3</v>
      </c>
      <c r="Y14" s="54">
        <f t="shared" si="3"/>
        <v>1.6</v>
      </c>
      <c r="Z14" s="1396"/>
      <c r="AA14" s="1399"/>
      <c r="AB14" s="1399"/>
      <c r="AC14" s="1399"/>
      <c r="AD14" s="1399"/>
      <c r="AE14" s="1399"/>
      <c r="AF14" s="1399"/>
      <c r="AG14" s="1399"/>
      <c r="AH14" s="1399"/>
      <c r="AI14" s="1410"/>
      <c r="AJ14" s="1410"/>
    </row>
    <row r="15" spans="1:36" ht="15.75" x14ac:dyDescent="0.25">
      <c r="A15" s="1432"/>
      <c r="B15" s="1435"/>
      <c r="C15" s="1420"/>
      <c r="D15" s="1421"/>
      <c r="E15" s="646" t="s">
        <v>992</v>
      </c>
      <c r="F15" s="55">
        <v>16.5</v>
      </c>
      <c r="G15" s="55">
        <v>1.4</v>
      </c>
      <c r="H15" s="55">
        <v>0.3</v>
      </c>
      <c r="I15" s="55">
        <v>0</v>
      </c>
      <c r="J15" s="55">
        <v>1.1000000000000001</v>
      </c>
      <c r="K15" s="657">
        <v>1.4</v>
      </c>
      <c r="L15" s="652">
        <v>0</v>
      </c>
      <c r="M15" s="55">
        <v>0</v>
      </c>
      <c r="N15" s="55">
        <v>2.9</v>
      </c>
      <c r="O15" s="55">
        <v>15</v>
      </c>
      <c r="P15" s="55">
        <v>10</v>
      </c>
      <c r="Q15" s="55">
        <v>16.2</v>
      </c>
      <c r="R15" s="56">
        <v>409</v>
      </c>
      <c r="S15" s="56">
        <v>409</v>
      </c>
      <c r="T15" s="56">
        <v>420</v>
      </c>
      <c r="U15" s="635">
        <v>420</v>
      </c>
      <c r="V15" s="628">
        <f t="shared" si="0"/>
        <v>6.0666666666666664</v>
      </c>
      <c r="W15" s="53">
        <f t="shared" si="1"/>
        <v>1.25</v>
      </c>
      <c r="X15" s="53">
        <f>IF(AND(L15=0,M15=0,N15=0),0,IF(AND(L15=0,M15=0),N15,IF(AND(L15=0,N15=0),M15,IF(AND(M15=0,N15=0),L15,IF(L15=0,(M15+N15)/2,IF(M15=0,(L15+N15)/2,IF(N15=0,(L15+M15)/2,(L15+M15+N15)/3)))))))</f>
        <v>2.9</v>
      </c>
      <c r="Y15" s="54">
        <f t="shared" si="3"/>
        <v>13.733333333333334</v>
      </c>
      <c r="Z15" s="1396"/>
      <c r="AA15" s="1399"/>
      <c r="AB15" s="1399"/>
      <c r="AC15" s="1399"/>
      <c r="AD15" s="1399"/>
      <c r="AE15" s="1399"/>
      <c r="AF15" s="1399"/>
      <c r="AG15" s="1399"/>
      <c r="AH15" s="1399"/>
      <c r="AI15" s="1410"/>
      <c r="AJ15" s="1410"/>
    </row>
    <row r="16" spans="1:36" ht="15.75" x14ac:dyDescent="0.25">
      <c r="A16" s="1432"/>
      <c r="B16" s="1435"/>
      <c r="C16" s="1420"/>
      <c r="D16" s="1421"/>
      <c r="E16" s="646"/>
      <c r="F16" s="55"/>
      <c r="G16" s="55"/>
      <c r="H16" s="55"/>
      <c r="I16" s="55"/>
      <c r="J16" s="55"/>
      <c r="K16" s="657"/>
      <c r="L16" s="652"/>
      <c r="M16" s="55"/>
      <c r="N16" s="55"/>
      <c r="O16" s="55"/>
      <c r="P16" s="55"/>
      <c r="Q16" s="55"/>
      <c r="R16" s="56"/>
      <c r="S16" s="56"/>
      <c r="T16" s="56"/>
      <c r="U16" s="635"/>
      <c r="V16" s="628">
        <f t="shared" si="0"/>
        <v>0</v>
      </c>
      <c r="W16" s="53">
        <f t="shared" si="1"/>
        <v>0</v>
      </c>
      <c r="X16" s="53">
        <f t="shared" si="2"/>
        <v>0</v>
      </c>
      <c r="Y16" s="54">
        <f t="shared" si="3"/>
        <v>0</v>
      </c>
      <c r="Z16" s="1396"/>
      <c r="AA16" s="1399"/>
      <c r="AB16" s="1399"/>
      <c r="AC16" s="1399"/>
      <c r="AD16" s="1399"/>
      <c r="AE16" s="1399"/>
      <c r="AF16" s="1399"/>
      <c r="AG16" s="1399"/>
      <c r="AH16" s="1399"/>
      <c r="AI16" s="1410"/>
      <c r="AJ16" s="1410"/>
    </row>
    <row r="17" spans="1:36" ht="16.5" thickBot="1" x14ac:dyDescent="0.3">
      <c r="A17" s="1433"/>
      <c r="B17" s="1436"/>
      <c r="C17" s="1390"/>
      <c r="D17" s="1392"/>
      <c r="E17" s="647"/>
      <c r="F17" s="87"/>
      <c r="G17" s="87"/>
      <c r="H17" s="87"/>
      <c r="I17" s="87"/>
      <c r="J17" s="87"/>
      <c r="K17" s="658"/>
      <c r="L17" s="653"/>
      <c r="M17" s="87"/>
      <c r="N17" s="87"/>
      <c r="O17" s="87"/>
      <c r="P17" s="87"/>
      <c r="Q17" s="87"/>
      <c r="R17" s="88">
        <v>409</v>
      </c>
      <c r="S17" s="88">
        <v>409</v>
      </c>
      <c r="T17" s="88"/>
      <c r="U17" s="637"/>
      <c r="V17" s="629">
        <f t="shared" si="0"/>
        <v>0</v>
      </c>
      <c r="W17" s="58">
        <f t="shared" si="1"/>
        <v>0</v>
      </c>
      <c r="X17" s="58">
        <f t="shared" si="2"/>
        <v>0</v>
      </c>
      <c r="Y17" s="59">
        <f t="shared" si="3"/>
        <v>0</v>
      </c>
      <c r="Z17" s="1397"/>
      <c r="AA17" s="1400"/>
      <c r="AB17" s="1400"/>
      <c r="AC17" s="1400"/>
      <c r="AD17" s="1400"/>
      <c r="AE17" s="1400"/>
      <c r="AF17" s="1400"/>
      <c r="AG17" s="1400"/>
      <c r="AH17" s="1400"/>
      <c r="AI17" s="1411"/>
      <c r="AJ17" s="1411"/>
    </row>
    <row r="18" spans="1:36" ht="15.75" x14ac:dyDescent="0.25">
      <c r="A18" s="1431">
        <v>2</v>
      </c>
      <c r="B18" s="1434" t="s">
        <v>24</v>
      </c>
      <c r="C18" s="1389" t="s">
        <v>192</v>
      </c>
      <c r="D18" s="1391">
        <f>(400+400)*0.8</f>
        <v>640</v>
      </c>
      <c r="E18" s="645" t="s">
        <v>193</v>
      </c>
      <c r="F18" s="443">
        <v>38.5</v>
      </c>
      <c r="G18" s="443">
        <v>60.1</v>
      </c>
      <c r="H18" s="443">
        <v>68.5</v>
      </c>
      <c r="I18" s="443">
        <v>23.6</v>
      </c>
      <c r="J18" s="443">
        <v>19.2</v>
      </c>
      <c r="K18" s="655">
        <v>59.6</v>
      </c>
      <c r="L18" s="651">
        <v>43</v>
      </c>
      <c r="M18" s="76">
        <v>53.9</v>
      </c>
      <c r="N18" s="76">
        <v>69.400000000000006</v>
      </c>
      <c r="O18" s="76">
        <v>66.2</v>
      </c>
      <c r="P18" s="76">
        <v>46.3</v>
      </c>
      <c r="Q18" s="76">
        <v>85.7</v>
      </c>
      <c r="R18" s="77">
        <v>406</v>
      </c>
      <c r="S18" s="77">
        <v>406</v>
      </c>
      <c r="T18" s="77">
        <v>425</v>
      </c>
      <c r="U18" s="633">
        <v>425</v>
      </c>
      <c r="V18" s="630">
        <f t="shared" si="0"/>
        <v>55.699999999999996</v>
      </c>
      <c r="W18" s="49">
        <f t="shared" si="1"/>
        <v>34.133333333333333</v>
      </c>
      <c r="X18" s="49">
        <f t="shared" si="2"/>
        <v>55.433333333333337</v>
      </c>
      <c r="Y18" s="50">
        <f t="shared" si="3"/>
        <v>66.066666666666663</v>
      </c>
      <c r="Z18" s="1395">
        <f>SUM(V18:V27)</f>
        <v>91.233333333333334</v>
      </c>
      <c r="AA18" s="1398">
        <f>SUM(W18:W27)</f>
        <v>89.933333333333337</v>
      </c>
      <c r="AB18" s="1398">
        <f>SUM(X18:X27)</f>
        <v>178.76666666666668</v>
      </c>
      <c r="AC18" s="1398">
        <f>SUM(Y18:Y27)</f>
        <v>179.1</v>
      </c>
      <c r="AD18" s="1412">
        <f t="shared" ref="AD18:AG44" si="5">Z18*0.38*0.9*SQRT(3)</f>
        <v>54.043102887602593</v>
      </c>
      <c r="AE18" s="1412">
        <f t="shared" si="5"/>
        <v>53.27303309855747</v>
      </c>
      <c r="AF18" s="1412">
        <f t="shared" si="5"/>
        <v>105.89446868330755</v>
      </c>
      <c r="AG18" s="1412">
        <f t="shared" si="5"/>
        <v>106.09192247537037</v>
      </c>
      <c r="AH18" s="1398">
        <f>MAX(Z18:AC27)</f>
        <v>179.1</v>
      </c>
      <c r="AI18" s="1409">
        <f t="shared" ref="AI18" si="6">AH18*0.38*0.9*SQRT(3)</f>
        <v>106.09192247537037</v>
      </c>
      <c r="AJ18" s="1409">
        <f>D18-AI18</f>
        <v>533.90807752462968</v>
      </c>
    </row>
    <row r="19" spans="1:36" ht="15.75" x14ac:dyDescent="0.25">
      <c r="A19" s="1432"/>
      <c r="B19" s="1435"/>
      <c r="C19" s="1420"/>
      <c r="D19" s="1421"/>
      <c r="E19" s="646" t="s">
        <v>194</v>
      </c>
      <c r="F19" s="644">
        <v>6.5</v>
      </c>
      <c r="G19" s="644">
        <v>6.1</v>
      </c>
      <c r="H19" s="644">
        <v>0.8</v>
      </c>
      <c r="I19" s="644">
        <v>6.2</v>
      </c>
      <c r="J19" s="644">
        <v>11.6</v>
      </c>
      <c r="K19" s="656">
        <v>9.4</v>
      </c>
      <c r="L19" s="652">
        <v>0.3</v>
      </c>
      <c r="M19" s="55">
        <v>12.7</v>
      </c>
      <c r="N19" s="55">
        <v>12.4</v>
      </c>
      <c r="O19" s="55">
        <v>0.3</v>
      </c>
      <c r="P19" s="55">
        <v>14.6</v>
      </c>
      <c r="Q19" s="55">
        <v>14.2</v>
      </c>
      <c r="R19" s="56">
        <v>406</v>
      </c>
      <c r="S19" s="56">
        <v>406</v>
      </c>
      <c r="T19" s="56">
        <v>425</v>
      </c>
      <c r="U19" s="635">
        <v>425</v>
      </c>
      <c r="V19" s="628">
        <f t="shared" si="0"/>
        <v>4.4666666666666668</v>
      </c>
      <c r="W19" s="53">
        <f t="shared" si="1"/>
        <v>9.0666666666666682</v>
      </c>
      <c r="X19" s="53">
        <f t="shared" si="2"/>
        <v>8.4666666666666668</v>
      </c>
      <c r="Y19" s="54">
        <f t="shared" si="3"/>
        <v>9.7000000000000011</v>
      </c>
      <c r="Z19" s="1396"/>
      <c r="AA19" s="1399"/>
      <c r="AB19" s="1399"/>
      <c r="AC19" s="1399"/>
      <c r="AD19" s="1399"/>
      <c r="AE19" s="1399"/>
      <c r="AF19" s="1399"/>
      <c r="AG19" s="1399"/>
      <c r="AH19" s="1399"/>
      <c r="AI19" s="1410"/>
      <c r="AJ19" s="1410"/>
    </row>
    <row r="20" spans="1:36" ht="15.75" x14ac:dyDescent="0.25">
      <c r="A20" s="1432"/>
      <c r="B20" s="1435"/>
      <c r="C20" s="1420"/>
      <c r="D20" s="1421"/>
      <c r="E20" s="646" t="s">
        <v>195</v>
      </c>
      <c r="F20" s="644">
        <v>9.1</v>
      </c>
      <c r="G20" s="644">
        <v>17.399999999999999</v>
      </c>
      <c r="H20" s="644">
        <v>1.4</v>
      </c>
      <c r="I20" s="644">
        <v>16.8</v>
      </c>
      <c r="J20" s="644">
        <v>4.5</v>
      </c>
      <c r="K20" s="656">
        <v>8.6999999999999993</v>
      </c>
      <c r="L20" s="652">
        <v>10.1</v>
      </c>
      <c r="M20" s="55">
        <v>6.8</v>
      </c>
      <c r="N20" s="55">
        <v>6.9</v>
      </c>
      <c r="O20" s="55">
        <v>17.2</v>
      </c>
      <c r="P20" s="55">
        <v>23.2</v>
      </c>
      <c r="Q20" s="55">
        <v>3</v>
      </c>
      <c r="R20" s="56">
        <v>406</v>
      </c>
      <c r="S20" s="56">
        <v>406</v>
      </c>
      <c r="T20" s="56">
        <v>425</v>
      </c>
      <c r="U20" s="635">
        <v>425</v>
      </c>
      <c r="V20" s="628">
        <f t="shared" si="0"/>
        <v>9.2999999999999989</v>
      </c>
      <c r="W20" s="53">
        <f t="shared" si="1"/>
        <v>10</v>
      </c>
      <c r="X20" s="53">
        <f t="shared" si="2"/>
        <v>7.9333333333333327</v>
      </c>
      <c r="Y20" s="54">
        <f t="shared" si="3"/>
        <v>14.466666666666667</v>
      </c>
      <c r="Z20" s="1396"/>
      <c r="AA20" s="1399"/>
      <c r="AB20" s="1399"/>
      <c r="AC20" s="1399"/>
      <c r="AD20" s="1399"/>
      <c r="AE20" s="1399"/>
      <c r="AF20" s="1399"/>
      <c r="AG20" s="1399"/>
      <c r="AH20" s="1399"/>
      <c r="AI20" s="1410"/>
      <c r="AJ20" s="1410"/>
    </row>
    <row r="21" spans="1:36" ht="15.75" x14ac:dyDescent="0.25">
      <c r="A21" s="1432"/>
      <c r="B21" s="1435"/>
      <c r="C21" s="1420"/>
      <c r="D21" s="1421"/>
      <c r="E21" s="646" t="s">
        <v>196</v>
      </c>
      <c r="F21" s="644"/>
      <c r="G21" s="644"/>
      <c r="H21" s="644"/>
      <c r="I21" s="644"/>
      <c r="J21" s="644"/>
      <c r="K21" s="656"/>
      <c r="L21" s="652">
        <v>17.7</v>
      </c>
      <c r="M21" s="55">
        <v>52.3</v>
      </c>
      <c r="N21" s="55">
        <v>35.700000000000003</v>
      </c>
      <c r="O21" s="55">
        <v>43.3</v>
      </c>
      <c r="P21" s="55">
        <v>14.6</v>
      </c>
      <c r="Q21" s="55">
        <v>25.6</v>
      </c>
      <c r="R21" s="56">
        <v>406</v>
      </c>
      <c r="S21" s="56">
        <v>406</v>
      </c>
      <c r="T21" s="56">
        <v>425</v>
      </c>
      <c r="U21" s="635">
        <v>425</v>
      </c>
      <c r="V21" s="628">
        <f t="shared" si="0"/>
        <v>0</v>
      </c>
      <c r="W21" s="53">
        <f t="shared" si="1"/>
        <v>0</v>
      </c>
      <c r="X21" s="53">
        <f t="shared" si="2"/>
        <v>35.233333333333334</v>
      </c>
      <c r="Y21" s="54">
        <f t="shared" si="3"/>
        <v>27.833333333333332</v>
      </c>
      <c r="Z21" s="1396"/>
      <c r="AA21" s="1399"/>
      <c r="AB21" s="1399"/>
      <c r="AC21" s="1399"/>
      <c r="AD21" s="1399"/>
      <c r="AE21" s="1399"/>
      <c r="AF21" s="1399"/>
      <c r="AG21" s="1399"/>
      <c r="AH21" s="1399"/>
      <c r="AI21" s="1410"/>
      <c r="AJ21" s="1410"/>
    </row>
    <row r="22" spans="1:36" ht="15.75" x14ac:dyDescent="0.25">
      <c r="A22" s="1432"/>
      <c r="B22" s="1435"/>
      <c r="C22" s="1420"/>
      <c r="D22" s="1421"/>
      <c r="E22" s="646" t="s">
        <v>197</v>
      </c>
      <c r="F22" s="644">
        <v>0</v>
      </c>
      <c r="G22" s="644">
        <v>0.1</v>
      </c>
      <c r="H22" s="644">
        <v>0.1</v>
      </c>
      <c r="I22" s="644">
        <v>0.1</v>
      </c>
      <c r="J22" s="644">
        <v>0.1</v>
      </c>
      <c r="K22" s="656">
        <v>0.3</v>
      </c>
      <c r="L22" s="652">
        <v>28.9</v>
      </c>
      <c r="M22" s="55">
        <v>29</v>
      </c>
      <c r="N22" s="55">
        <v>28.4</v>
      </c>
      <c r="O22" s="55">
        <v>30.3</v>
      </c>
      <c r="P22" s="55">
        <v>30</v>
      </c>
      <c r="Q22" s="55">
        <v>30.1</v>
      </c>
      <c r="R22" s="56">
        <v>406</v>
      </c>
      <c r="S22" s="56">
        <v>406</v>
      </c>
      <c r="T22" s="56">
        <v>425</v>
      </c>
      <c r="U22" s="635">
        <v>425</v>
      </c>
      <c r="V22" s="628">
        <f t="shared" si="0"/>
        <v>0.1</v>
      </c>
      <c r="W22" s="53">
        <f t="shared" si="1"/>
        <v>0.16666666666666666</v>
      </c>
      <c r="X22" s="53">
        <f t="shared" si="2"/>
        <v>28.766666666666666</v>
      </c>
      <c r="Y22" s="54">
        <f t="shared" si="3"/>
        <v>30.133333333333336</v>
      </c>
      <c r="Z22" s="1396"/>
      <c r="AA22" s="1399"/>
      <c r="AB22" s="1399"/>
      <c r="AC22" s="1399"/>
      <c r="AD22" s="1399"/>
      <c r="AE22" s="1399"/>
      <c r="AF22" s="1399"/>
      <c r="AG22" s="1399"/>
      <c r="AH22" s="1399"/>
      <c r="AI22" s="1410"/>
      <c r="AJ22" s="1410"/>
    </row>
    <row r="23" spans="1:36" ht="15.75" x14ac:dyDescent="0.25">
      <c r="A23" s="1432"/>
      <c r="B23" s="1435"/>
      <c r="C23" s="1420"/>
      <c r="D23" s="1421"/>
      <c r="E23" s="646" t="s">
        <v>198</v>
      </c>
      <c r="F23" s="644">
        <v>0.8</v>
      </c>
      <c r="G23" s="644">
        <v>4.5</v>
      </c>
      <c r="H23" s="644">
        <v>3.5</v>
      </c>
      <c r="I23" s="644">
        <v>2.4</v>
      </c>
      <c r="J23" s="644">
        <v>2.4</v>
      </c>
      <c r="K23" s="656">
        <v>0.9</v>
      </c>
      <c r="L23" s="652">
        <v>15.3</v>
      </c>
      <c r="M23" s="55">
        <v>7.6</v>
      </c>
      <c r="N23" s="55">
        <v>17</v>
      </c>
      <c r="O23" s="55">
        <v>5.9</v>
      </c>
      <c r="P23" s="55">
        <v>2.9</v>
      </c>
      <c r="Q23" s="55">
        <v>4.5</v>
      </c>
      <c r="R23" s="56">
        <v>406</v>
      </c>
      <c r="S23" s="56">
        <v>406</v>
      </c>
      <c r="T23" s="56">
        <v>425</v>
      </c>
      <c r="U23" s="635">
        <v>425</v>
      </c>
      <c r="V23" s="628">
        <f t="shared" si="0"/>
        <v>2.9333333333333336</v>
      </c>
      <c r="W23" s="53">
        <f t="shared" si="1"/>
        <v>1.9000000000000001</v>
      </c>
      <c r="X23" s="53">
        <f t="shared" si="2"/>
        <v>13.299999999999999</v>
      </c>
      <c r="Y23" s="54">
        <f t="shared" si="3"/>
        <v>4.4333333333333336</v>
      </c>
      <c r="Z23" s="1396"/>
      <c r="AA23" s="1399"/>
      <c r="AB23" s="1399"/>
      <c r="AC23" s="1399"/>
      <c r="AD23" s="1399"/>
      <c r="AE23" s="1399"/>
      <c r="AF23" s="1399"/>
      <c r="AG23" s="1399"/>
      <c r="AH23" s="1399"/>
      <c r="AI23" s="1410"/>
      <c r="AJ23" s="1410"/>
    </row>
    <row r="24" spans="1:36" ht="15.75" x14ac:dyDescent="0.25">
      <c r="A24" s="1432"/>
      <c r="B24" s="1435"/>
      <c r="C24" s="1420"/>
      <c r="D24" s="1421"/>
      <c r="E24" s="646" t="s">
        <v>199</v>
      </c>
      <c r="F24" s="644"/>
      <c r="G24" s="644"/>
      <c r="H24" s="644"/>
      <c r="I24" s="644"/>
      <c r="J24" s="644"/>
      <c r="K24" s="656"/>
      <c r="L24" s="652"/>
      <c r="M24" s="55"/>
      <c r="N24" s="55"/>
      <c r="O24" s="55"/>
      <c r="P24" s="55"/>
      <c r="Q24" s="55"/>
      <c r="R24" s="56">
        <v>406</v>
      </c>
      <c r="S24" s="56">
        <v>406</v>
      </c>
      <c r="T24" s="56"/>
      <c r="U24" s="635"/>
      <c r="V24" s="628">
        <f t="shared" si="0"/>
        <v>0</v>
      </c>
      <c r="W24" s="53">
        <f t="shared" si="1"/>
        <v>0</v>
      </c>
      <c r="X24" s="53">
        <f t="shared" si="2"/>
        <v>0</v>
      </c>
      <c r="Y24" s="54">
        <f t="shared" si="3"/>
        <v>0</v>
      </c>
      <c r="Z24" s="1396"/>
      <c r="AA24" s="1399"/>
      <c r="AB24" s="1399"/>
      <c r="AC24" s="1399"/>
      <c r="AD24" s="1399"/>
      <c r="AE24" s="1399"/>
      <c r="AF24" s="1399"/>
      <c r="AG24" s="1399"/>
      <c r="AH24" s="1399"/>
      <c r="AI24" s="1410"/>
      <c r="AJ24" s="1410"/>
    </row>
    <row r="25" spans="1:36" ht="15.75" x14ac:dyDescent="0.25">
      <c r="A25" s="1432"/>
      <c r="B25" s="1435"/>
      <c r="C25" s="1420"/>
      <c r="D25" s="1421"/>
      <c r="E25" s="646" t="s">
        <v>191</v>
      </c>
      <c r="F25" s="644">
        <v>28.3</v>
      </c>
      <c r="G25" s="644">
        <v>15.7</v>
      </c>
      <c r="H25" s="644">
        <v>12.2</v>
      </c>
      <c r="I25" s="644">
        <v>50.8</v>
      </c>
      <c r="J25" s="644">
        <v>36.1</v>
      </c>
      <c r="K25" s="656">
        <v>17.100000000000001</v>
      </c>
      <c r="L25" s="652">
        <v>34.5</v>
      </c>
      <c r="M25" s="55">
        <v>21</v>
      </c>
      <c r="N25" s="55">
        <v>33.4</v>
      </c>
      <c r="O25" s="55">
        <v>26.9</v>
      </c>
      <c r="P25" s="55">
        <v>24.8</v>
      </c>
      <c r="Q25" s="55">
        <v>27.7</v>
      </c>
      <c r="R25" s="56">
        <v>406</v>
      </c>
      <c r="S25" s="56">
        <v>406</v>
      </c>
      <c r="T25" s="56">
        <v>425</v>
      </c>
      <c r="U25" s="635">
        <v>425</v>
      </c>
      <c r="V25" s="628">
        <f t="shared" si="0"/>
        <v>18.733333333333334</v>
      </c>
      <c r="W25" s="53">
        <f t="shared" si="1"/>
        <v>34.666666666666664</v>
      </c>
      <c r="X25" s="53">
        <f t="shared" si="2"/>
        <v>29.633333333333336</v>
      </c>
      <c r="Y25" s="54">
        <f t="shared" si="3"/>
        <v>26.466666666666669</v>
      </c>
      <c r="Z25" s="1396"/>
      <c r="AA25" s="1399"/>
      <c r="AB25" s="1399"/>
      <c r="AC25" s="1399"/>
      <c r="AD25" s="1399"/>
      <c r="AE25" s="1399"/>
      <c r="AF25" s="1399"/>
      <c r="AG25" s="1399"/>
      <c r="AH25" s="1399"/>
      <c r="AI25" s="1410"/>
      <c r="AJ25" s="1410"/>
    </row>
    <row r="26" spans="1:36" ht="15.75" x14ac:dyDescent="0.25">
      <c r="A26" s="1432"/>
      <c r="B26" s="1435"/>
      <c r="C26" s="1420"/>
      <c r="D26" s="1421"/>
      <c r="E26" s="646"/>
      <c r="F26" s="55"/>
      <c r="G26" s="55"/>
      <c r="H26" s="55"/>
      <c r="I26" s="55"/>
      <c r="J26" s="55"/>
      <c r="K26" s="657"/>
      <c r="L26" s="652"/>
      <c r="M26" s="55"/>
      <c r="N26" s="55"/>
      <c r="O26" s="55"/>
      <c r="P26" s="55"/>
      <c r="Q26" s="55"/>
      <c r="R26" s="56"/>
      <c r="S26" s="56"/>
      <c r="T26" s="56"/>
      <c r="U26" s="635"/>
      <c r="V26" s="628">
        <f t="shared" si="0"/>
        <v>0</v>
      </c>
      <c r="W26" s="53">
        <f t="shared" si="1"/>
        <v>0</v>
      </c>
      <c r="X26" s="53">
        <f t="shared" si="2"/>
        <v>0</v>
      </c>
      <c r="Y26" s="54">
        <f t="shared" si="3"/>
        <v>0</v>
      </c>
      <c r="Z26" s="1396"/>
      <c r="AA26" s="1399"/>
      <c r="AB26" s="1399"/>
      <c r="AC26" s="1399"/>
      <c r="AD26" s="1399"/>
      <c r="AE26" s="1399"/>
      <c r="AF26" s="1399"/>
      <c r="AG26" s="1399"/>
      <c r="AH26" s="1399"/>
      <c r="AI26" s="1410"/>
      <c r="AJ26" s="1410"/>
    </row>
    <row r="27" spans="1:36" ht="16.5" thickBot="1" x14ac:dyDescent="0.3">
      <c r="A27" s="1433"/>
      <c r="B27" s="1436"/>
      <c r="C27" s="1390"/>
      <c r="D27" s="1392"/>
      <c r="E27" s="647"/>
      <c r="F27" s="87"/>
      <c r="G27" s="87"/>
      <c r="H27" s="87"/>
      <c r="I27" s="87"/>
      <c r="J27" s="87"/>
      <c r="K27" s="658"/>
      <c r="L27" s="653"/>
      <c r="M27" s="87"/>
      <c r="N27" s="87"/>
      <c r="O27" s="87"/>
      <c r="P27" s="87"/>
      <c r="Q27" s="87"/>
      <c r="R27" s="88"/>
      <c r="S27" s="88"/>
      <c r="T27" s="88"/>
      <c r="U27" s="637"/>
      <c r="V27" s="629">
        <f t="shared" si="0"/>
        <v>0</v>
      </c>
      <c r="W27" s="58">
        <f t="shared" si="1"/>
        <v>0</v>
      </c>
      <c r="X27" s="58">
        <f t="shared" si="2"/>
        <v>0</v>
      </c>
      <c r="Y27" s="59">
        <f t="shared" si="3"/>
        <v>0</v>
      </c>
      <c r="Z27" s="1397"/>
      <c r="AA27" s="1400"/>
      <c r="AB27" s="1400"/>
      <c r="AC27" s="1400"/>
      <c r="AD27" s="1400"/>
      <c r="AE27" s="1400"/>
      <c r="AF27" s="1400"/>
      <c r="AG27" s="1400"/>
      <c r="AH27" s="1400"/>
      <c r="AI27" s="1411"/>
      <c r="AJ27" s="1411"/>
    </row>
    <row r="28" spans="1:36" ht="15.75" x14ac:dyDescent="0.25">
      <c r="A28" s="1413">
        <v>3</v>
      </c>
      <c r="B28" s="1422" t="s">
        <v>28</v>
      </c>
      <c r="C28" s="1403" t="s">
        <v>99</v>
      </c>
      <c r="D28" s="1406">
        <f>250*0.8</f>
        <v>200</v>
      </c>
      <c r="E28" s="645" t="s">
        <v>200</v>
      </c>
      <c r="F28" s="443">
        <v>14.3</v>
      </c>
      <c r="G28" s="443">
        <v>29.1</v>
      </c>
      <c r="H28" s="443">
        <v>22.4</v>
      </c>
      <c r="I28" s="443">
        <v>22.6</v>
      </c>
      <c r="J28" s="443">
        <v>23.8</v>
      </c>
      <c r="K28" s="655">
        <v>21.1</v>
      </c>
      <c r="L28" s="651">
        <v>2.2000000000000002</v>
      </c>
      <c r="M28" s="76">
        <v>6.4</v>
      </c>
      <c r="N28" s="76">
        <v>44.9</v>
      </c>
      <c r="O28" s="76">
        <v>29.6</v>
      </c>
      <c r="P28" s="76">
        <v>14.9</v>
      </c>
      <c r="Q28" s="76">
        <v>44.8</v>
      </c>
      <c r="R28" s="77">
        <v>400</v>
      </c>
      <c r="S28" s="77">
        <v>400</v>
      </c>
      <c r="T28" s="77">
        <v>400</v>
      </c>
      <c r="U28" s="633">
        <v>400</v>
      </c>
      <c r="V28" s="630">
        <f t="shared" si="0"/>
        <v>21.933333333333337</v>
      </c>
      <c r="W28" s="49">
        <f t="shared" si="1"/>
        <v>22.5</v>
      </c>
      <c r="X28" s="49">
        <f t="shared" si="2"/>
        <v>17.833333333333332</v>
      </c>
      <c r="Y28" s="50">
        <f t="shared" si="3"/>
        <v>29.766666666666666</v>
      </c>
      <c r="Z28" s="1395">
        <f>SUM(V28:V35)</f>
        <v>33.799999999999997</v>
      </c>
      <c r="AA28" s="1398">
        <f>SUM(W28:W35)</f>
        <v>30.200000000000003</v>
      </c>
      <c r="AB28" s="1398">
        <f>SUM(X28:X35)</f>
        <v>33.699999999999996</v>
      </c>
      <c r="AC28" s="1398">
        <f>SUM(Y28:Y35)</f>
        <v>63.683333333333323</v>
      </c>
      <c r="AD28" s="1412">
        <f t="shared" ref="AD28" si="7">Z28*0.38*0.9*SQRT(3)</f>
        <v>20.021814515173194</v>
      </c>
      <c r="AE28" s="1412">
        <f t="shared" si="5"/>
        <v>17.88931356089439</v>
      </c>
      <c r="AF28" s="1412">
        <f t="shared" si="5"/>
        <v>19.962578377554337</v>
      </c>
      <c r="AG28" s="1412">
        <f t="shared" si="5"/>
        <v>37.723546973607867</v>
      </c>
      <c r="AH28" s="1398">
        <f>MAX(Z28:AC35)</f>
        <v>63.683333333333323</v>
      </c>
      <c r="AI28" s="1409">
        <f t="shared" ref="AI28" si="8">AH28*0.38*0.9*SQRT(3)</f>
        <v>37.723546973607867</v>
      </c>
      <c r="AJ28" s="1409">
        <f>D28-AI28</f>
        <v>162.27645302639212</v>
      </c>
    </row>
    <row r="29" spans="1:36" ht="15.75" x14ac:dyDescent="0.25">
      <c r="A29" s="1414"/>
      <c r="B29" s="1423"/>
      <c r="C29" s="1404"/>
      <c r="D29" s="1407"/>
      <c r="E29" s="646" t="s">
        <v>201</v>
      </c>
      <c r="F29" s="622"/>
      <c r="G29" s="622"/>
      <c r="H29" s="622"/>
      <c r="I29" s="622"/>
      <c r="J29" s="622"/>
      <c r="K29" s="660"/>
      <c r="L29" s="652"/>
      <c r="M29" s="55"/>
      <c r="N29" s="55"/>
      <c r="O29" s="55"/>
      <c r="P29" s="55"/>
      <c r="Q29" s="55"/>
      <c r="R29" s="56">
        <v>400</v>
      </c>
      <c r="S29" s="56">
        <v>400</v>
      </c>
      <c r="T29" s="56">
        <v>400</v>
      </c>
      <c r="U29" s="635">
        <v>400</v>
      </c>
      <c r="V29" s="628">
        <f t="shared" si="0"/>
        <v>0</v>
      </c>
      <c r="W29" s="53">
        <f t="shared" si="1"/>
        <v>0</v>
      </c>
      <c r="X29" s="53">
        <f t="shared" si="2"/>
        <v>0</v>
      </c>
      <c r="Y29" s="54">
        <f t="shared" si="3"/>
        <v>0</v>
      </c>
      <c r="Z29" s="1396"/>
      <c r="AA29" s="1399"/>
      <c r="AB29" s="1399"/>
      <c r="AC29" s="1399"/>
      <c r="AD29" s="1399"/>
      <c r="AE29" s="1399"/>
      <c r="AF29" s="1399"/>
      <c r="AG29" s="1399"/>
      <c r="AH29" s="1399"/>
      <c r="AI29" s="1410"/>
      <c r="AJ29" s="1410"/>
    </row>
    <row r="30" spans="1:36" ht="15.75" x14ac:dyDescent="0.25">
      <c r="A30" s="1414"/>
      <c r="B30" s="1423"/>
      <c r="C30" s="1404"/>
      <c r="D30" s="1407"/>
      <c r="E30" s="646" t="s">
        <v>202</v>
      </c>
      <c r="F30" s="622">
        <v>12.1</v>
      </c>
      <c r="G30" s="622">
        <v>1.1000000000000001</v>
      </c>
      <c r="H30" s="622">
        <v>0.2</v>
      </c>
      <c r="I30" s="622">
        <v>2.1</v>
      </c>
      <c r="J30" s="622">
        <v>1.1000000000000001</v>
      </c>
      <c r="K30" s="660">
        <v>0.1</v>
      </c>
      <c r="L30" s="652">
        <v>0</v>
      </c>
      <c r="M30" s="55">
        <v>0</v>
      </c>
      <c r="N30" s="55">
        <v>0</v>
      </c>
      <c r="O30" s="55">
        <v>0</v>
      </c>
      <c r="P30" s="55">
        <v>0</v>
      </c>
      <c r="Q30" s="55">
        <v>0</v>
      </c>
      <c r="R30" s="56">
        <v>400</v>
      </c>
      <c r="S30" s="56">
        <v>400</v>
      </c>
      <c r="T30" s="56">
        <v>400</v>
      </c>
      <c r="U30" s="635">
        <v>400</v>
      </c>
      <c r="V30" s="628">
        <f t="shared" si="0"/>
        <v>4.4666666666666659</v>
      </c>
      <c r="W30" s="53">
        <f t="shared" si="1"/>
        <v>1.1000000000000001</v>
      </c>
      <c r="X30" s="53">
        <f t="shared" si="2"/>
        <v>0</v>
      </c>
      <c r="Y30" s="54">
        <f t="shared" si="3"/>
        <v>0</v>
      </c>
      <c r="Z30" s="1396"/>
      <c r="AA30" s="1399"/>
      <c r="AB30" s="1399"/>
      <c r="AC30" s="1399"/>
      <c r="AD30" s="1399"/>
      <c r="AE30" s="1399"/>
      <c r="AF30" s="1399"/>
      <c r="AG30" s="1399"/>
      <c r="AH30" s="1399"/>
      <c r="AI30" s="1410"/>
      <c r="AJ30" s="1410"/>
    </row>
    <row r="31" spans="1:36" ht="15.75" x14ac:dyDescent="0.25">
      <c r="A31" s="1414"/>
      <c r="B31" s="1423"/>
      <c r="C31" s="1404"/>
      <c r="D31" s="1407"/>
      <c r="E31" s="646" t="s">
        <v>203</v>
      </c>
      <c r="F31" s="622"/>
      <c r="G31" s="622"/>
      <c r="H31" s="622"/>
      <c r="I31" s="622"/>
      <c r="J31" s="622"/>
      <c r="K31" s="660"/>
      <c r="L31" s="652">
        <v>0</v>
      </c>
      <c r="M31" s="55">
        <v>0</v>
      </c>
      <c r="N31" s="55">
        <v>0</v>
      </c>
      <c r="O31" s="55">
        <v>15.5</v>
      </c>
      <c r="P31" s="55">
        <v>0</v>
      </c>
      <c r="Q31" s="55">
        <v>13.8</v>
      </c>
      <c r="R31" s="56"/>
      <c r="S31" s="56"/>
      <c r="T31" s="56">
        <v>400</v>
      </c>
      <c r="U31" s="635">
        <v>400</v>
      </c>
      <c r="V31" s="628">
        <f t="shared" si="0"/>
        <v>0</v>
      </c>
      <c r="W31" s="53">
        <f t="shared" si="1"/>
        <v>0</v>
      </c>
      <c r="X31" s="53">
        <f t="shared" si="2"/>
        <v>0</v>
      </c>
      <c r="Y31" s="54">
        <f t="shared" si="3"/>
        <v>14.65</v>
      </c>
      <c r="Z31" s="1396"/>
      <c r="AA31" s="1399"/>
      <c r="AB31" s="1399"/>
      <c r="AC31" s="1399"/>
      <c r="AD31" s="1399"/>
      <c r="AE31" s="1399"/>
      <c r="AF31" s="1399"/>
      <c r="AG31" s="1399"/>
      <c r="AH31" s="1399"/>
      <c r="AI31" s="1410"/>
      <c r="AJ31" s="1410"/>
    </row>
    <row r="32" spans="1:36" ht="15.75" x14ac:dyDescent="0.25">
      <c r="A32" s="1414"/>
      <c r="B32" s="1423"/>
      <c r="C32" s="1404"/>
      <c r="D32" s="1407"/>
      <c r="E32" s="646" t="s">
        <v>918</v>
      </c>
      <c r="F32" s="622">
        <v>3</v>
      </c>
      <c r="G32" s="622">
        <v>0.2</v>
      </c>
      <c r="H32" s="622">
        <v>1</v>
      </c>
      <c r="I32" s="622">
        <v>3.1</v>
      </c>
      <c r="J32" s="622">
        <v>0.1</v>
      </c>
      <c r="K32" s="660">
        <v>1.6</v>
      </c>
      <c r="L32" s="652">
        <v>2.2999999999999998</v>
      </c>
      <c r="M32" s="55">
        <v>35</v>
      </c>
      <c r="N32" s="55">
        <v>6.4</v>
      </c>
      <c r="O32" s="55">
        <v>2.9</v>
      </c>
      <c r="P32" s="55">
        <v>35.1</v>
      </c>
      <c r="Q32" s="55">
        <v>12.9</v>
      </c>
      <c r="R32" s="56"/>
      <c r="S32" s="56"/>
      <c r="T32" s="56">
        <v>400</v>
      </c>
      <c r="U32" s="635">
        <v>400</v>
      </c>
      <c r="V32" s="628">
        <f t="shared" si="0"/>
        <v>1.4000000000000001</v>
      </c>
      <c r="W32" s="53">
        <f t="shared" si="1"/>
        <v>1.6000000000000003</v>
      </c>
      <c r="X32" s="53">
        <f t="shared" si="2"/>
        <v>14.566666666666665</v>
      </c>
      <c r="Y32" s="54">
        <f t="shared" si="3"/>
        <v>16.966666666666665</v>
      </c>
      <c r="Z32" s="1396"/>
      <c r="AA32" s="1399"/>
      <c r="AB32" s="1399"/>
      <c r="AC32" s="1399"/>
      <c r="AD32" s="1399"/>
      <c r="AE32" s="1399"/>
      <c r="AF32" s="1399"/>
      <c r="AG32" s="1399"/>
      <c r="AH32" s="1399"/>
      <c r="AI32" s="1410"/>
      <c r="AJ32" s="1410"/>
    </row>
    <row r="33" spans="1:36" ht="15.75" x14ac:dyDescent="0.25">
      <c r="A33" s="1414"/>
      <c r="B33" s="1423"/>
      <c r="C33" s="1404"/>
      <c r="D33" s="1407"/>
      <c r="E33" s="646" t="s">
        <v>916</v>
      </c>
      <c r="F33" s="622">
        <v>6</v>
      </c>
      <c r="G33" s="622"/>
      <c r="H33" s="622"/>
      <c r="I33" s="622">
        <v>5</v>
      </c>
      <c r="J33" s="622"/>
      <c r="K33" s="660"/>
      <c r="L33" s="652">
        <v>1.3</v>
      </c>
      <c r="M33" s="55">
        <v>0</v>
      </c>
      <c r="N33" s="55">
        <v>0</v>
      </c>
      <c r="O33" s="55">
        <v>2.2999999999999998</v>
      </c>
      <c r="P33" s="55">
        <v>0</v>
      </c>
      <c r="Q33" s="55">
        <v>0</v>
      </c>
      <c r="R33" s="56"/>
      <c r="S33" s="56"/>
      <c r="T33" s="56">
        <v>400</v>
      </c>
      <c r="U33" s="635">
        <v>400</v>
      </c>
      <c r="V33" s="628">
        <f t="shared" si="0"/>
        <v>6</v>
      </c>
      <c r="W33" s="53">
        <f t="shared" si="1"/>
        <v>5</v>
      </c>
      <c r="X33" s="53">
        <f t="shared" si="2"/>
        <v>1.3</v>
      </c>
      <c r="Y33" s="54">
        <f t="shared" si="3"/>
        <v>2.2999999999999998</v>
      </c>
      <c r="Z33" s="1396"/>
      <c r="AA33" s="1399"/>
      <c r="AB33" s="1399"/>
      <c r="AC33" s="1399"/>
      <c r="AD33" s="1399"/>
      <c r="AE33" s="1399"/>
      <c r="AF33" s="1399"/>
      <c r="AG33" s="1399"/>
      <c r="AH33" s="1399"/>
      <c r="AI33" s="1410"/>
      <c r="AJ33" s="1410"/>
    </row>
    <row r="34" spans="1:36" ht="15.75" x14ac:dyDescent="0.25">
      <c r="A34" s="1430"/>
      <c r="B34" s="1468"/>
      <c r="C34" s="1404"/>
      <c r="D34" s="1407"/>
      <c r="E34" s="646" t="s">
        <v>917</v>
      </c>
      <c r="F34" s="622">
        <v>5.5</v>
      </c>
      <c r="G34" s="622"/>
      <c r="H34" s="622"/>
      <c r="I34" s="622">
        <v>5</v>
      </c>
      <c r="J34" s="622"/>
      <c r="K34" s="660"/>
      <c r="L34" s="652">
        <v>0.4</v>
      </c>
      <c r="M34" s="55">
        <v>0</v>
      </c>
      <c r="N34" s="55">
        <v>0</v>
      </c>
      <c r="O34" s="55">
        <v>2.1</v>
      </c>
      <c r="P34" s="55">
        <v>0</v>
      </c>
      <c r="Q34" s="55">
        <v>0</v>
      </c>
      <c r="R34" s="56"/>
      <c r="S34" s="56"/>
      <c r="T34" s="56"/>
      <c r="U34" s="635"/>
      <c r="V34" s="631"/>
      <c r="W34" s="70"/>
      <c r="X34" s="70"/>
      <c r="Y34" s="626"/>
      <c r="Z34" s="1469"/>
      <c r="AA34" s="1429"/>
      <c r="AB34" s="1429"/>
      <c r="AC34" s="1429"/>
      <c r="AD34" s="1429"/>
      <c r="AE34" s="1429"/>
      <c r="AF34" s="1429"/>
      <c r="AG34" s="1429"/>
      <c r="AH34" s="1429"/>
      <c r="AI34" s="1428"/>
      <c r="AJ34" s="1428"/>
    </row>
    <row r="35" spans="1:36" ht="16.5" thickBot="1" x14ac:dyDescent="0.3">
      <c r="A35" s="1415"/>
      <c r="B35" s="1424"/>
      <c r="C35" s="1405"/>
      <c r="D35" s="1408"/>
      <c r="E35" s="647" t="s">
        <v>1030</v>
      </c>
      <c r="F35" s="464"/>
      <c r="G35" s="464"/>
      <c r="H35" s="464"/>
      <c r="I35" s="464"/>
      <c r="J35" s="464"/>
      <c r="K35" s="665"/>
      <c r="L35" s="653"/>
      <c r="M35" s="87"/>
      <c r="N35" s="87"/>
      <c r="O35" s="87"/>
      <c r="P35" s="87"/>
      <c r="Q35" s="87"/>
      <c r="R35" s="88"/>
      <c r="S35" s="88"/>
      <c r="T35" s="88"/>
      <c r="U35" s="637"/>
      <c r="V35" s="629">
        <f t="shared" si="0"/>
        <v>0</v>
      </c>
      <c r="W35" s="58">
        <f t="shared" si="1"/>
        <v>0</v>
      </c>
      <c r="X35" s="58">
        <f t="shared" si="2"/>
        <v>0</v>
      </c>
      <c r="Y35" s="59">
        <f t="shared" si="3"/>
        <v>0</v>
      </c>
      <c r="Z35" s="1397"/>
      <c r="AA35" s="1400"/>
      <c r="AB35" s="1400"/>
      <c r="AC35" s="1400"/>
      <c r="AD35" s="1400"/>
      <c r="AE35" s="1400"/>
      <c r="AF35" s="1400"/>
      <c r="AG35" s="1400"/>
      <c r="AH35" s="1400"/>
      <c r="AI35" s="1411"/>
      <c r="AJ35" s="1411"/>
    </row>
    <row r="36" spans="1:36" ht="15.75" x14ac:dyDescent="0.25">
      <c r="A36" s="1413">
        <v>4</v>
      </c>
      <c r="B36" s="1422" t="s">
        <v>33</v>
      </c>
      <c r="C36" s="1403" t="s">
        <v>280</v>
      </c>
      <c r="D36" s="1406">
        <f>630*0.8</f>
        <v>504</v>
      </c>
      <c r="E36" s="645" t="s">
        <v>196</v>
      </c>
      <c r="F36" s="441">
        <v>33.6</v>
      </c>
      <c r="G36" s="441">
        <v>10.3</v>
      </c>
      <c r="H36" s="441">
        <v>13.4</v>
      </c>
      <c r="I36" s="441">
        <v>1.5</v>
      </c>
      <c r="J36" s="441">
        <v>4.9000000000000004</v>
      </c>
      <c r="K36" s="449">
        <v>1.5</v>
      </c>
      <c r="L36" s="651">
        <v>4.3</v>
      </c>
      <c r="M36" s="76">
        <v>29.3</v>
      </c>
      <c r="N36" s="76">
        <v>5.3</v>
      </c>
      <c r="O36" s="76">
        <v>2</v>
      </c>
      <c r="P36" s="76">
        <v>1.9</v>
      </c>
      <c r="Q36" s="76">
        <v>5.4</v>
      </c>
      <c r="R36" s="77">
        <v>405</v>
      </c>
      <c r="S36" s="77">
        <v>405</v>
      </c>
      <c r="T36" s="77">
        <v>415</v>
      </c>
      <c r="U36" s="633">
        <v>415</v>
      </c>
      <c r="V36" s="630">
        <f t="shared" si="0"/>
        <v>19.100000000000001</v>
      </c>
      <c r="W36" s="49">
        <f t="shared" si="1"/>
        <v>2.6333333333333333</v>
      </c>
      <c r="X36" s="49">
        <f t="shared" si="2"/>
        <v>12.966666666666667</v>
      </c>
      <c r="Y36" s="50">
        <f t="shared" si="3"/>
        <v>3.1</v>
      </c>
      <c r="Z36" s="1395">
        <f>SUM(V36:V43)</f>
        <v>86</v>
      </c>
      <c r="AA36" s="1398">
        <f>SUM(W36:W43)</f>
        <v>43.9</v>
      </c>
      <c r="AB36" s="1398">
        <f>SUM(X36:X43)</f>
        <v>154.89999999999998</v>
      </c>
      <c r="AC36" s="1398">
        <f>SUM(Y36:Y43)</f>
        <v>142.43333333333334</v>
      </c>
      <c r="AD36" s="1412">
        <f t="shared" ref="AD36" si="9">Z36*0.38*0.9*SQRT(3)</f>
        <v>50.943078352215814</v>
      </c>
      <c r="AE36" s="1412">
        <f t="shared" si="5"/>
        <v>26.00466441467761</v>
      </c>
      <c r="AF36" s="1412">
        <f t="shared" si="5"/>
        <v>91.756777171607325</v>
      </c>
      <c r="AG36" s="1412">
        <f t="shared" si="5"/>
        <v>84.372005348456668</v>
      </c>
      <c r="AH36" s="1398">
        <f>MAX(Z36:AC43)</f>
        <v>154.89999999999998</v>
      </c>
      <c r="AI36" s="1409">
        <f t="shared" ref="AI36" si="10">AH36*0.38*0.9*SQRT(3)</f>
        <v>91.756777171607325</v>
      </c>
      <c r="AJ36" s="1409">
        <f>D36-AI36</f>
        <v>412.24322282839267</v>
      </c>
    </row>
    <row r="37" spans="1:36" ht="15.75" x14ac:dyDescent="0.25">
      <c r="A37" s="1414"/>
      <c r="B37" s="1423"/>
      <c r="C37" s="1404"/>
      <c r="D37" s="1407"/>
      <c r="E37" s="646" t="s">
        <v>197</v>
      </c>
      <c r="F37" s="622">
        <v>1.3</v>
      </c>
      <c r="G37" s="622">
        <v>0.5</v>
      </c>
      <c r="H37" s="622">
        <v>3.7</v>
      </c>
      <c r="I37" s="622">
        <v>2</v>
      </c>
      <c r="J37" s="622">
        <v>0.7</v>
      </c>
      <c r="K37" s="660">
        <v>2.2999999999999998</v>
      </c>
      <c r="L37" s="652">
        <v>81.2</v>
      </c>
      <c r="M37" s="55">
        <v>77.8</v>
      </c>
      <c r="N37" s="55">
        <v>102.2</v>
      </c>
      <c r="O37" s="55">
        <v>77.8</v>
      </c>
      <c r="P37" s="55">
        <v>70.7</v>
      </c>
      <c r="Q37" s="55">
        <v>75</v>
      </c>
      <c r="R37" s="56">
        <v>405</v>
      </c>
      <c r="S37" s="56">
        <v>405</v>
      </c>
      <c r="T37" s="56">
        <v>415</v>
      </c>
      <c r="U37" s="635">
        <v>415</v>
      </c>
      <c r="V37" s="628">
        <f t="shared" si="0"/>
        <v>1.8333333333333333</v>
      </c>
      <c r="W37" s="53">
        <f t="shared" si="1"/>
        <v>1.6666666666666667</v>
      </c>
      <c r="X37" s="53">
        <f t="shared" si="2"/>
        <v>87.066666666666663</v>
      </c>
      <c r="Y37" s="54">
        <f t="shared" si="3"/>
        <v>74.5</v>
      </c>
      <c r="Z37" s="1396"/>
      <c r="AA37" s="1399"/>
      <c r="AB37" s="1399"/>
      <c r="AC37" s="1399"/>
      <c r="AD37" s="1399"/>
      <c r="AE37" s="1399"/>
      <c r="AF37" s="1399"/>
      <c r="AG37" s="1399"/>
      <c r="AH37" s="1399"/>
      <c r="AI37" s="1410"/>
      <c r="AJ37" s="1410"/>
    </row>
    <row r="38" spans="1:36" ht="15.75" x14ac:dyDescent="0.25">
      <c r="A38" s="1414"/>
      <c r="B38" s="1423"/>
      <c r="C38" s="1404"/>
      <c r="D38" s="1407"/>
      <c r="E38" s="646" t="s">
        <v>204</v>
      </c>
      <c r="F38" s="622"/>
      <c r="G38" s="622"/>
      <c r="H38" s="622"/>
      <c r="I38" s="622"/>
      <c r="J38" s="622"/>
      <c r="K38" s="660"/>
      <c r="L38" s="652"/>
      <c r="M38" s="55"/>
      <c r="N38" s="55"/>
      <c r="O38" s="55"/>
      <c r="P38" s="55"/>
      <c r="Q38" s="55"/>
      <c r="R38" s="56"/>
      <c r="S38" s="56"/>
      <c r="T38" s="56">
        <v>415</v>
      </c>
      <c r="U38" s="635">
        <v>415</v>
      </c>
      <c r="V38" s="628">
        <f t="shared" si="0"/>
        <v>0</v>
      </c>
      <c r="W38" s="53">
        <f t="shared" si="1"/>
        <v>0</v>
      </c>
      <c r="X38" s="53">
        <f t="shared" si="2"/>
        <v>0</v>
      </c>
      <c r="Y38" s="54">
        <f t="shared" si="3"/>
        <v>0</v>
      </c>
      <c r="Z38" s="1396"/>
      <c r="AA38" s="1399"/>
      <c r="AB38" s="1399"/>
      <c r="AC38" s="1399"/>
      <c r="AD38" s="1399"/>
      <c r="AE38" s="1399"/>
      <c r="AF38" s="1399"/>
      <c r="AG38" s="1399"/>
      <c r="AH38" s="1399"/>
      <c r="AI38" s="1410"/>
      <c r="AJ38" s="1410"/>
    </row>
    <row r="39" spans="1:36" ht="15.75" x14ac:dyDescent="0.25">
      <c r="A39" s="1414"/>
      <c r="B39" s="1423"/>
      <c r="C39" s="1404"/>
      <c r="D39" s="1407"/>
      <c r="E39" s="646" t="s">
        <v>205</v>
      </c>
      <c r="F39" s="622">
        <v>7.9</v>
      </c>
      <c r="G39" s="622">
        <v>27.4</v>
      </c>
      <c r="H39" s="622">
        <v>11.5</v>
      </c>
      <c r="I39" s="622">
        <v>11.2</v>
      </c>
      <c r="J39" s="622">
        <v>47.4</v>
      </c>
      <c r="K39" s="660">
        <v>9.1</v>
      </c>
      <c r="L39" s="652">
        <v>17.7</v>
      </c>
      <c r="M39" s="55">
        <v>6.3</v>
      </c>
      <c r="N39" s="55">
        <v>7.5</v>
      </c>
      <c r="O39" s="55">
        <v>6.3</v>
      </c>
      <c r="P39" s="55">
        <v>11.5</v>
      </c>
      <c r="Q39" s="55">
        <v>13.5</v>
      </c>
      <c r="R39" s="56">
        <v>405</v>
      </c>
      <c r="S39" s="56">
        <v>405</v>
      </c>
      <c r="T39" s="56">
        <v>415</v>
      </c>
      <c r="U39" s="635">
        <v>415</v>
      </c>
      <c r="V39" s="628">
        <f t="shared" si="0"/>
        <v>15.6</v>
      </c>
      <c r="W39" s="53">
        <f t="shared" si="1"/>
        <v>22.566666666666663</v>
      </c>
      <c r="X39" s="53">
        <f t="shared" si="2"/>
        <v>10.5</v>
      </c>
      <c r="Y39" s="54">
        <f t="shared" si="3"/>
        <v>10.433333333333334</v>
      </c>
      <c r="Z39" s="1396"/>
      <c r="AA39" s="1399"/>
      <c r="AB39" s="1399"/>
      <c r="AC39" s="1399"/>
      <c r="AD39" s="1399"/>
      <c r="AE39" s="1399"/>
      <c r="AF39" s="1399"/>
      <c r="AG39" s="1399"/>
      <c r="AH39" s="1399"/>
      <c r="AI39" s="1410"/>
      <c r="AJ39" s="1410"/>
    </row>
    <row r="40" spans="1:36" ht="15.75" x14ac:dyDescent="0.25">
      <c r="A40" s="1414"/>
      <c r="B40" s="1423"/>
      <c r="C40" s="1404"/>
      <c r="D40" s="1407"/>
      <c r="E40" s="646" t="s">
        <v>206</v>
      </c>
      <c r="F40" s="622">
        <v>1</v>
      </c>
      <c r="G40" s="622">
        <v>0</v>
      </c>
      <c r="H40" s="622">
        <v>0</v>
      </c>
      <c r="I40" s="622">
        <v>1</v>
      </c>
      <c r="J40" s="622">
        <v>0</v>
      </c>
      <c r="K40" s="660">
        <v>0</v>
      </c>
      <c r="L40" s="652">
        <v>0</v>
      </c>
      <c r="M40" s="55">
        <v>0</v>
      </c>
      <c r="N40" s="55">
        <v>0</v>
      </c>
      <c r="O40" s="55">
        <v>0</v>
      </c>
      <c r="P40" s="55">
        <v>0</v>
      </c>
      <c r="Q40" s="55">
        <v>0</v>
      </c>
      <c r="R40" s="56">
        <v>405</v>
      </c>
      <c r="S40" s="56">
        <v>405</v>
      </c>
      <c r="T40" s="56">
        <v>415</v>
      </c>
      <c r="U40" s="635">
        <v>415</v>
      </c>
      <c r="V40" s="628">
        <f t="shared" si="0"/>
        <v>1</v>
      </c>
      <c r="W40" s="53">
        <f t="shared" si="1"/>
        <v>1</v>
      </c>
      <c r="X40" s="53">
        <f t="shared" si="2"/>
        <v>0</v>
      </c>
      <c r="Y40" s="54">
        <f t="shared" si="3"/>
        <v>0</v>
      </c>
      <c r="Z40" s="1396"/>
      <c r="AA40" s="1399"/>
      <c r="AB40" s="1399"/>
      <c r="AC40" s="1399"/>
      <c r="AD40" s="1399"/>
      <c r="AE40" s="1399"/>
      <c r="AF40" s="1399"/>
      <c r="AG40" s="1399"/>
      <c r="AH40" s="1399"/>
      <c r="AI40" s="1410"/>
      <c r="AJ40" s="1410"/>
    </row>
    <row r="41" spans="1:36" ht="15.75" x14ac:dyDescent="0.25">
      <c r="A41" s="1414"/>
      <c r="B41" s="1423"/>
      <c r="C41" s="1404"/>
      <c r="D41" s="1407"/>
      <c r="E41" s="646" t="s">
        <v>919</v>
      </c>
      <c r="F41" s="622">
        <v>13.3</v>
      </c>
      <c r="G41" s="622">
        <v>20.8</v>
      </c>
      <c r="H41" s="622">
        <v>7.8</v>
      </c>
      <c r="I41" s="622">
        <v>4.7</v>
      </c>
      <c r="J41" s="622">
        <v>10.199999999999999</v>
      </c>
      <c r="K41" s="660">
        <v>3.2</v>
      </c>
      <c r="L41" s="652">
        <v>29.5</v>
      </c>
      <c r="M41" s="55">
        <v>26.3</v>
      </c>
      <c r="N41" s="55">
        <v>19.600000000000001</v>
      </c>
      <c r="O41" s="55">
        <v>35.1</v>
      </c>
      <c r="P41" s="55">
        <v>27.8</v>
      </c>
      <c r="Q41" s="55">
        <v>24.8</v>
      </c>
      <c r="R41" s="56">
        <v>405</v>
      </c>
      <c r="S41" s="56">
        <v>405</v>
      </c>
      <c r="T41" s="56">
        <v>415</v>
      </c>
      <c r="U41" s="635">
        <v>415</v>
      </c>
      <c r="V41" s="628">
        <f t="shared" si="0"/>
        <v>13.966666666666667</v>
      </c>
      <c r="W41" s="53">
        <f t="shared" si="1"/>
        <v>6.0333333333333323</v>
      </c>
      <c r="X41" s="53">
        <f t="shared" si="2"/>
        <v>25.133333333333336</v>
      </c>
      <c r="Y41" s="54">
        <f t="shared" si="3"/>
        <v>29.233333333333334</v>
      </c>
      <c r="Z41" s="1396"/>
      <c r="AA41" s="1399"/>
      <c r="AB41" s="1399"/>
      <c r="AC41" s="1399"/>
      <c r="AD41" s="1399"/>
      <c r="AE41" s="1399"/>
      <c r="AF41" s="1399"/>
      <c r="AG41" s="1399"/>
      <c r="AH41" s="1399"/>
      <c r="AI41" s="1410"/>
      <c r="AJ41" s="1410"/>
    </row>
    <row r="42" spans="1:36" ht="15.75" x14ac:dyDescent="0.25">
      <c r="A42" s="1414"/>
      <c r="B42" s="1423"/>
      <c r="C42" s="1404"/>
      <c r="D42" s="1407"/>
      <c r="E42" s="646" t="s">
        <v>993</v>
      </c>
      <c r="F42" s="55">
        <v>36.5</v>
      </c>
      <c r="G42" s="55">
        <v>27.3</v>
      </c>
      <c r="H42" s="55">
        <v>39.700000000000003</v>
      </c>
      <c r="I42" s="55">
        <v>7.9</v>
      </c>
      <c r="J42" s="55">
        <v>11.9</v>
      </c>
      <c r="K42" s="657">
        <v>10.199999999999999</v>
      </c>
      <c r="L42" s="652">
        <v>23.7</v>
      </c>
      <c r="M42" s="55">
        <v>10.9</v>
      </c>
      <c r="N42" s="55">
        <v>23.1</v>
      </c>
      <c r="O42" s="55">
        <v>29.6</v>
      </c>
      <c r="P42" s="55">
        <v>24.8</v>
      </c>
      <c r="Q42" s="55">
        <v>21.1</v>
      </c>
      <c r="R42" s="56">
        <v>405</v>
      </c>
      <c r="S42" s="56">
        <v>405</v>
      </c>
      <c r="T42" s="56">
        <v>415</v>
      </c>
      <c r="U42" s="635">
        <v>415</v>
      </c>
      <c r="V42" s="628">
        <f t="shared" si="0"/>
        <v>34.5</v>
      </c>
      <c r="W42" s="53">
        <f t="shared" si="1"/>
        <v>10</v>
      </c>
      <c r="X42" s="53">
        <f t="shared" si="2"/>
        <v>19.233333333333334</v>
      </c>
      <c r="Y42" s="54">
        <f t="shared" si="3"/>
        <v>25.166666666666668</v>
      </c>
      <c r="Z42" s="1396"/>
      <c r="AA42" s="1399"/>
      <c r="AB42" s="1399"/>
      <c r="AC42" s="1399"/>
      <c r="AD42" s="1399"/>
      <c r="AE42" s="1399"/>
      <c r="AF42" s="1399"/>
      <c r="AG42" s="1399"/>
      <c r="AH42" s="1399"/>
      <c r="AI42" s="1410"/>
      <c r="AJ42" s="1410"/>
    </row>
    <row r="43" spans="1:36" ht="16.5" thickBot="1" x14ac:dyDescent="0.3">
      <c r="A43" s="1415"/>
      <c r="B43" s="1424"/>
      <c r="C43" s="1405"/>
      <c r="D43" s="1408"/>
      <c r="E43" s="647"/>
      <c r="F43" s="87"/>
      <c r="G43" s="87"/>
      <c r="H43" s="87"/>
      <c r="I43" s="87"/>
      <c r="J43" s="87"/>
      <c r="K43" s="658"/>
      <c r="L43" s="653"/>
      <c r="M43" s="87"/>
      <c r="N43" s="87"/>
      <c r="O43" s="87"/>
      <c r="P43" s="87"/>
      <c r="Q43" s="87"/>
      <c r="R43" s="88"/>
      <c r="S43" s="88"/>
      <c r="T43" s="88"/>
      <c r="U43" s="637"/>
      <c r="V43" s="629">
        <f t="shared" si="0"/>
        <v>0</v>
      </c>
      <c r="W43" s="58">
        <f t="shared" si="1"/>
        <v>0</v>
      </c>
      <c r="X43" s="58">
        <f t="shared" si="2"/>
        <v>0</v>
      </c>
      <c r="Y43" s="59">
        <f t="shared" si="3"/>
        <v>0</v>
      </c>
      <c r="Z43" s="1397"/>
      <c r="AA43" s="1400"/>
      <c r="AB43" s="1400"/>
      <c r="AC43" s="1400"/>
      <c r="AD43" s="1400"/>
      <c r="AE43" s="1400"/>
      <c r="AF43" s="1400"/>
      <c r="AG43" s="1400"/>
      <c r="AH43" s="1400"/>
      <c r="AI43" s="1411"/>
      <c r="AJ43" s="1411"/>
    </row>
    <row r="44" spans="1:36" ht="15.75" x14ac:dyDescent="0.25">
      <c r="A44" s="1413">
        <v>5</v>
      </c>
      <c r="B44" s="1422" t="s">
        <v>36</v>
      </c>
      <c r="C44" s="1403" t="s">
        <v>99</v>
      </c>
      <c r="D44" s="1406">
        <f>250*0.8</f>
        <v>200</v>
      </c>
      <c r="E44" s="645" t="s">
        <v>191</v>
      </c>
      <c r="F44" s="441">
        <v>14.7</v>
      </c>
      <c r="G44" s="441">
        <v>27.8</v>
      </c>
      <c r="H44" s="441">
        <v>13.8</v>
      </c>
      <c r="I44" s="441">
        <v>29.8</v>
      </c>
      <c r="J44" s="441">
        <v>50.4</v>
      </c>
      <c r="K44" s="449">
        <v>30.2</v>
      </c>
      <c r="L44" s="651">
        <v>10.4</v>
      </c>
      <c r="M44" s="76">
        <v>19.100000000000001</v>
      </c>
      <c r="N44" s="76">
        <v>13</v>
      </c>
      <c r="O44" s="76">
        <v>20.399999999999999</v>
      </c>
      <c r="P44" s="76">
        <v>55.5</v>
      </c>
      <c r="Q44" s="76">
        <v>30</v>
      </c>
      <c r="R44" s="77">
        <v>404</v>
      </c>
      <c r="S44" s="77">
        <v>404</v>
      </c>
      <c r="T44" s="77">
        <v>420</v>
      </c>
      <c r="U44" s="633">
        <v>420</v>
      </c>
      <c r="V44" s="630">
        <f t="shared" si="0"/>
        <v>18.766666666666666</v>
      </c>
      <c r="W44" s="49">
        <f t="shared" si="1"/>
        <v>36.800000000000004</v>
      </c>
      <c r="X44" s="49">
        <f t="shared" si="2"/>
        <v>14.166666666666666</v>
      </c>
      <c r="Y44" s="50">
        <f t="shared" si="3"/>
        <v>35.300000000000004</v>
      </c>
      <c r="Z44" s="1395">
        <f>SUM(V44:V49)</f>
        <v>41.199999999999996</v>
      </c>
      <c r="AA44" s="1398">
        <f>SUM(W44:W49)</f>
        <v>70.766666666666666</v>
      </c>
      <c r="AB44" s="1398">
        <f>SUM(X44:X49)</f>
        <v>79.166666666666671</v>
      </c>
      <c r="AC44" s="1398">
        <f>SUM(Y44:Y49)</f>
        <v>103.23333333333335</v>
      </c>
      <c r="AD44" s="1412">
        <f t="shared" ref="AD44" si="11">Z44*0.38*0.9*SQRT(3)</f>
        <v>24.405288698968505</v>
      </c>
      <c r="AE44" s="1412">
        <f t="shared" si="5"/>
        <v>41.919440054943479</v>
      </c>
      <c r="AF44" s="1412">
        <f t="shared" si="5"/>
        <v>46.895275614927357</v>
      </c>
      <c r="AG44" s="1412">
        <f t="shared" si="5"/>
        <v>61.151439401865282</v>
      </c>
      <c r="AH44" s="1398">
        <f>MAX(Z44:AC49)</f>
        <v>103.23333333333335</v>
      </c>
      <c r="AI44" s="1409">
        <f t="shared" ref="AI44" si="12">AH44*0.38*0.9*SQRT(3)</f>
        <v>61.151439401865282</v>
      </c>
      <c r="AJ44" s="1409">
        <f>D44-AI44</f>
        <v>138.84856059813472</v>
      </c>
    </row>
    <row r="45" spans="1:36" ht="15.75" x14ac:dyDescent="0.25">
      <c r="A45" s="1414"/>
      <c r="B45" s="1423"/>
      <c r="C45" s="1404"/>
      <c r="D45" s="1407"/>
      <c r="E45" s="646" t="s">
        <v>207</v>
      </c>
      <c r="F45" s="622">
        <v>15.9</v>
      </c>
      <c r="G45" s="622">
        <v>28.8</v>
      </c>
      <c r="H45" s="622">
        <v>14</v>
      </c>
      <c r="I45" s="622">
        <v>22.7</v>
      </c>
      <c r="J45" s="622">
        <v>34.1</v>
      </c>
      <c r="K45" s="660">
        <v>20.3</v>
      </c>
      <c r="L45" s="652">
        <v>27.5</v>
      </c>
      <c r="M45" s="55">
        <v>52.7</v>
      </c>
      <c r="N45" s="55">
        <v>12.6</v>
      </c>
      <c r="O45" s="55">
        <v>32.1</v>
      </c>
      <c r="P45" s="55">
        <v>34.1</v>
      </c>
      <c r="Q45" s="55">
        <v>21.6</v>
      </c>
      <c r="R45" s="56">
        <v>404</v>
      </c>
      <c r="S45" s="56">
        <v>404</v>
      </c>
      <c r="T45" s="56">
        <v>420</v>
      </c>
      <c r="U45" s="635">
        <v>420</v>
      </c>
      <c r="V45" s="628">
        <f t="shared" si="0"/>
        <v>19.566666666666666</v>
      </c>
      <c r="W45" s="53">
        <f t="shared" si="1"/>
        <v>25.7</v>
      </c>
      <c r="X45" s="53">
        <f t="shared" si="2"/>
        <v>30.933333333333334</v>
      </c>
      <c r="Y45" s="54">
        <f t="shared" si="3"/>
        <v>29.266666666666669</v>
      </c>
      <c r="Z45" s="1396"/>
      <c r="AA45" s="1399"/>
      <c r="AB45" s="1399"/>
      <c r="AC45" s="1399"/>
      <c r="AD45" s="1399"/>
      <c r="AE45" s="1399"/>
      <c r="AF45" s="1399"/>
      <c r="AG45" s="1399"/>
      <c r="AH45" s="1399"/>
      <c r="AI45" s="1410"/>
      <c r="AJ45" s="1410"/>
    </row>
    <row r="46" spans="1:36" ht="31.5" x14ac:dyDescent="0.25">
      <c r="A46" s="1414"/>
      <c r="B46" s="1423"/>
      <c r="C46" s="1404"/>
      <c r="D46" s="1407"/>
      <c r="E46" s="646" t="s">
        <v>208</v>
      </c>
      <c r="F46" s="622"/>
      <c r="G46" s="622"/>
      <c r="H46" s="622"/>
      <c r="I46" s="622"/>
      <c r="J46" s="622"/>
      <c r="K46" s="660"/>
      <c r="L46" s="652"/>
      <c r="M46" s="55"/>
      <c r="N46" s="55"/>
      <c r="O46" s="55"/>
      <c r="P46" s="55"/>
      <c r="Q46" s="55"/>
      <c r="R46" s="56">
        <v>404</v>
      </c>
      <c r="S46" s="56">
        <v>404</v>
      </c>
      <c r="T46" s="56"/>
      <c r="U46" s="635"/>
      <c r="V46" s="628">
        <f t="shared" si="0"/>
        <v>0</v>
      </c>
      <c r="W46" s="53">
        <f t="shared" si="1"/>
        <v>0</v>
      </c>
      <c r="X46" s="53">
        <f t="shared" si="2"/>
        <v>0</v>
      </c>
      <c r="Y46" s="54">
        <f t="shared" si="3"/>
        <v>0</v>
      </c>
      <c r="Z46" s="1396"/>
      <c r="AA46" s="1399"/>
      <c r="AB46" s="1399"/>
      <c r="AC46" s="1399"/>
      <c r="AD46" s="1399"/>
      <c r="AE46" s="1399"/>
      <c r="AF46" s="1399"/>
      <c r="AG46" s="1399"/>
      <c r="AH46" s="1399"/>
      <c r="AI46" s="1410"/>
      <c r="AJ46" s="1410"/>
    </row>
    <row r="47" spans="1:36" ht="15.75" x14ac:dyDescent="0.25">
      <c r="A47" s="1414"/>
      <c r="B47" s="1423"/>
      <c r="C47" s="1404"/>
      <c r="D47" s="1407"/>
      <c r="E47" s="646" t="s">
        <v>209</v>
      </c>
      <c r="F47" s="622">
        <v>5</v>
      </c>
      <c r="G47" s="622">
        <v>1.4</v>
      </c>
      <c r="H47" s="622">
        <v>2.2000000000000002</v>
      </c>
      <c r="I47" s="622">
        <v>7.3</v>
      </c>
      <c r="J47" s="622">
        <v>16.100000000000001</v>
      </c>
      <c r="K47" s="660">
        <v>1.4</v>
      </c>
      <c r="L47" s="652">
        <v>22.9</v>
      </c>
      <c r="M47" s="55">
        <v>34.700000000000003</v>
      </c>
      <c r="N47" s="55">
        <v>44.6</v>
      </c>
      <c r="O47" s="55">
        <v>40.6</v>
      </c>
      <c r="P47" s="55">
        <v>34.700000000000003</v>
      </c>
      <c r="Q47" s="55">
        <v>40.700000000000003</v>
      </c>
      <c r="R47" s="56">
        <v>404</v>
      </c>
      <c r="S47" s="56">
        <v>404</v>
      </c>
      <c r="T47" s="56">
        <v>420</v>
      </c>
      <c r="U47" s="635">
        <v>420</v>
      </c>
      <c r="V47" s="628">
        <f t="shared" si="0"/>
        <v>2.8666666666666671</v>
      </c>
      <c r="W47" s="53">
        <f t="shared" si="1"/>
        <v>8.2666666666666675</v>
      </c>
      <c r="X47" s="53">
        <f t="shared" si="2"/>
        <v>34.06666666666667</v>
      </c>
      <c r="Y47" s="54">
        <f t="shared" si="3"/>
        <v>38.666666666666671</v>
      </c>
      <c r="Z47" s="1396"/>
      <c r="AA47" s="1399"/>
      <c r="AB47" s="1399"/>
      <c r="AC47" s="1399"/>
      <c r="AD47" s="1399"/>
      <c r="AE47" s="1399"/>
      <c r="AF47" s="1399"/>
      <c r="AG47" s="1399"/>
      <c r="AH47" s="1399"/>
      <c r="AI47" s="1410"/>
      <c r="AJ47" s="1410"/>
    </row>
    <row r="48" spans="1:36" ht="15.75" x14ac:dyDescent="0.25">
      <c r="A48" s="1414"/>
      <c r="B48" s="1423"/>
      <c r="C48" s="1404"/>
      <c r="D48" s="1407"/>
      <c r="E48" s="646" t="s">
        <v>918</v>
      </c>
      <c r="F48" s="622"/>
      <c r="G48" s="622"/>
      <c r="H48" s="622"/>
      <c r="I48" s="622"/>
      <c r="J48" s="622"/>
      <c r="K48" s="660"/>
      <c r="L48" s="652"/>
      <c r="M48" s="55"/>
      <c r="N48" s="55"/>
      <c r="O48" s="55"/>
      <c r="P48" s="55"/>
      <c r="Q48" s="55"/>
      <c r="R48" s="56">
        <v>404</v>
      </c>
      <c r="S48" s="56">
        <v>404</v>
      </c>
      <c r="T48" s="56">
        <v>420</v>
      </c>
      <c r="U48" s="635">
        <v>420</v>
      </c>
      <c r="V48" s="628">
        <f t="shared" si="0"/>
        <v>0</v>
      </c>
      <c r="W48" s="53">
        <f t="shared" si="1"/>
        <v>0</v>
      </c>
      <c r="X48" s="53">
        <f t="shared" si="2"/>
        <v>0</v>
      </c>
      <c r="Y48" s="54">
        <f t="shared" si="3"/>
        <v>0</v>
      </c>
      <c r="Z48" s="1396"/>
      <c r="AA48" s="1399"/>
      <c r="AB48" s="1399"/>
      <c r="AC48" s="1399"/>
      <c r="AD48" s="1399"/>
      <c r="AE48" s="1399"/>
      <c r="AF48" s="1399"/>
      <c r="AG48" s="1399"/>
      <c r="AH48" s="1399"/>
      <c r="AI48" s="1410"/>
      <c r="AJ48" s="1410"/>
    </row>
    <row r="49" spans="1:36" ht="16.5" thickBot="1" x14ac:dyDescent="0.3">
      <c r="A49" s="1415"/>
      <c r="B49" s="1424"/>
      <c r="C49" s="1405"/>
      <c r="D49" s="1408"/>
      <c r="E49" s="647"/>
      <c r="F49" s="87"/>
      <c r="G49" s="87"/>
      <c r="H49" s="87"/>
      <c r="I49" s="87"/>
      <c r="J49" s="87"/>
      <c r="K49" s="658"/>
      <c r="L49" s="653"/>
      <c r="M49" s="87"/>
      <c r="N49" s="87"/>
      <c r="O49" s="87"/>
      <c r="P49" s="87"/>
      <c r="Q49" s="87"/>
      <c r="R49" s="88"/>
      <c r="S49" s="88"/>
      <c r="T49" s="88"/>
      <c r="U49" s="637"/>
      <c r="V49" s="629">
        <f t="shared" si="0"/>
        <v>0</v>
      </c>
      <c r="W49" s="58">
        <f t="shared" si="1"/>
        <v>0</v>
      </c>
      <c r="X49" s="58">
        <f t="shared" si="2"/>
        <v>0</v>
      </c>
      <c r="Y49" s="59">
        <f t="shared" si="3"/>
        <v>0</v>
      </c>
      <c r="Z49" s="1397"/>
      <c r="AA49" s="1400"/>
      <c r="AB49" s="1400"/>
      <c r="AC49" s="1400"/>
      <c r="AD49" s="1400"/>
      <c r="AE49" s="1400"/>
      <c r="AF49" s="1400"/>
      <c r="AG49" s="1400"/>
      <c r="AH49" s="1400"/>
      <c r="AI49" s="1411"/>
      <c r="AJ49" s="1411"/>
    </row>
    <row r="50" spans="1:36" ht="15.75" x14ac:dyDescent="0.25">
      <c r="A50" s="1413">
        <v>6</v>
      </c>
      <c r="B50" s="1422" t="s">
        <v>43</v>
      </c>
      <c r="C50" s="1425" t="s">
        <v>99</v>
      </c>
      <c r="D50" s="1406">
        <f>250*0.8</f>
        <v>200</v>
      </c>
      <c r="E50" s="645" t="s">
        <v>210</v>
      </c>
      <c r="F50" s="441">
        <v>0.3</v>
      </c>
      <c r="G50" s="441">
        <v>0.6</v>
      </c>
      <c r="H50" s="441">
        <v>0.2</v>
      </c>
      <c r="I50" s="441">
        <v>1.1000000000000001</v>
      </c>
      <c r="J50" s="441">
        <v>0.6</v>
      </c>
      <c r="K50" s="449">
        <v>0.2</v>
      </c>
      <c r="L50" s="651">
        <v>3.6</v>
      </c>
      <c r="M50" s="76">
        <v>1</v>
      </c>
      <c r="N50" s="76">
        <v>0</v>
      </c>
      <c r="O50" s="76">
        <v>2.2999999999999998</v>
      </c>
      <c r="P50" s="76">
        <v>0.6</v>
      </c>
      <c r="Q50" s="76">
        <v>0</v>
      </c>
      <c r="R50" s="77">
        <v>407</v>
      </c>
      <c r="S50" s="77">
        <v>407</v>
      </c>
      <c r="T50" s="77">
        <v>420</v>
      </c>
      <c r="U50" s="633">
        <v>420</v>
      </c>
      <c r="V50" s="630">
        <f t="shared" si="0"/>
        <v>0.36666666666666664</v>
      </c>
      <c r="W50" s="49">
        <f t="shared" si="1"/>
        <v>0.63333333333333341</v>
      </c>
      <c r="X50" s="49">
        <f t="shared" si="2"/>
        <v>2.2999999999999998</v>
      </c>
      <c r="Y50" s="50">
        <f t="shared" si="3"/>
        <v>1.45</v>
      </c>
      <c r="Z50" s="1395">
        <f>SUM(V50:V57)</f>
        <v>7.8999999999999995</v>
      </c>
      <c r="AA50" s="1398">
        <f>SUM(W50:W57)</f>
        <v>6.6999999999999993</v>
      </c>
      <c r="AB50" s="1398">
        <f>SUM(X50:X57)</f>
        <v>28.083333333333332</v>
      </c>
      <c r="AC50" s="1398">
        <f>SUM(Y50:Y57)</f>
        <v>24.8</v>
      </c>
      <c r="AD50" s="1412">
        <f t="shared" ref="AD50:AG72" si="13">Z50*0.38*0.9*SQRT(3)</f>
        <v>4.6796548718895927</v>
      </c>
      <c r="AE50" s="1412">
        <f t="shared" si="13"/>
        <v>3.9688212204633251</v>
      </c>
      <c r="AF50" s="1412">
        <f t="shared" si="13"/>
        <v>16.635481981295282</v>
      </c>
      <c r="AG50" s="1412">
        <f t="shared" si="13"/>
        <v>14.690562129476191</v>
      </c>
      <c r="AH50" s="1398">
        <f>MAX(Z50:AC57)</f>
        <v>28.083333333333332</v>
      </c>
      <c r="AI50" s="1409">
        <f t="shared" ref="AI50" si="14">AH50*0.38*0.9*SQRT(3)</f>
        <v>16.635481981295282</v>
      </c>
      <c r="AJ50" s="1409">
        <f>D50-AI50</f>
        <v>183.36451801870473</v>
      </c>
    </row>
    <row r="51" spans="1:36" ht="15.75" x14ac:dyDescent="0.25">
      <c r="A51" s="1414"/>
      <c r="B51" s="1423"/>
      <c r="C51" s="1426"/>
      <c r="D51" s="1407"/>
      <c r="E51" s="646" t="s">
        <v>211</v>
      </c>
      <c r="F51" s="622"/>
      <c r="G51" s="622"/>
      <c r="H51" s="622"/>
      <c r="I51" s="622"/>
      <c r="J51" s="622"/>
      <c r="K51" s="660"/>
      <c r="L51" s="652"/>
      <c r="M51" s="55"/>
      <c r="N51" s="55"/>
      <c r="O51" s="55"/>
      <c r="P51" s="55"/>
      <c r="Q51" s="55"/>
      <c r="R51" s="56">
        <v>407</v>
      </c>
      <c r="S51" s="56">
        <v>407</v>
      </c>
      <c r="T51" s="56">
        <v>420</v>
      </c>
      <c r="U51" s="635">
        <v>420</v>
      </c>
      <c r="V51" s="628">
        <f t="shared" si="0"/>
        <v>0</v>
      </c>
      <c r="W51" s="53">
        <f t="shared" si="1"/>
        <v>0</v>
      </c>
      <c r="X51" s="53">
        <f t="shared" si="2"/>
        <v>0</v>
      </c>
      <c r="Y51" s="54">
        <f t="shared" si="3"/>
        <v>0</v>
      </c>
      <c r="Z51" s="1396"/>
      <c r="AA51" s="1399"/>
      <c r="AB51" s="1399"/>
      <c r="AC51" s="1399"/>
      <c r="AD51" s="1399"/>
      <c r="AE51" s="1399"/>
      <c r="AF51" s="1399"/>
      <c r="AG51" s="1399"/>
      <c r="AH51" s="1399"/>
      <c r="AI51" s="1410"/>
      <c r="AJ51" s="1410"/>
    </row>
    <row r="52" spans="1:36" ht="15.75" x14ac:dyDescent="0.25">
      <c r="A52" s="1414"/>
      <c r="B52" s="1423"/>
      <c r="C52" s="1426"/>
      <c r="D52" s="1407"/>
      <c r="E52" s="646" t="s">
        <v>212</v>
      </c>
      <c r="F52" s="622">
        <v>0.3</v>
      </c>
      <c r="G52" s="622">
        <v>0.1</v>
      </c>
      <c r="H52" s="622">
        <v>2.5</v>
      </c>
      <c r="I52" s="622">
        <v>0.1</v>
      </c>
      <c r="J52" s="622">
        <v>0.1</v>
      </c>
      <c r="K52" s="660">
        <v>2</v>
      </c>
      <c r="L52" s="652">
        <v>4.7</v>
      </c>
      <c r="M52" s="55">
        <v>0</v>
      </c>
      <c r="N52" s="55">
        <v>4.2</v>
      </c>
      <c r="O52" s="55">
        <v>4</v>
      </c>
      <c r="P52" s="55">
        <v>0</v>
      </c>
      <c r="Q52" s="55">
        <v>3.1</v>
      </c>
      <c r="R52" s="56">
        <v>407</v>
      </c>
      <c r="S52" s="56">
        <v>407</v>
      </c>
      <c r="T52" s="56">
        <v>420</v>
      </c>
      <c r="U52" s="635">
        <v>420</v>
      </c>
      <c r="V52" s="628">
        <f t="shared" si="0"/>
        <v>0.96666666666666667</v>
      </c>
      <c r="W52" s="53">
        <f t="shared" si="1"/>
        <v>0.73333333333333339</v>
      </c>
      <c r="X52" s="53">
        <f t="shared" si="2"/>
        <v>4.45</v>
      </c>
      <c r="Y52" s="54">
        <f t="shared" si="3"/>
        <v>3.55</v>
      </c>
      <c r="Z52" s="1396"/>
      <c r="AA52" s="1399"/>
      <c r="AB52" s="1399"/>
      <c r="AC52" s="1399"/>
      <c r="AD52" s="1399"/>
      <c r="AE52" s="1399"/>
      <c r="AF52" s="1399"/>
      <c r="AG52" s="1399"/>
      <c r="AH52" s="1399"/>
      <c r="AI52" s="1410"/>
      <c r="AJ52" s="1410"/>
    </row>
    <row r="53" spans="1:36" ht="15.75" x14ac:dyDescent="0.25">
      <c r="A53" s="1414"/>
      <c r="B53" s="1423"/>
      <c r="C53" s="1426"/>
      <c r="D53" s="1407"/>
      <c r="E53" s="646" t="s">
        <v>213</v>
      </c>
      <c r="F53" s="622">
        <v>0</v>
      </c>
      <c r="G53" s="622">
        <v>0</v>
      </c>
      <c r="H53" s="622">
        <v>0</v>
      </c>
      <c r="I53" s="622">
        <v>0</v>
      </c>
      <c r="J53" s="622">
        <v>0</v>
      </c>
      <c r="K53" s="660">
        <v>0</v>
      </c>
      <c r="L53" s="652">
        <v>0</v>
      </c>
      <c r="M53" s="55">
        <v>0</v>
      </c>
      <c r="N53" s="55">
        <v>0</v>
      </c>
      <c r="O53" s="55">
        <v>0</v>
      </c>
      <c r="P53" s="55">
        <v>0</v>
      </c>
      <c r="Q53" s="55">
        <v>0</v>
      </c>
      <c r="R53" s="56">
        <v>407</v>
      </c>
      <c r="S53" s="56">
        <v>407</v>
      </c>
      <c r="T53" s="56">
        <v>420</v>
      </c>
      <c r="U53" s="635">
        <v>420</v>
      </c>
      <c r="V53" s="628">
        <f t="shared" si="0"/>
        <v>0</v>
      </c>
      <c r="W53" s="53">
        <f t="shared" si="1"/>
        <v>0</v>
      </c>
      <c r="X53" s="53">
        <f t="shared" si="2"/>
        <v>0</v>
      </c>
      <c r="Y53" s="54">
        <f t="shared" si="3"/>
        <v>0</v>
      </c>
      <c r="Z53" s="1396"/>
      <c r="AA53" s="1399"/>
      <c r="AB53" s="1399"/>
      <c r="AC53" s="1399"/>
      <c r="AD53" s="1399"/>
      <c r="AE53" s="1399"/>
      <c r="AF53" s="1399"/>
      <c r="AG53" s="1399"/>
      <c r="AH53" s="1399"/>
      <c r="AI53" s="1410"/>
      <c r="AJ53" s="1410"/>
    </row>
    <row r="54" spans="1:36" ht="15.75" x14ac:dyDescent="0.25">
      <c r="A54" s="1414"/>
      <c r="B54" s="1423"/>
      <c r="C54" s="1426"/>
      <c r="D54" s="1407"/>
      <c r="E54" s="648" t="s">
        <v>920</v>
      </c>
      <c r="F54" s="622"/>
      <c r="G54" s="622"/>
      <c r="H54" s="622"/>
      <c r="I54" s="622"/>
      <c r="J54" s="622"/>
      <c r="K54" s="660"/>
      <c r="L54" s="652"/>
      <c r="M54" s="55"/>
      <c r="N54" s="55"/>
      <c r="O54" s="55"/>
      <c r="P54" s="55"/>
      <c r="Q54" s="55"/>
      <c r="R54" s="56">
        <v>407</v>
      </c>
      <c r="S54" s="56">
        <v>407</v>
      </c>
      <c r="T54" s="56"/>
      <c r="U54" s="635"/>
      <c r="V54" s="628">
        <f t="shared" si="0"/>
        <v>0</v>
      </c>
      <c r="W54" s="53">
        <f t="shared" si="1"/>
        <v>0</v>
      </c>
      <c r="X54" s="53">
        <f t="shared" si="2"/>
        <v>0</v>
      </c>
      <c r="Y54" s="54">
        <f t="shared" si="3"/>
        <v>0</v>
      </c>
      <c r="Z54" s="1396"/>
      <c r="AA54" s="1399"/>
      <c r="AB54" s="1399"/>
      <c r="AC54" s="1399"/>
      <c r="AD54" s="1399"/>
      <c r="AE54" s="1399"/>
      <c r="AF54" s="1399"/>
      <c r="AG54" s="1399"/>
      <c r="AH54" s="1399"/>
      <c r="AI54" s="1410"/>
      <c r="AJ54" s="1410"/>
    </row>
    <row r="55" spans="1:36" ht="15.75" x14ac:dyDescent="0.25">
      <c r="A55" s="1414"/>
      <c r="B55" s="1423"/>
      <c r="C55" s="1426"/>
      <c r="D55" s="1407"/>
      <c r="E55" s="646" t="s">
        <v>1031</v>
      </c>
      <c r="F55" s="55">
        <v>5.6</v>
      </c>
      <c r="G55" s="55">
        <v>7.9</v>
      </c>
      <c r="H55" s="55">
        <v>6.2</v>
      </c>
      <c r="I55" s="55">
        <v>5</v>
      </c>
      <c r="J55" s="55">
        <v>6</v>
      </c>
      <c r="K55" s="657">
        <v>5</v>
      </c>
      <c r="L55" s="652">
        <v>15.4</v>
      </c>
      <c r="M55" s="55">
        <v>27.6</v>
      </c>
      <c r="N55" s="55">
        <v>21</v>
      </c>
      <c r="O55" s="55">
        <v>14</v>
      </c>
      <c r="P55" s="55">
        <v>25.4</v>
      </c>
      <c r="Q55" s="55">
        <v>20</v>
      </c>
      <c r="R55" s="56">
        <v>407</v>
      </c>
      <c r="S55" s="56">
        <v>407</v>
      </c>
      <c r="T55" s="56"/>
      <c r="U55" s="635"/>
      <c r="V55" s="628">
        <f t="shared" si="0"/>
        <v>6.5666666666666664</v>
      </c>
      <c r="W55" s="53">
        <f t="shared" si="1"/>
        <v>5.333333333333333</v>
      </c>
      <c r="X55" s="53">
        <f t="shared" si="2"/>
        <v>21.333333333333332</v>
      </c>
      <c r="Y55" s="54">
        <f t="shared" si="3"/>
        <v>19.8</v>
      </c>
      <c r="Z55" s="1396"/>
      <c r="AA55" s="1399"/>
      <c r="AB55" s="1399"/>
      <c r="AC55" s="1399"/>
      <c r="AD55" s="1399"/>
      <c r="AE55" s="1399"/>
      <c r="AF55" s="1399"/>
      <c r="AG55" s="1399"/>
      <c r="AH55" s="1399"/>
      <c r="AI55" s="1410"/>
      <c r="AJ55" s="1410"/>
    </row>
    <row r="56" spans="1:36" ht="15.75" x14ac:dyDescent="0.25">
      <c r="A56" s="1414"/>
      <c r="B56" s="1423"/>
      <c r="C56" s="1426"/>
      <c r="D56" s="1407"/>
      <c r="E56" s="646"/>
      <c r="F56" s="55"/>
      <c r="G56" s="55"/>
      <c r="H56" s="55"/>
      <c r="I56" s="55"/>
      <c r="J56" s="55"/>
      <c r="K56" s="657"/>
      <c r="L56" s="652"/>
      <c r="M56" s="55"/>
      <c r="N56" s="55"/>
      <c r="O56" s="55"/>
      <c r="P56" s="55"/>
      <c r="Q56" s="55"/>
      <c r="R56" s="56"/>
      <c r="S56" s="56"/>
      <c r="T56" s="56"/>
      <c r="U56" s="635"/>
      <c r="V56" s="628">
        <f t="shared" si="0"/>
        <v>0</v>
      </c>
      <c r="W56" s="53">
        <f t="shared" si="1"/>
        <v>0</v>
      </c>
      <c r="X56" s="53">
        <f t="shared" si="2"/>
        <v>0</v>
      </c>
      <c r="Y56" s="54">
        <f t="shared" si="3"/>
        <v>0</v>
      </c>
      <c r="Z56" s="1396"/>
      <c r="AA56" s="1399"/>
      <c r="AB56" s="1399"/>
      <c r="AC56" s="1399"/>
      <c r="AD56" s="1399"/>
      <c r="AE56" s="1399"/>
      <c r="AF56" s="1399"/>
      <c r="AG56" s="1399"/>
      <c r="AH56" s="1399"/>
      <c r="AI56" s="1410"/>
      <c r="AJ56" s="1410"/>
    </row>
    <row r="57" spans="1:36" ht="16.5" thickBot="1" x14ac:dyDescent="0.3">
      <c r="A57" s="1415"/>
      <c r="B57" s="1424"/>
      <c r="C57" s="1427"/>
      <c r="D57" s="1408"/>
      <c r="E57" s="647"/>
      <c r="F57" s="87"/>
      <c r="G57" s="87"/>
      <c r="H57" s="87"/>
      <c r="I57" s="87"/>
      <c r="J57" s="87"/>
      <c r="K57" s="658"/>
      <c r="L57" s="653"/>
      <c r="M57" s="87"/>
      <c r="N57" s="87"/>
      <c r="O57" s="87"/>
      <c r="P57" s="87"/>
      <c r="Q57" s="87"/>
      <c r="R57" s="88"/>
      <c r="S57" s="88"/>
      <c r="T57" s="88"/>
      <c r="U57" s="637"/>
      <c r="V57" s="629">
        <f t="shared" si="0"/>
        <v>0</v>
      </c>
      <c r="W57" s="58">
        <f t="shared" si="1"/>
        <v>0</v>
      </c>
      <c r="X57" s="58">
        <f t="shared" si="2"/>
        <v>0</v>
      </c>
      <c r="Y57" s="59">
        <f t="shared" si="3"/>
        <v>0</v>
      </c>
      <c r="Z57" s="1397"/>
      <c r="AA57" s="1400"/>
      <c r="AB57" s="1400"/>
      <c r="AC57" s="1400"/>
      <c r="AD57" s="1400"/>
      <c r="AE57" s="1400"/>
      <c r="AF57" s="1400"/>
      <c r="AG57" s="1400"/>
      <c r="AH57" s="1400"/>
      <c r="AI57" s="1411"/>
      <c r="AJ57" s="1411"/>
    </row>
    <row r="58" spans="1:36" ht="15.75" x14ac:dyDescent="0.25">
      <c r="A58" s="1413">
        <v>7</v>
      </c>
      <c r="B58" s="1422" t="s">
        <v>214</v>
      </c>
      <c r="C58" s="1403" t="s">
        <v>99</v>
      </c>
      <c r="D58" s="1406">
        <f>250*0.8</f>
        <v>200</v>
      </c>
      <c r="E58" s="649" t="s">
        <v>197</v>
      </c>
      <c r="F58" s="441">
        <v>6.9</v>
      </c>
      <c r="G58" s="441">
        <v>0.6</v>
      </c>
      <c r="H58" s="441">
        <v>0.5</v>
      </c>
      <c r="I58" s="441">
        <v>6.9</v>
      </c>
      <c r="J58" s="441">
        <v>0.3</v>
      </c>
      <c r="K58" s="449">
        <v>0.9</v>
      </c>
      <c r="L58" s="651">
        <v>28.3</v>
      </c>
      <c r="M58" s="76">
        <v>32.299999999999997</v>
      </c>
      <c r="N58" s="76">
        <v>32.700000000000003</v>
      </c>
      <c r="O58" s="76">
        <v>27.9</v>
      </c>
      <c r="P58" s="76">
        <v>33.299999999999997</v>
      </c>
      <c r="Q58" s="76">
        <v>31.6</v>
      </c>
      <c r="R58" s="77">
        <v>405</v>
      </c>
      <c r="S58" s="77">
        <v>405</v>
      </c>
      <c r="T58" s="77">
        <v>415</v>
      </c>
      <c r="U58" s="633">
        <v>415</v>
      </c>
      <c r="V58" s="630">
        <f t="shared" si="0"/>
        <v>2.6666666666666665</v>
      </c>
      <c r="W58" s="49">
        <f t="shared" si="1"/>
        <v>2.6999999999999997</v>
      </c>
      <c r="X58" s="49">
        <f t="shared" si="2"/>
        <v>31.099999999999998</v>
      </c>
      <c r="Y58" s="50">
        <f t="shared" si="3"/>
        <v>30.933333333333334</v>
      </c>
      <c r="Z58" s="1395">
        <f>SUM(V58:V65)</f>
        <v>115.6</v>
      </c>
      <c r="AA58" s="1398">
        <f>SUM(W58:W65)</f>
        <v>85.266666666666666</v>
      </c>
      <c r="AB58" s="1398">
        <f>SUM(X58:X65)</f>
        <v>173.96666666666667</v>
      </c>
      <c r="AC58" s="1398">
        <f>SUM(Y58:Y65)</f>
        <v>173.73333333333332</v>
      </c>
      <c r="AD58" s="1412">
        <f t="shared" ref="AD58" si="15">Z58*0.38*0.9*SQRT(3)</f>
        <v>68.476975087397065</v>
      </c>
      <c r="AE58" s="1412">
        <f t="shared" si="13"/>
        <v>50.508680009677541</v>
      </c>
      <c r="AF58" s="1412">
        <f t="shared" si="13"/>
        <v>103.05113407760246</v>
      </c>
      <c r="AG58" s="1412">
        <f t="shared" si="13"/>
        <v>102.91291642315845</v>
      </c>
      <c r="AH58" s="1398">
        <f>MAX(Z58:AC65)</f>
        <v>173.96666666666667</v>
      </c>
      <c r="AI58" s="1409">
        <f t="shared" ref="AI58" si="16">AH58*0.38*0.9*SQRT(3)</f>
        <v>103.05113407760246</v>
      </c>
      <c r="AJ58" s="1409">
        <f>D58-AI58</f>
        <v>96.948865922397545</v>
      </c>
    </row>
    <row r="59" spans="1:36" ht="15.75" x14ac:dyDescent="0.25">
      <c r="A59" s="1414"/>
      <c r="B59" s="1423"/>
      <c r="C59" s="1404"/>
      <c r="D59" s="1407"/>
      <c r="E59" s="648" t="s">
        <v>1090</v>
      </c>
      <c r="F59" s="622">
        <v>21.8</v>
      </c>
      <c r="G59" s="622">
        <v>21.3</v>
      </c>
      <c r="H59" s="622">
        <v>60.5</v>
      </c>
      <c r="I59" s="622">
        <v>21.8</v>
      </c>
      <c r="J59" s="622">
        <v>49.5</v>
      </c>
      <c r="K59" s="660">
        <v>25.7</v>
      </c>
      <c r="L59" s="652">
        <v>61.5</v>
      </c>
      <c r="M59" s="55">
        <v>52.7</v>
      </c>
      <c r="N59" s="55">
        <v>18.7</v>
      </c>
      <c r="O59" s="55">
        <v>55.2</v>
      </c>
      <c r="P59" s="55">
        <v>37</v>
      </c>
      <c r="Q59" s="55">
        <v>43.2</v>
      </c>
      <c r="R59" s="56">
        <v>405</v>
      </c>
      <c r="S59" s="56">
        <v>405</v>
      </c>
      <c r="T59" s="56">
        <v>415</v>
      </c>
      <c r="U59" s="635">
        <v>415</v>
      </c>
      <c r="V59" s="628">
        <f t="shared" si="0"/>
        <v>34.533333333333331</v>
      </c>
      <c r="W59" s="53">
        <f t="shared" si="1"/>
        <v>32.333333333333336</v>
      </c>
      <c r="X59" s="53">
        <f t="shared" si="2"/>
        <v>44.300000000000004</v>
      </c>
      <c r="Y59" s="54">
        <f t="shared" si="3"/>
        <v>45.133333333333333</v>
      </c>
      <c r="Z59" s="1396"/>
      <c r="AA59" s="1399"/>
      <c r="AB59" s="1399"/>
      <c r="AC59" s="1399"/>
      <c r="AD59" s="1399"/>
      <c r="AE59" s="1399"/>
      <c r="AF59" s="1399"/>
      <c r="AG59" s="1399"/>
      <c r="AH59" s="1399"/>
      <c r="AI59" s="1410"/>
      <c r="AJ59" s="1410"/>
    </row>
    <row r="60" spans="1:36" ht="15.75" x14ac:dyDescent="0.25">
      <c r="A60" s="1414"/>
      <c r="B60" s="1423"/>
      <c r="C60" s="1404"/>
      <c r="D60" s="1407"/>
      <c r="E60" s="648" t="s">
        <v>215</v>
      </c>
      <c r="F60" s="622">
        <v>68.900000000000006</v>
      </c>
      <c r="G60" s="622">
        <v>23.8</v>
      </c>
      <c r="H60" s="622">
        <v>47.1</v>
      </c>
      <c r="I60" s="622">
        <v>40.9</v>
      </c>
      <c r="J60" s="622">
        <v>14.3</v>
      </c>
      <c r="K60" s="660">
        <v>19.399999999999999</v>
      </c>
      <c r="L60" s="652">
        <v>71.8</v>
      </c>
      <c r="M60" s="55">
        <v>48.8</v>
      </c>
      <c r="N60" s="55">
        <v>35</v>
      </c>
      <c r="O60" s="55">
        <v>90.7</v>
      </c>
      <c r="P60" s="55">
        <v>21.8</v>
      </c>
      <c r="Q60" s="55">
        <v>16.899999999999999</v>
      </c>
      <c r="R60" s="56">
        <v>405</v>
      </c>
      <c r="S60" s="56">
        <v>405</v>
      </c>
      <c r="T60" s="56">
        <v>415</v>
      </c>
      <c r="U60" s="635">
        <v>415</v>
      </c>
      <c r="V60" s="628">
        <f t="shared" si="0"/>
        <v>46.6</v>
      </c>
      <c r="W60" s="53">
        <f t="shared" si="1"/>
        <v>24.866666666666664</v>
      </c>
      <c r="X60" s="53">
        <f t="shared" si="2"/>
        <v>51.866666666666667</v>
      </c>
      <c r="Y60" s="54">
        <f t="shared" si="3"/>
        <v>43.133333333333333</v>
      </c>
      <c r="Z60" s="1396"/>
      <c r="AA60" s="1399"/>
      <c r="AB60" s="1399"/>
      <c r="AC60" s="1399"/>
      <c r="AD60" s="1399"/>
      <c r="AE60" s="1399"/>
      <c r="AF60" s="1399"/>
      <c r="AG60" s="1399"/>
      <c r="AH60" s="1399"/>
      <c r="AI60" s="1410"/>
      <c r="AJ60" s="1410"/>
    </row>
    <row r="61" spans="1:36" ht="15.75" x14ac:dyDescent="0.25">
      <c r="A61" s="1414"/>
      <c r="B61" s="1423"/>
      <c r="C61" s="1404"/>
      <c r="D61" s="1407"/>
      <c r="E61" s="648" t="s">
        <v>216</v>
      </c>
      <c r="F61" s="622">
        <v>4.8</v>
      </c>
      <c r="G61" s="622">
        <v>30.2</v>
      </c>
      <c r="H61" s="622">
        <v>22.8</v>
      </c>
      <c r="I61" s="622">
        <v>4.8</v>
      </c>
      <c r="J61" s="622">
        <v>26.8</v>
      </c>
      <c r="K61" s="660">
        <v>4.8</v>
      </c>
      <c r="L61" s="652">
        <v>6.7</v>
      </c>
      <c r="M61" s="55">
        <v>15</v>
      </c>
      <c r="N61" s="55">
        <v>16.399999999999999</v>
      </c>
      <c r="O61" s="55">
        <v>7.9</v>
      </c>
      <c r="P61" s="55">
        <v>17.899999999999999</v>
      </c>
      <c r="Q61" s="55">
        <v>16.100000000000001</v>
      </c>
      <c r="R61" s="56">
        <v>405</v>
      </c>
      <c r="S61" s="56">
        <v>405</v>
      </c>
      <c r="T61" s="56">
        <v>415</v>
      </c>
      <c r="U61" s="635">
        <v>415</v>
      </c>
      <c r="V61" s="628">
        <f t="shared" si="0"/>
        <v>19.266666666666666</v>
      </c>
      <c r="W61" s="53">
        <f t="shared" si="1"/>
        <v>12.133333333333333</v>
      </c>
      <c r="X61" s="53">
        <f t="shared" si="2"/>
        <v>12.699999999999998</v>
      </c>
      <c r="Y61" s="54">
        <f t="shared" si="3"/>
        <v>13.966666666666667</v>
      </c>
      <c r="Z61" s="1396"/>
      <c r="AA61" s="1399"/>
      <c r="AB61" s="1399"/>
      <c r="AC61" s="1399"/>
      <c r="AD61" s="1399"/>
      <c r="AE61" s="1399"/>
      <c r="AF61" s="1399"/>
      <c r="AG61" s="1399"/>
      <c r="AH61" s="1399"/>
      <c r="AI61" s="1410"/>
      <c r="AJ61" s="1410"/>
    </row>
    <row r="62" spans="1:36" ht="15.75" x14ac:dyDescent="0.25">
      <c r="A62" s="1414"/>
      <c r="B62" s="1423"/>
      <c r="C62" s="1404"/>
      <c r="D62" s="1407"/>
      <c r="E62" s="646" t="s">
        <v>1391</v>
      </c>
      <c r="F62" s="55">
        <v>0.9</v>
      </c>
      <c r="G62" s="55">
        <v>14.5</v>
      </c>
      <c r="H62" s="55">
        <v>8.8000000000000007</v>
      </c>
      <c r="I62" s="55">
        <v>0.8</v>
      </c>
      <c r="J62" s="55">
        <v>13.5</v>
      </c>
      <c r="K62" s="657">
        <v>9.6999999999999993</v>
      </c>
      <c r="L62" s="652">
        <v>16.7</v>
      </c>
      <c r="M62" s="55">
        <v>23.1</v>
      </c>
      <c r="N62" s="55">
        <v>23.2</v>
      </c>
      <c r="O62" s="55">
        <v>32.9</v>
      </c>
      <c r="P62" s="55">
        <v>33.200000000000003</v>
      </c>
      <c r="Q62" s="55">
        <v>36.200000000000003</v>
      </c>
      <c r="R62" s="56"/>
      <c r="S62" s="56"/>
      <c r="T62" s="56">
        <v>415</v>
      </c>
      <c r="U62" s="635">
        <v>415</v>
      </c>
      <c r="V62" s="628">
        <f t="shared" si="0"/>
        <v>8.0666666666666682</v>
      </c>
      <c r="W62" s="53">
        <f t="shared" si="1"/>
        <v>8</v>
      </c>
      <c r="X62" s="53">
        <f t="shared" si="2"/>
        <v>21</v>
      </c>
      <c r="Y62" s="54">
        <f t="shared" si="3"/>
        <v>34.1</v>
      </c>
      <c r="Z62" s="1396"/>
      <c r="AA62" s="1399"/>
      <c r="AB62" s="1399"/>
      <c r="AC62" s="1399"/>
      <c r="AD62" s="1399"/>
      <c r="AE62" s="1399"/>
      <c r="AF62" s="1399"/>
      <c r="AG62" s="1399"/>
      <c r="AH62" s="1399"/>
      <c r="AI62" s="1410"/>
      <c r="AJ62" s="1410"/>
    </row>
    <row r="63" spans="1:36" ht="15.75" x14ac:dyDescent="0.25">
      <c r="A63" s="1414"/>
      <c r="B63" s="1423"/>
      <c r="C63" s="1404"/>
      <c r="D63" s="1407"/>
      <c r="E63" s="646" t="s">
        <v>217</v>
      </c>
      <c r="F63" s="55">
        <v>7.6</v>
      </c>
      <c r="G63" s="55">
        <v>5.6</v>
      </c>
      <c r="H63" s="55">
        <v>0.2</v>
      </c>
      <c r="I63" s="55">
        <v>0.4</v>
      </c>
      <c r="J63" s="55">
        <v>5.7</v>
      </c>
      <c r="K63" s="657">
        <v>9.6</v>
      </c>
      <c r="L63" s="652">
        <v>0</v>
      </c>
      <c r="M63" s="55">
        <v>13.3</v>
      </c>
      <c r="N63" s="55">
        <v>12.7</v>
      </c>
      <c r="O63" s="55">
        <v>0.3</v>
      </c>
      <c r="P63" s="55">
        <v>13.3</v>
      </c>
      <c r="Q63" s="55">
        <v>5.8</v>
      </c>
      <c r="R63" s="56">
        <v>405</v>
      </c>
      <c r="S63" s="56">
        <v>405</v>
      </c>
      <c r="T63" s="56">
        <v>415</v>
      </c>
      <c r="U63" s="635">
        <v>415</v>
      </c>
      <c r="V63" s="628">
        <f t="shared" si="0"/>
        <v>4.4666666666666659</v>
      </c>
      <c r="W63" s="53">
        <f t="shared" si="1"/>
        <v>5.2333333333333334</v>
      </c>
      <c r="X63" s="53">
        <f t="shared" si="2"/>
        <v>13</v>
      </c>
      <c r="Y63" s="54">
        <f t="shared" si="3"/>
        <v>6.4666666666666677</v>
      </c>
      <c r="Z63" s="1396"/>
      <c r="AA63" s="1399"/>
      <c r="AB63" s="1399"/>
      <c r="AC63" s="1399"/>
      <c r="AD63" s="1399"/>
      <c r="AE63" s="1399"/>
      <c r="AF63" s="1399"/>
      <c r="AG63" s="1399"/>
      <c r="AH63" s="1399"/>
      <c r="AI63" s="1410"/>
      <c r="AJ63" s="1410"/>
    </row>
    <row r="64" spans="1:36" ht="15.75" x14ac:dyDescent="0.25">
      <c r="A64" s="1414"/>
      <c r="B64" s="1423"/>
      <c r="C64" s="1404"/>
      <c r="D64" s="1407"/>
      <c r="E64" s="646"/>
      <c r="F64" s="55"/>
      <c r="G64" s="55"/>
      <c r="H64" s="55"/>
      <c r="I64" s="55"/>
      <c r="J64" s="55"/>
      <c r="K64" s="657"/>
      <c r="L64" s="652"/>
      <c r="M64" s="55"/>
      <c r="N64" s="55"/>
      <c r="O64" s="55"/>
      <c r="P64" s="55"/>
      <c r="Q64" s="55"/>
      <c r="R64" s="56"/>
      <c r="S64" s="56"/>
      <c r="T64" s="56"/>
      <c r="U64" s="635"/>
      <c r="V64" s="628">
        <f t="shared" si="0"/>
        <v>0</v>
      </c>
      <c r="W64" s="53">
        <f t="shared" si="1"/>
        <v>0</v>
      </c>
      <c r="X64" s="53">
        <f t="shared" si="2"/>
        <v>0</v>
      </c>
      <c r="Y64" s="54">
        <f t="shared" si="3"/>
        <v>0</v>
      </c>
      <c r="Z64" s="1396"/>
      <c r="AA64" s="1399"/>
      <c r="AB64" s="1399"/>
      <c r="AC64" s="1399"/>
      <c r="AD64" s="1399"/>
      <c r="AE64" s="1399"/>
      <c r="AF64" s="1399"/>
      <c r="AG64" s="1399"/>
      <c r="AH64" s="1399"/>
      <c r="AI64" s="1410"/>
      <c r="AJ64" s="1410"/>
    </row>
    <row r="65" spans="1:36" ht="16.5" thickBot="1" x14ac:dyDescent="0.3">
      <c r="A65" s="1415"/>
      <c r="B65" s="1424"/>
      <c r="C65" s="1405"/>
      <c r="D65" s="1408"/>
      <c r="E65" s="647"/>
      <c r="F65" s="87"/>
      <c r="G65" s="87"/>
      <c r="H65" s="87"/>
      <c r="I65" s="87"/>
      <c r="J65" s="87"/>
      <c r="K65" s="658"/>
      <c r="L65" s="653"/>
      <c r="M65" s="87"/>
      <c r="N65" s="87"/>
      <c r="O65" s="87"/>
      <c r="P65" s="87"/>
      <c r="Q65" s="87"/>
      <c r="R65" s="88"/>
      <c r="S65" s="88"/>
      <c r="T65" s="88"/>
      <c r="U65" s="637"/>
      <c r="V65" s="629">
        <f t="shared" si="0"/>
        <v>0</v>
      </c>
      <c r="W65" s="58">
        <f t="shared" si="1"/>
        <v>0</v>
      </c>
      <c r="X65" s="58">
        <f t="shared" si="2"/>
        <v>0</v>
      </c>
      <c r="Y65" s="59">
        <f t="shared" si="3"/>
        <v>0</v>
      </c>
      <c r="Z65" s="1397"/>
      <c r="AA65" s="1400"/>
      <c r="AB65" s="1400"/>
      <c r="AC65" s="1400"/>
      <c r="AD65" s="1400"/>
      <c r="AE65" s="1400"/>
      <c r="AF65" s="1400"/>
      <c r="AG65" s="1400"/>
      <c r="AH65" s="1400"/>
      <c r="AI65" s="1411"/>
      <c r="AJ65" s="1411"/>
    </row>
    <row r="66" spans="1:36" ht="15.75" x14ac:dyDescent="0.25">
      <c r="A66" s="1413">
        <v>8</v>
      </c>
      <c r="B66" s="1422" t="s">
        <v>87</v>
      </c>
      <c r="C66" s="1403" t="s">
        <v>59</v>
      </c>
      <c r="D66" s="1406">
        <f>400*0.8</f>
        <v>320</v>
      </c>
      <c r="E66" s="645" t="s">
        <v>1091</v>
      </c>
      <c r="F66" s="441">
        <v>3</v>
      </c>
      <c r="G66" s="441">
        <v>14.8</v>
      </c>
      <c r="H66" s="441">
        <v>35.6</v>
      </c>
      <c r="I66" s="441">
        <v>37.5</v>
      </c>
      <c r="J66" s="441">
        <v>30.8</v>
      </c>
      <c r="K66" s="449">
        <v>32.200000000000003</v>
      </c>
      <c r="L66" s="651">
        <v>13.4</v>
      </c>
      <c r="M66" s="76">
        <v>24.1</v>
      </c>
      <c r="N66" s="76">
        <v>6.8</v>
      </c>
      <c r="O66" s="76">
        <v>30.2</v>
      </c>
      <c r="P66" s="76">
        <v>30.1</v>
      </c>
      <c r="Q66" s="76">
        <v>8.4</v>
      </c>
      <c r="R66" s="77">
        <v>422</v>
      </c>
      <c r="S66" s="77">
        <v>422</v>
      </c>
      <c r="T66" s="77">
        <v>401</v>
      </c>
      <c r="U66" s="633">
        <v>401</v>
      </c>
      <c r="V66" s="630">
        <f t="shared" si="0"/>
        <v>17.8</v>
      </c>
      <c r="W66" s="49">
        <f t="shared" si="1"/>
        <v>33.5</v>
      </c>
      <c r="X66" s="49">
        <f t="shared" si="2"/>
        <v>14.766666666666666</v>
      </c>
      <c r="Y66" s="50">
        <f t="shared" si="3"/>
        <v>22.900000000000002</v>
      </c>
      <c r="Z66" s="1395">
        <f>SUM(V66:V71)</f>
        <v>74.566666666666663</v>
      </c>
      <c r="AA66" s="1398">
        <f>SUM(W66:W71)</f>
        <v>110.16666666666666</v>
      </c>
      <c r="AB66" s="1398">
        <f>SUM(X66:X71)</f>
        <v>101.46666666666667</v>
      </c>
      <c r="AC66" s="1398">
        <f>SUM(Y66:Y71)</f>
        <v>167.5</v>
      </c>
      <c r="AD66" s="1412">
        <f t="shared" ref="AD66" si="17">Z66*0.38*0.9*SQRT(3)</f>
        <v>44.17041328445999</v>
      </c>
      <c r="AE66" s="1412">
        <f t="shared" si="13"/>
        <v>65.258478276772578</v>
      </c>
      <c r="AF66" s="1412">
        <f t="shared" si="13"/>
        <v>60.104934303932147</v>
      </c>
      <c r="AG66" s="1412">
        <f t="shared" si="13"/>
        <v>99.220530511583121</v>
      </c>
      <c r="AH66" s="1398">
        <f>MAX(Z66:AC71)</f>
        <v>167.5</v>
      </c>
      <c r="AI66" s="1409">
        <f t="shared" ref="AI66" si="18">AH66*0.38*0.9*SQRT(3)</f>
        <v>99.220530511583121</v>
      </c>
      <c r="AJ66" s="1409">
        <f>D66-AI66</f>
        <v>220.77946948841688</v>
      </c>
    </row>
    <row r="67" spans="1:36" ht="15.75" x14ac:dyDescent="0.25">
      <c r="A67" s="1414"/>
      <c r="B67" s="1423"/>
      <c r="C67" s="1404"/>
      <c r="D67" s="1407"/>
      <c r="E67" s="646" t="s">
        <v>218</v>
      </c>
      <c r="F67" s="622">
        <v>4.8</v>
      </c>
      <c r="G67" s="622">
        <v>0.5</v>
      </c>
      <c r="H67" s="622">
        <v>8.1</v>
      </c>
      <c r="I67" s="622">
        <v>16.899999999999999</v>
      </c>
      <c r="J67" s="622">
        <v>1</v>
      </c>
      <c r="K67" s="660">
        <v>6.4</v>
      </c>
      <c r="L67" s="652">
        <v>2.4</v>
      </c>
      <c r="M67" s="55">
        <v>2.6</v>
      </c>
      <c r="N67" s="55">
        <v>13</v>
      </c>
      <c r="O67" s="55">
        <v>4.5</v>
      </c>
      <c r="P67" s="55">
        <v>3.1</v>
      </c>
      <c r="Q67" s="55">
        <v>5.3</v>
      </c>
      <c r="R67" s="56">
        <v>422</v>
      </c>
      <c r="S67" s="56">
        <v>422</v>
      </c>
      <c r="T67" s="56">
        <v>401</v>
      </c>
      <c r="U67" s="635">
        <v>401</v>
      </c>
      <c r="V67" s="628">
        <f t="shared" si="0"/>
        <v>4.4666666666666659</v>
      </c>
      <c r="W67" s="53">
        <f t="shared" si="1"/>
        <v>8.1</v>
      </c>
      <c r="X67" s="53">
        <f t="shared" si="2"/>
        <v>6</v>
      </c>
      <c r="Y67" s="54">
        <f t="shared" si="3"/>
        <v>4.3</v>
      </c>
      <c r="Z67" s="1396"/>
      <c r="AA67" s="1399"/>
      <c r="AB67" s="1399"/>
      <c r="AC67" s="1399"/>
      <c r="AD67" s="1399"/>
      <c r="AE67" s="1399"/>
      <c r="AF67" s="1399"/>
      <c r="AG67" s="1399"/>
      <c r="AH67" s="1399"/>
      <c r="AI67" s="1410"/>
      <c r="AJ67" s="1410"/>
    </row>
    <row r="68" spans="1:36" ht="15.75" x14ac:dyDescent="0.25">
      <c r="A68" s="1414"/>
      <c r="B68" s="1423"/>
      <c r="C68" s="1404"/>
      <c r="D68" s="1407"/>
      <c r="E68" s="646" t="s">
        <v>219</v>
      </c>
      <c r="F68" s="622">
        <v>9.4</v>
      </c>
      <c r="G68" s="622">
        <v>46.4</v>
      </c>
      <c r="H68" s="622">
        <v>24.8</v>
      </c>
      <c r="I68" s="622">
        <v>41.5</v>
      </c>
      <c r="J68" s="622">
        <v>33.6</v>
      </c>
      <c r="K68" s="660">
        <v>40.6</v>
      </c>
      <c r="L68" s="652">
        <v>44.6</v>
      </c>
      <c r="M68" s="55">
        <v>53.5</v>
      </c>
      <c r="N68" s="55">
        <v>41.4</v>
      </c>
      <c r="O68" s="55">
        <v>99.8</v>
      </c>
      <c r="P68" s="55">
        <v>71.900000000000006</v>
      </c>
      <c r="Q68" s="55">
        <v>101.5</v>
      </c>
      <c r="R68" s="56">
        <v>422</v>
      </c>
      <c r="S68" s="56">
        <v>422</v>
      </c>
      <c r="T68" s="56">
        <v>401</v>
      </c>
      <c r="U68" s="635">
        <v>401</v>
      </c>
      <c r="V68" s="628">
        <f t="shared" si="0"/>
        <v>26.866666666666664</v>
      </c>
      <c r="W68" s="53">
        <f t="shared" si="1"/>
        <v>38.566666666666663</v>
      </c>
      <c r="X68" s="53">
        <f t="shared" si="2"/>
        <v>46.5</v>
      </c>
      <c r="Y68" s="54">
        <f t="shared" si="3"/>
        <v>91.066666666666663</v>
      </c>
      <c r="Z68" s="1396"/>
      <c r="AA68" s="1399"/>
      <c r="AB68" s="1399"/>
      <c r="AC68" s="1399"/>
      <c r="AD68" s="1399"/>
      <c r="AE68" s="1399"/>
      <c r="AF68" s="1399"/>
      <c r="AG68" s="1399"/>
      <c r="AH68" s="1399"/>
      <c r="AI68" s="1410"/>
      <c r="AJ68" s="1410"/>
    </row>
    <row r="69" spans="1:36" ht="15.75" x14ac:dyDescent="0.25">
      <c r="A69" s="1414"/>
      <c r="B69" s="1423"/>
      <c r="C69" s="1404"/>
      <c r="D69" s="1407"/>
      <c r="E69" s="646" t="s">
        <v>220</v>
      </c>
      <c r="F69" s="622">
        <v>17.5</v>
      </c>
      <c r="G69" s="622">
        <v>34.700000000000003</v>
      </c>
      <c r="H69" s="622">
        <v>24.1</v>
      </c>
      <c r="I69" s="622">
        <v>9.6999999999999993</v>
      </c>
      <c r="J69" s="622">
        <v>44.6</v>
      </c>
      <c r="K69" s="660">
        <v>35.700000000000003</v>
      </c>
      <c r="L69" s="652">
        <v>12.3</v>
      </c>
      <c r="M69" s="55">
        <v>37.299999999999997</v>
      </c>
      <c r="N69" s="55">
        <v>53</v>
      </c>
      <c r="O69" s="55">
        <v>35.799999999999997</v>
      </c>
      <c r="P69" s="55">
        <v>60.4</v>
      </c>
      <c r="Q69" s="55">
        <v>51.5</v>
      </c>
      <c r="R69" s="56">
        <v>422</v>
      </c>
      <c r="S69" s="56">
        <v>422</v>
      </c>
      <c r="T69" s="56">
        <v>401</v>
      </c>
      <c r="U69" s="635">
        <v>401</v>
      </c>
      <c r="V69" s="628">
        <f t="shared" si="0"/>
        <v>25.433333333333337</v>
      </c>
      <c r="W69" s="53">
        <f t="shared" si="1"/>
        <v>30</v>
      </c>
      <c r="X69" s="53">
        <f t="shared" si="2"/>
        <v>34.199999999999996</v>
      </c>
      <c r="Y69" s="54">
        <f t="shared" si="3"/>
        <v>49.233333333333327</v>
      </c>
      <c r="Z69" s="1396"/>
      <c r="AA69" s="1399"/>
      <c r="AB69" s="1399"/>
      <c r="AC69" s="1399"/>
      <c r="AD69" s="1399"/>
      <c r="AE69" s="1399"/>
      <c r="AF69" s="1399"/>
      <c r="AG69" s="1399"/>
      <c r="AH69" s="1399"/>
      <c r="AI69" s="1410"/>
      <c r="AJ69" s="1410"/>
    </row>
    <row r="70" spans="1:36" ht="15.75" x14ac:dyDescent="0.25">
      <c r="A70" s="1414"/>
      <c r="B70" s="1423"/>
      <c r="C70" s="1404"/>
      <c r="D70" s="1407"/>
      <c r="E70" s="646" t="s">
        <v>895</v>
      </c>
      <c r="F70" s="622"/>
      <c r="G70" s="622"/>
      <c r="H70" s="622"/>
      <c r="I70" s="622"/>
      <c r="J70" s="622"/>
      <c r="K70" s="660"/>
      <c r="L70" s="652"/>
      <c r="M70" s="55"/>
      <c r="N70" s="55"/>
      <c r="O70" s="55"/>
      <c r="P70" s="55"/>
      <c r="Q70" s="55"/>
      <c r="R70" s="56"/>
      <c r="S70" s="56"/>
      <c r="T70" s="56"/>
      <c r="U70" s="635"/>
      <c r="V70" s="628">
        <f t="shared" si="0"/>
        <v>0</v>
      </c>
      <c r="W70" s="53">
        <f t="shared" si="1"/>
        <v>0</v>
      </c>
      <c r="X70" s="53">
        <f t="shared" si="2"/>
        <v>0</v>
      </c>
      <c r="Y70" s="54">
        <f t="shared" si="3"/>
        <v>0</v>
      </c>
      <c r="Z70" s="1396"/>
      <c r="AA70" s="1399"/>
      <c r="AB70" s="1399"/>
      <c r="AC70" s="1399"/>
      <c r="AD70" s="1399"/>
      <c r="AE70" s="1399"/>
      <c r="AF70" s="1399"/>
      <c r="AG70" s="1399"/>
      <c r="AH70" s="1399"/>
      <c r="AI70" s="1410"/>
      <c r="AJ70" s="1410"/>
    </row>
    <row r="71" spans="1:36" ht="16.5" thickBot="1" x14ac:dyDescent="0.3">
      <c r="A71" s="1415"/>
      <c r="B71" s="1424"/>
      <c r="C71" s="1405"/>
      <c r="D71" s="1408"/>
      <c r="E71" s="647" t="s">
        <v>896</v>
      </c>
      <c r="F71" s="464"/>
      <c r="G71" s="464"/>
      <c r="H71" s="464"/>
      <c r="I71" s="464"/>
      <c r="J71" s="464"/>
      <c r="K71" s="665"/>
      <c r="L71" s="653"/>
      <c r="M71" s="87"/>
      <c r="N71" s="87"/>
      <c r="O71" s="87"/>
      <c r="P71" s="87"/>
      <c r="Q71" s="87"/>
      <c r="R71" s="88"/>
      <c r="S71" s="88"/>
      <c r="T71" s="88"/>
      <c r="U71" s="637"/>
      <c r="V71" s="629">
        <f t="shared" si="0"/>
        <v>0</v>
      </c>
      <c r="W71" s="58">
        <f t="shared" si="1"/>
        <v>0</v>
      </c>
      <c r="X71" s="58">
        <f t="shared" si="2"/>
        <v>0</v>
      </c>
      <c r="Y71" s="59">
        <f t="shared" si="3"/>
        <v>0</v>
      </c>
      <c r="Z71" s="1397"/>
      <c r="AA71" s="1400"/>
      <c r="AB71" s="1400"/>
      <c r="AC71" s="1400"/>
      <c r="AD71" s="1400"/>
      <c r="AE71" s="1400"/>
      <c r="AF71" s="1400"/>
      <c r="AG71" s="1400"/>
      <c r="AH71" s="1400"/>
      <c r="AI71" s="1411"/>
      <c r="AJ71" s="1411"/>
    </row>
    <row r="72" spans="1:36" ht="15.75" x14ac:dyDescent="0.25">
      <c r="A72" s="1413">
        <v>9</v>
      </c>
      <c r="B72" s="1422" t="s">
        <v>221</v>
      </c>
      <c r="C72" s="1403" t="s">
        <v>99</v>
      </c>
      <c r="D72" s="1406">
        <f>250*0.8</f>
        <v>200</v>
      </c>
      <c r="E72" s="649" t="s">
        <v>222</v>
      </c>
      <c r="F72" s="441">
        <v>13.9</v>
      </c>
      <c r="G72" s="441">
        <v>1.5</v>
      </c>
      <c r="H72" s="441">
        <v>9.6</v>
      </c>
      <c r="I72" s="441">
        <v>0.4</v>
      </c>
      <c r="J72" s="441">
        <v>0.4</v>
      </c>
      <c r="K72" s="449">
        <v>1.8</v>
      </c>
      <c r="L72" s="651">
        <v>12.8</v>
      </c>
      <c r="M72" s="76">
        <v>12.7</v>
      </c>
      <c r="N72" s="76">
        <v>16.100000000000001</v>
      </c>
      <c r="O72" s="76">
        <v>0.3</v>
      </c>
      <c r="P72" s="76">
        <v>0</v>
      </c>
      <c r="Q72" s="76">
        <v>1.9</v>
      </c>
      <c r="R72" s="77">
        <v>401</v>
      </c>
      <c r="S72" s="77">
        <v>401</v>
      </c>
      <c r="T72" s="77">
        <v>399</v>
      </c>
      <c r="U72" s="633">
        <v>399</v>
      </c>
      <c r="V72" s="630">
        <f t="shared" si="0"/>
        <v>8.3333333333333339</v>
      </c>
      <c r="W72" s="49">
        <f t="shared" si="1"/>
        <v>0.8666666666666667</v>
      </c>
      <c r="X72" s="49">
        <f t="shared" si="2"/>
        <v>13.866666666666667</v>
      </c>
      <c r="Y72" s="50">
        <f t="shared" si="3"/>
        <v>1.0999999999999999</v>
      </c>
      <c r="Z72" s="1395">
        <f>SUM(V72:V79)</f>
        <v>92.733333333333334</v>
      </c>
      <c r="AA72" s="1398">
        <f>SUM(W72:W79)</f>
        <v>83.533333333333331</v>
      </c>
      <c r="AB72" s="1398">
        <f>SUM(X72:X79)</f>
        <v>87.866666666666674</v>
      </c>
      <c r="AC72" s="1398">
        <f>SUM(Y72:Y79)</f>
        <v>123.66666666666666</v>
      </c>
      <c r="AD72" s="1412">
        <f t="shared" ref="AD72" si="19">Z72*0.38*0.9*SQRT(3)</f>
        <v>54.931644951885424</v>
      </c>
      <c r="AE72" s="1412">
        <f t="shared" si="13"/>
        <v>49.481920290950711</v>
      </c>
      <c r="AF72" s="1412">
        <f t="shared" si="13"/>
        <v>52.048819587767788</v>
      </c>
      <c r="AG72" s="1412">
        <f t="shared" si="13"/>
        <v>73.255356855318084</v>
      </c>
      <c r="AH72" s="1398">
        <f>MAX(Z72:AC79)</f>
        <v>123.66666666666666</v>
      </c>
      <c r="AI72" s="1409">
        <f t="shared" ref="AI72" si="20">AH72*0.38*0.9*SQRT(3)</f>
        <v>73.255356855318084</v>
      </c>
      <c r="AJ72" s="1409">
        <f>D72-AI72</f>
        <v>126.74464314468192</v>
      </c>
    </row>
    <row r="73" spans="1:36" ht="15.75" x14ac:dyDescent="0.25">
      <c r="A73" s="1414"/>
      <c r="B73" s="1423"/>
      <c r="C73" s="1404"/>
      <c r="D73" s="1407"/>
      <c r="E73" s="648" t="s">
        <v>921</v>
      </c>
      <c r="F73" s="622">
        <v>42.7</v>
      </c>
      <c r="G73" s="622">
        <v>42.3</v>
      </c>
      <c r="H73" s="622">
        <v>26.5</v>
      </c>
      <c r="I73" s="622">
        <v>27.4</v>
      </c>
      <c r="J73" s="622">
        <v>38.799999999999997</v>
      </c>
      <c r="K73" s="660">
        <v>41.6</v>
      </c>
      <c r="L73" s="652">
        <v>54.2</v>
      </c>
      <c r="M73" s="55">
        <v>16.899999999999999</v>
      </c>
      <c r="N73" s="55">
        <v>22.4</v>
      </c>
      <c r="O73" s="55">
        <v>56.9</v>
      </c>
      <c r="P73" s="55">
        <v>49.4</v>
      </c>
      <c r="Q73" s="55">
        <v>57.4</v>
      </c>
      <c r="R73" s="56">
        <v>401</v>
      </c>
      <c r="S73" s="56">
        <v>401</v>
      </c>
      <c r="T73" s="56">
        <v>412</v>
      </c>
      <c r="U73" s="635">
        <v>412</v>
      </c>
      <c r="V73" s="628">
        <f t="shared" si="0"/>
        <v>37.166666666666664</v>
      </c>
      <c r="W73" s="53">
        <f t="shared" si="1"/>
        <v>35.93333333333333</v>
      </c>
      <c r="X73" s="53">
        <f t="shared" si="2"/>
        <v>31.166666666666668</v>
      </c>
      <c r="Y73" s="54">
        <f t="shared" si="3"/>
        <v>54.566666666666663</v>
      </c>
      <c r="Z73" s="1396"/>
      <c r="AA73" s="1399"/>
      <c r="AB73" s="1399"/>
      <c r="AC73" s="1399"/>
      <c r="AD73" s="1399"/>
      <c r="AE73" s="1399"/>
      <c r="AF73" s="1399"/>
      <c r="AG73" s="1399"/>
      <c r="AH73" s="1399"/>
      <c r="AI73" s="1410"/>
      <c r="AJ73" s="1410"/>
    </row>
    <row r="74" spans="1:36" ht="15.75" x14ac:dyDescent="0.25">
      <c r="A74" s="1414"/>
      <c r="B74" s="1423"/>
      <c r="C74" s="1404"/>
      <c r="D74" s="1407"/>
      <c r="E74" s="648" t="s">
        <v>223</v>
      </c>
      <c r="F74" s="622">
        <v>2.2999999999999998</v>
      </c>
      <c r="G74" s="622">
        <v>17.7</v>
      </c>
      <c r="H74" s="622">
        <v>1.8</v>
      </c>
      <c r="I74" s="622">
        <v>17.399999999999999</v>
      </c>
      <c r="J74" s="622">
        <v>2</v>
      </c>
      <c r="K74" s="660">
        <v>1.7</v>
      </c>
      <c r="L74" s="652">
        <v>23.5</v>
      </c>
      <c r="M74" s="55">
        <v>3.1</v>
      </c>
      <c r="N74" s="55">
        <v>22</v>
      </c>
      <c r="O74" s="55">
        <v>2.7</v>
      </c>
      <c r="P74" s="55">
        <v>2.2000000000000002</v>
      </c>
      <c r="Q74" s="55">
        <v>21.4</v>
      </c>
      <c r="R74" s="56">
        <v>401</v>
      </c>
      <c r="S74" s="56">
        <v>401</v>
      </c>
      <c r="T74" s="56">
        <v>412</v>
      </c>
      <c r="U74" s="635">
        <v>412</v>
      </c>
      <c r="V74" s="628">
        <f t="shared" si="0"/>
        <v>7.2666666666666666</v>
      </c>
      <c r="W74" s="53">
        <f t="shared" si="1"/>
        <v>7.0333333333333323</v>
      </c>
      <c r="X74" s="53">
        <f t="shared" si="2"/>
        <v>16.2</v>
      </c>
      <c r="Y74" s="54">
        <f t="shared" si="3"/>
        <v>8.7666666666666657</v>
      </c>
      <c r="Z74" s="1396"/>
      <c r="AA74" s="1399"/>
      <c r="AB74" s="1399"/>
      <c r="AC74" s="1399"/>
      <c r="AD74" s="1399"/>
      <c r="AE74" s="1399"/>
      <c r="AF74" s="1399"/>
      <c r="AG74" s="1399"/>
      <c r="AH74" s="1399"/>
      <c r="AI74" s="1410"/>
      <c r="AJ74" s="1410"/>
    </row>
    <row r="75" spans="1:36" ht="15.75" x14ac:dyDescent="0.25">
      <c r="A75" s="1414"/>
      <c r="B75" s="1423"/>
      <c r="C75" s="1404"/>
      <c r="D75" s="1407"/>
      <c r="E75" s="648" t="s">
        <v>204</v>
      </c>
      <c r="F75" s="622">
        <v>39.5</v>
      </c>
      <c r="G75" s="622">
        <v>46.2</v>
      </c>
      <c r="H75" s="622">
        <v>27.2</v>
      </c>
      <c r="I75" s="622">
        <v>65.400000000000006</v>
      </c>
      <c r="J75" s="622">
        <v>22</v>
      </c>
      <c r="K75" s="660">
        <v>21.2</v>
      </c>
      <c r="L75" s="652">
        <v>29.3</v>
      </c>
      <c r="M75" s="55">
        <v>29.8</v>
      </c>
      <c r="N75" s="55">
        <v>20.8</v>
      </c>
      <c r="O75" s="55">
        <v>60.3</v>
      </c>
      <c r="P75" s="55">
        <v>68.3</v>
      </c>
      <c r="Q75" s="55">
        <v>49.1</v>
      </c>
      <c r="R75" s="56">
        <v>401</v>
      </c>
      <c r="S75" s="56">
        <v>401</v>
      </c>
      <c r="T75" s="56">
        <v>412</v>
      </c>
      <c r="U75" s="635">
        <v>412</v>
      </c>
      <c r="V75" s="628">
        <f t="shared" si="0"/>
        <v>37.633333333333333</v>
      </c>
      <c r="W75" s="53">
        <f t="shared" si="1"/>
        <v>36.200000000000003</v>
      </c>
      <c r="X75" s="53">
        <f t="shared" si="2"/>
        <v>26.633333333333336</v>
      </c>
      <c r="Y75" s="54">
        <f t="shared" si="3"/>
        <v>59.233333333333327</v>
      </c>
      <c r="Z75" s="1396"/>
      <c r="AA75" s="1399"/>
      <c r="AB75" s="1399"/>
      <c r="AC75" s="1399"/>
      <c r="AD75" s="1399"/>
      <c r="AE75" s="1399"/>
      <c r="AF75" s="1399"/>
      <c r="AG75" s="1399"/>
      <c r="AH75" s="1399"/>
      <c r="AI75" s="1410"/>
      <c r="AJ75" s="1410"/>
    </row>
    <row r="76" spans="1:36" ht="15.75" x14ac:dyDescent="0.25">
      <c r="A76" s="1414"/>
      <c r="B76" s="1423"/>
      <c r="C76" s="1404"/>
      <c r="D76" s="1407"/>
      <c r="E76" s="648" t="s">
        <v>224</v>
      </c>
      <c r="F76" s="622">
        <v>1.4</v>
      </c>
      <c r="G76" s="622">
        <v>4</v>
      </c>
      <c r="H76" s="622">
        <v>1.6</v>
      </c>
      <c r="I76" s="622">
        <v>1.5</v>
      </c>
      <c r="J76" s="622">
        <v>5</v>
      </c>
      <c r="K76" s="660">
        <v>4</v>
      </c>
      <c r="L76" s="652"/>
      <c r="M76" s="55"/>
      <c r="N76" s="55"/>
      <c r="O76" s="55"/>
      <c r="P76" s="55"/>
      <c r="Q76" s="55"/>
      <c r="R76" s="56">
        <v>401</v>
      </c>
      <c r="S76" s="56">
        <v>401</v>
      </c>
      <c r="T76" s="56">
        <v>412</v>
      </c>
      <c r="U76" s="635">
        <v>412</v>
      </c>
      <c r="V76" s="628">
        <f t="shared" si="0"/>
        <v>2.3333333333333335</v>
      </c>
      <c r="W76" s="53">
        <f t="shared" si="1"/>
        <v>3.5</v>
      </c>
      <c r="X76" s="53">
        <f t="shared" si="2"/>
        <v>0</v>
      </c>
      <c r="Y76" s="54">
        <f t="shared" si="3"/>
        <v>0</v>
      </c>
      <c r="Z76" s="1396"/>
      <c r="AA76" s="1399"/>
      <c r="AB76" s="1399"/>
      <c r="AC76" s="1399"/>
      <c r="AD76" s="1399"/>
      <c r="AE76" s="1399"/>
      <c r="AF76" s="1399"/>
      <c r="AG76" s="1399"/>
      <c r="AH76" s="1399"/>
      <c r="AI76" s="1410"/>
      <c r="AJ76" s="1410"/>
    </row>
    <row r="77" spans="1:36" ht="15.75" x14ac:dyDescent="0.25">
      <c r="A77" s="1414"/>
      <c r="B77" s="1423"/>
      <c r="C77" s="1404"/>
      <c r="D77" s="1407"/>
      <c r="E77" s="646"/>
      <c r="F77" s="55"/>
      <c r="G77" s="55"/>
      <c r="H77" s="55"/>
      <c r="I77" s="55"/>
      <c r="J77" s="55"/>
      <c r="K77" s="657"/>
      <c r="L77" s="652"/>
      <c r="M77" s="55"/>
      <c r="N77" s="55"/>
      <c r="O77" s="55"/>
      <c r="P77" s="55"/>
      <c r="Q77" s="55"/>
      <c r="R77" s="56"/>
      <c r="S77" s="56"/>
      <c r="T77" s="56"/>
      <c r="U77" s="635"/>
      <c r="V77" s="628">
        <f t="shared" ref="V77:V140" si="21">IF(AND(F77=0,G77=0,H77=0),0,IF(AND(F77=0,G77=0),H77,IF(AND(F77=0,H77=0),G77,IF(AND(G77=0,H77=0),F77,IF(F77=0,(G77+H77)/2,IF(G77=0,(F77+H77)/2,IF(H77=0,(F77+G77)/2,(F77+G77+H77)/3)))))))</f>
        <v>0</v>
      </c>
      <c r="W77" s="53">
        <f t="shared" ref="W77:W140" si="22">IF(AND(I77=0,J77=0,K77=0),0,IF(AND(I77=0,J77=0),K77,IF(AND(I77=0,K77=0),J77,IF(AND(J77=0,K77=0),I77,IF(I77=0,(J77+K77)/2,IF(J77=0,(I77+K77)/2,IF(K77=0,(I77+J77)/2,(I77+J77+K77)/3)))))))</f>
        <v>0</v>
      </c>
      <c r="X77" s="53">
        <f t="shared" ref="X77:X140" si="23">IF(AND(L77=0,M77=0,N77=0),0,IF(AND(L77=0,M77=0),N77,IF(AND(L77=0,N77=0),M77,IF(AND(M77=0,N77=0),L77,IF(L77=0,(M77+N77)/2,IF(M77=0,(L77+N77)/2,IF(N77=0,(L77+M77)/2,(L77+M77+N77)/3)))))))</f>
        <v>0</v>
      </c>
      <c r="Y77" s="54">
        <f t="shared" ref="Y77:Y140" si="24">IF(AND(O77=0,P77=0,Q77=0),0,IF(AND(O77=0,P77=0),Q77,IF(AND(O77=0,Q77=0),P77,IF(AND(P77=0,Q77=0),O77,IF(O77=0,(P77+Q77)/2,IF(P77=0,(O77+Q77)/2,IF(Q77=0,(O77+P77)/2,(O77+P77+Q77)/3)))))))</f>
        <v>0</v>
      </c>
      <c r="Z77" s="1396"/>
      <c r="AA77" s="1399"/>
      <c r="AB77" s="1399"/>
      <c r="AC77" s="1399"/>
      <c r="AD77" s="1399"/>
      <c r="AE77" s="1399"/>
      <c r="AF77" s="1399"/>
      <c r="AG77" s="1399"/>
      <c r="AH77" s="1399"/>
      <c r="AI77" s="1410"/>
      <c r="AJ77" s="1410"/>
    </row>
    <row r="78" spans="1:36" ht="15.75" x14ac:dyDescent="0.25">
      <c r="A78" s="1414"/>
      <c r="B78" s="1423"/>
      <c r="C78" s="1404"/>
      <c r="D78" s="1407"/>
      <c r="E78" s="646"/>
      <c r="F78" s="55"/>
      <c r="G78" s="55"/>
      <c r="H78" s="55"/>
      <c r="I78" s="55"/>
      <c r="J78" s="55"/>
      <c r="K78" s="657"/>
      <c r="L78" s="652"/>
      <c r="M78" s="55"/>
      <c r="N78" s="55"/>
      <c r="O78" s="55"/>
      <c r="P78" s="55"/>
      <c r="Q78" s="55"/>
      <c r="R78" s="56"/>
      <c r="S78" s="56"/>
      <c r="T78" s="56"/>
      <c r="U78" s="635"/>
      <c r="V78" s="628">
        <f t="shared" si="21"/>
        <v>0</v>
      </c>
      <c r="W78" s="53">
        <f t="shared" si="22"/>
        <v>0</v>
      </c>
      <c r="X78" s="53">
        <f t="shared" si="23"/>
        <v>0</v>
      </c>
      <c r="Y78" s="54">
        <f t="shared" si="24"/>
        <v>0</v>
      </c>
      <c r="Z78" s="1396"/>
      <c r="AA78" s="1399"/>
      <c r="AB78" s="1399"/>
      <c r="AC78" s="1399"/>
      <c r="AD78" s="1399"/>
      <c r="AE78" s="1399"/>
      <c r="AF78" s="1399"/>
      <c r="AG78" s="1399"/>
      <c r="AH78" s="1399"/>
      <c r="AI78" s="1410"/>
      <c r="AJ78" s="1410"/>
    </row>
    <row r="79" spans="1:36" ht="16.5" thickBot="1" x14ac:dyDescent="0.3">
      <c r="A79" s="1415"/>
      <c r="B79" s="1424"/>
      <c r="C79" s="1405"/>
      <c r="D79" s="1408"/>
      <c r="E79" s="647"/>
      <c r="F79" s="87"/>
      <c r="G79" s="87"/>
      <c r="H79" s="87"/>
      <c r="I79" s="87"/>
      <c r="J79" s="87"/>
      <c r="K79" s="658"/>
      <c r="L79" s="653"/>
      <c r="M79" s="87"/>
      <c r="N79" s="87"/>
      <c r="O79" s="87"/>
      <c r="P79" s="87"/>
      <c r="Q79" s="87"/>
      <c r="R79" s="88"/>
      <c r="S79" s="88"/>
      <c r="T79" s="88"/>
      <c r="U79" s="637"/>
      <c r="V79" s="629">
        <f t="shared" si="21"/>
        <v>0</v>
      </c>
      <c r="W79" s="58">
        <f t="shared" si="22"/>
        <v>0</v>
      </c>
      <c r="X79" s="58">
        <f t="shared" si="23"/>
        <v>0</v>
      </c>
      <c r="Y79" s="59">
        <f t="shared" si="24"/>
        <v>0</v>
      </c>
      <c r="Z79" s="1397"/>
      <c r="AA79" s="1400"/>
      <c r="AB79" s="1400"/>
      <c r="AC79" s="1400"/>
      <c r="AD79" s="1400"/>
      <c r="AE79" s="1400"/>
      <c r="AF79" s="1400"/>
      <c r="AG79" s="1400"/>
      <c r="AH79" s="1400"/>
      <c r="AI79" s="1411"/>
      <c r="AJ79" s="1411"/>
    </row>
    <row r="80" spans="1:36" ht="15.75" x14ac:dyDescent="0.25">
      <c r="A80" s="1413">
        <v>10</v>
      </c>
      <c r="B80" s="1422" t="s">
        <v>187</v>
      </c>
      <c r="C80" s="1403" t="s">
        <v>83</v>
      </c>
      <c r="D80" s="1406">
        <f>160*0.8</f>
        <v>128</v>
      </c>
      <c r="E80" s="645" t="s">
        <v>225</v>
      </c>
      <c r="F80" s="441"/>
      <c r="G80" s="441"/>
      <c r="H80" s="441"/>
      <c r="I80" s="441"/>
      <c r="J80" s="441"/>
      <c r="K80" s="449"/>
      <c r="L80" s="651"/>
      <c r="M80" s="76"/>
      <c r="N80" s="76"/>
      <c r="O80" s="76"/>
      <c r="P80" s="76"/>
      <c r="Q80" s="76"/>
      <c r="R80" s="77"/>
      <c r="S80" s="77"/>
      <c r="T80" s="77"/>
      <c r="U80" s="633"/>
      <c r="V80" s="630">
        <f t="shared" si="21"/>
        <v>0</v>
      </c>
      <c r="W80" s="49">
        <f t="shared" si="22"/>
        <v>0</v>
      </c>
      <c r="X80" s="49">
        <f t="shared" si="23"/>
        <v>0</v>
      </c>
      <c r="Y80" s="50">
        <f t="shared" si="24"/>
        <v>0</v>
      </c>
      <c r="Z80" s="1395">
        <f>SUM(V80:V85)</f>
        <v>0.25</v>
      </c>
      <c r="AA80" s="1398">
        <f>SUM(W80:W85)</f>
        <v>0.1</v>
      </c>
      <c r="AB80" s="1398">
        <f>SUM(X80:X85)</f>
        <v>1.4333333333333336</v>
      </c>
      <c r="AC80" s="1398">
        <f>SUM(Y80:Y85)</f>
        <v>1.3666666666666665</v>
      </c>
      <c r="AD80" s="1412">
        <f t="shared" ref="AD80:AG94" si="25">Z80*0.38*0.9*SQRT(3)</f>
        <v>0.148090344047139</v>
      </c>
      <c r="AE80" s="1412">
        <f t="shared" si="25"/>
        <v>5.9236137618855614E-2</v>
      </c>
      <c r="AF80" s="1412">
        <f t="shared" si="25"/>
        <v>0.84905130587026378</v>
      </c>
      <c r="AG80" s="1412">
        <f t="shared" si="25"/>
        <v>0.80956054745769312</v>
      </c>
      <c r="AH80" s="1398">
        <f>MAX(Z80:AC85)</f>
        <v>1.4333333333333336</v>
      </c>
      <c r="AI80" s="1409">
        <f t="shared" ref="AI80" si="26">AH80*0.38*0.9*SQRT(3)</f>
        <v>0.84905130587026378</v>
      </c>
      <c r="AJ80" s="1409">
        <f>D80-AI80</f>
        <v>127.15094869412974</v>
      </c>
    </row>
    <row r="81" spans="1:36" ht="15.75" x14ac:dyDescent="0.25">
      <c r="A81" s="1414"/>
      <c r="B81" s="1423"/>
      <c r="C81" s="1404"/>
      <c r="D81" s="1407"/>
      <c r="E81" s="646" t="s">
        <v>226</v>
      </c>
      <c r="F81" s="622"/>
      <c r="G81" s="622"/>
      <c r="H81" s="622"/>
      <c r="I81" s="622"/>
      <c r="J81" s="622"/>
      <c r="K81" s="660"/>
      <c r="L81" s="652"/>
      <c r="M81" s="55"/>
      <c r="N81" s="55"/>
      <c r="O81" s="55"/>
      <c r="P81" s="55"/>
      <c r="Q81" s="55"/>
      <c r="R81" s="56"/>
      <c r="S81" s="56"/>
      <c r="T81" s="56"/>
      <c r="U81" s="635"/>
      <c r="V81" s="628">
        <f t="shared" si="21"/>
        <v>0</v>
      </c>
      <c r="W81" s="53">
        <f t="shared" si="22"/>
        <v>0</v>
      </c>
      <c r="X81" s="53">
        <f t="shared" si="23"/>
        <v>0</v>
      </c>
      <c r="Y81" s="54">
        <f t="shared" si="24"/>
        <v>0</v>
      </c>
      <c r="Z81" s="1396"/>
      <c r="AA81" s="1399"/>
      <c r="AB81" s="1399"/>
      <c r="AC81" s="1399"/>
      <c r="AD81" s="1399"/>
      <c r="AE81" s="1399"/>
      <c r="AF81" s="1399"/>
      <c r="AG81" s="1399"/>
      <c r="AH81" s="1399"/>
      <c r="AI81" s="1410"/>
      <c r="AJ81" s="1410"/>
    </row>
    <row r="82" spans="1:36" ht="15.75" x14ac:dyDescent="0.25">
      <c r="A82" s="1414"/>
      <c r="B82" s="1423"/>
      <c r="C82" s="1404"/>
      <c r="D82" s="1407"/>
      <c r="E82" s="646" t="s">
        <v>227</v>
      </c>
      <c r="F82" s="622">
        <v>0.1</v>
      </c>
      <c r="G82" s="622">
        <v>0</v>
      </c>
      <c r="H82" s="622">
        <v>0.4</v>
      </c>
      <c r="I82" s="622">
        <v>0</v>
      </c>
      <c r="J82" s="622">
        <v>0</v>
      </c>
      <c r="K82" s="660">
        <v>0.1</v>
      </c>
      <c r="L82" s="652">
        <v>1.2</v>
      </c>
      <c r="M82" s="55">
        <v>2</v>
      </c>
      <c r="N82" s="55">
        <v>1.1000000000000001</v>
      </c>
      <c r="O82" s="55">
        <v>1</v>
      </c>
      <c r="P82" s="55">
        <v>2</v>
      </c>
      <c r="Q82" s="55">
        <v>1.1000000000000001</v>
      </c>
      <c r="R82" s="56">
        <v>2.4</v>
      </c>
      <c r="S82" s="56">
        <v>419</v>
      </c>
      <c r="T82" s="56">
        <v>426</v>
      </c>
      <c r="U82" s="635">
        <v>426</v>
      </c>
      <c r="V82" s="628">
        <f t="shared" si="21"/>
        <v>0.25</v>
      </c>
      <c r="W82" s="53">
        <f t="shared" si="22"/>
        <v>0.1</v>
      </c>
      <c r="X82" s="53">
        <f t="shared" si="23"/>
        <v>1.4333333333333336</v>
      </c>
      <c r="Y82" s="54">
        <f t="shared" si="24"/>
        <v>1.3666666666666665</v>
      </c>
      <c r="Z82" s="1396"/>
      <c r="AA82" s="1399"/>
      <c r="AB82" s="1399"/>
      <c r="AC82" s="1399"/>
      <c r="AD82" s="1399"/>
      <c r="AE82" s="1399"/>
      <c r="AF82" s="1399"/>
      <c r="AG82" s="1399"/>
      <c r="AH82" s="1399"/>
      <c r="AI82" s="1410"/>
      <c r="AJ82" s="1410"/>
    </row>
    <row r="83" spans="1:36" ht="15.75" x14ac:dyDescent="0.25">
      <c r="A83" s="1414"/>
      <c r="B83" s="1423"/>
      <c r="C83" s="1404"/>
      <c r="D83" s="1407"/>
      <c r="E83" s="646"/>
      <c r="F83" s="55"/>
      <c r="G83" s="55"/>
      <c r="H83" s="55"/>
      <c r="I83" s="55"/>
      <c r="J83" s="55"/>
      <c r="K83" s="657"/>
      <c r="L83" s="652"/>
      <c r="M83" s="55"/>
      <c r="N83" s="55"/>
      <c r="O83" s="55"/>
      <c r="P83" s="55"/>
      <c r="Q83" s="55"/>
      <c r="R83" s="56"/>
      <c r="S83" s="56"/>
      <c r="T83" s="56"/>
      <c r="U83" s="635"/>
      <c r="V83" s="628">
        <f t="shared" si="21"/>
        <v>0</v>
      </c>
      <c r="W83" s="53">
        <f t="shared" si="22"/>
        <v>0</v>
      </c>
      <c r="X83" s="53">
        <f t="shared" si="23"/>
        <v>0</v>
      </c>
      <c r="Y83" s="54">
        <f t="shared" si="24"/>
        <v>0</v>
      </c>
      <c r="Z83" s="1396"/>
      <c r="AA83" s="1399"/>
      <c r="AB83" s="1399"/>
      <c r="AC83" s="1399"/>
      <c r="AD83" s="1399"/>
      <c r="AE83" s="1399"/>
      <c r="AF83" s="1399"/>
      <c r="AG83" s="1399"/>
      <c r="AH83" s="1399"/>
      <c r="AI83" s="1410"/>
      <c r="AJ83" s="1410"/>
    </row>
    <row r="84" spans="1:36" ht="15.75" x14ac:dyDescent="0.25">
      <c r="A84" s="1414"/>
      <c r="B84" s="1423"/>
      <c r="C84" s="1404"/>
      <c r="D84" s="1407"/>
      <c r="E84" s="646"/>
      <c r="F84" s="55"/>
      <c r="G84" s="55"/>
      <c r="H84" s="55"/>
      <c r="I84" s="55"/>
      <c r="J84" s="55"/>
      <c r="K84" s="657"/>
      <c r="L84" s="652"/>
      <c r="M84" s="55"/>
      <c r="N84" s="55"/>
      <c r="O84" s="55"/>
      <c r="P84" s="55"/>
      <c r="Q84" s="55"/>
      <c r="R84" s="56"/>
      <c r="S84" s="56"/>
      <c r="T84" s="56"/>
      <c r="U84" s="635"/>
      <c r="V84" s="628">
        <f t="shared" si="21"/>
        <v>0</v>
      </c>
      <c r="W84" s="53">
        <f t="shared" si="22"/>
        <v>0</v>
      </c>
      <c r="X84" s="53">
        <f t="shared" si="23"/>
        <v>0</v>
      </c>
      <c r="Y84" s="54">
        <f t="shared" si="24"/>
        <v>0</v>
      </c>
      <c r="Z84" s="1396"/>
      <c r="AA84" s="1399"/>
      <c r="AB84" s="1399"/>
      <c r="AC84" s="1399"/>
      <c r="AD84" s="1399"/>
      <c r="AE84" s="1399"/>
      <c r="AF84" s="1399"/>
      <c r="AG84" s="1399"/>
      <c r="AH84" s="1399"/>
      <c r="AI84" s="1410"/>
      <c r="AJ84" s="1410"/>
    </row>
    <row r="85" spans="1:36" ht="16.5" thickBot="1" x14ac:dyDescent="0.3">
      <c r="A85" s="1415"/>
      <c r="B85" s="1424"/>
      <c r="C85" s="1405"/>
      <c r="D85" s="1408"/>
      <c r="E85" s="647"/>
      <c r="F85" s="87"/>
      <c r="G85" s="87"/>
      <c r="H85" s="87"/>
      <c r="I85" s="87"/>
      <c r="J85" s="87"/>
      <c r="K85" s="658"/>
      <c r="L85" s="653"/>
      <c r="M85" s="87"/>
      <c r="N85" s="87"/>
      <c r="O85" s="87"/>
      <c r="P85" s="87"/>
      <c r="Q85" s="87"/>
      <c r="R85" s="88"/>
      <c r="S85" s="88"/>
      <c r="T85" s="88"/>
      <c r="U85" s="637"/>
      <c r="V85" s="629">
        <f t="shared" si="21"/>
        <v>0</v>
      </c>
      <c r="W85" s="58">
        <f t="shared" si="22"/>
        <v>0</v>
      </c>
      <c r="X85" s="58">
        <f t="shared" si="23"/>
        <v>0</v>
      </c>
      <c r="Y85" s="59">
        <f t="shared" si="24"/>
        <v>0</v>
      </c>
      <c r="Z85" s="1397"/>
      <c r="AA85" s="1400"/>
      <c r="AB85" s="1400"/>
      <c r="AC85" s="1400"/>
      <c r="AD85" s="1400"/>
      <c r="AE85" s="1400"/>
      <c r="AF85" s="1400"/>
      <c r="AG85" s="1400"/>
      <c r="AH85" s="1400"/>
      <c r="AI85" s="1411"/>
      <c r="AJ85" s="1411"/>
    </row>
    <row r="86" spans="1:36" ht="15.75" x14ac:dyDescent="0.25">
      <c r="A86" s="1413">
        <v>11</v>
      </c>
      <c r="B86" s="1422" t="s">
        <v>98</v>
      </c>
      <c r="C86" s="1403" t="s">
        <v>228</v>
      </c>
      <c r="D86" s="1406">
        <f>63*0.8</f>
        <v>50.400000000000006</v>
      </c>
      <c r="E86" s="650" t="s">
        <v>229</v>
      </c>
      <c r="F86" s="450">
        <v>18.2</v>
      </c>
      <c r="G86" s="450">
        <v>9.8000000000000007</v>
      </c>
      <c r="H86" s="450">
        <v>11.2</v>
      </c>
      <c r="I86" s="450">
        <v>18.2</v>
      </c>
      <c r="J86" s="450">
        <v>9</v>
      </c>
      <c r="K86" s="662">
        <v>11</v>
      </c>
      <c r="L86" s="654">
        <v>10.8</v>
      </c>
      <c r="M86" s="621">
        <v>26.3</v>
      </c>
      <c r="N86" s="621">
        <v>9.5</v>
      </c>
      <c r="O86" s="621">
        <v>6.4</v>
      </c>
      <c r="P86" s="621">
        <v>22.2</v>
      </c>
      <c r="Q86" s="621">
        <v>9.3000000000000007</v>
      </c>
      <c r="R86" s="67">
        <v>400</v>
      </c>
      <c r="S86" s="67">
        <v>400</v>
      </c>
      <c r="T86" s="67">
        <v>439</v>
      </c>
      <c r="U86" s="639">
        <v>439</v>
      </c>
      <c r="V86" s="630">
        <f t="shared" si="21"/>
        <v>13.066666666666668</v>
      </c>
      <c r="W86" s="49">
        <f t="shared" si="22"/>
        <v>12.733333333333334</v>
      </c>
      <c r="X86" s="49">
        <f t="shared" si="23"/>
        <v>15.533333333333333</v>
      </c>
      <c r="Y86" s="50">
        <f t="shared" si="24"/>
        <v>12.633333333333335</v>
      </c>
      <c r="Z86" s="1395">
        <f>SUM(V86:V89)</f>
        <v>13.066666666666668</v>
      </c>
      <c r="AA86" s="1398">
        <f>SUM(W86:W89)</f>
        <v>12.733333333333334</v>
      </c>
      <c r="AB86" s="1398">
        <f>SUM(X86:X89)</f>
        <v>15.533333333333333</v>
      </c>
      <c r="AC86" s="1398">
        <f>SUM(Y86:Y89)</f>
        <v>12.633333333333335</v>
      </c>
      <c r="AD86" s="1412">
        <f t="shared" ref="AD86" si="27">Z86*0.38*0.9*SQRT(3)</f>
        <v>7.7401886488637999</v>
      </c>
      <c r="AE86" s="1412">
        <f t="shared" si="25"/>
        <v>7.542734856800946</v>
      </c>
      <c r="AF86" s="1412">
        <f t="shared" si="25"/>
        <v>9.2013467101289041</v>
      </c>
      <c r="AG86" s="1412">
        <f t="shared" si="25"/>
        <v>7.4834987191820916</v>
      </c>
      <c r="AH86" s="1398">
        <f>MAX(Z86:AC89)</f>
        <v>15.533333333333333</v>
      </c>
      <c r="AI86" s="1409">
        <f t="shared" ref="AI86" si="28">AH86*0.38*0.9*SQRT(3)</f>
        <v>9.2013467101289041</v>
      </c>
      <c r="AJ86" s="1409">
        <f>D86-AI86</f>
        <v>41.198653289871103</v>
      </c>
    </row>
    <row r="87" spans="1:36" ht="15.75" x14ac:dyDescent="0.25">
      <c r="A87" s="1414"/>
      <c r="B87" s="1423"/>
      <c r="C87" s="1404"/>
      <c r="D87" s="1407"/>
      <c r="E87" s="646" t="s">
        <v>230</v>
      </c>
      <c r="F87" s="622"/>
      <c r="G87" s="622"/>
      <c r="H87" s="622"/>
      <c r="I87" s="622"/>
      <c r="J87" s="622"/>
      <c r="K87" s="660"/>
      <c r="L87" s="652"/>
      <c r="M87" s="55"/>
      <c r="N87" s="55"/>
      <c r="O87" s="55"/>
      <c r="P87" s="55"/>
      <c r="Q87" s="55"/>
      <c r="R87" s="56"/>
      <c r="S87" s="56"/>
      <c r="T87" s="56">
        <v>439</v>
      </c>
      <c r="U87" s="635">
        <v>439</v>
      </c>
      <c r="V87" s="628">
        <f t="shared" si="21"/>
        <v>0</v>
      </c>
      <c r="W87" s="53">
        <f t="shared" si="22"/>
        <v>0</v>
      </c>
      <c r="X87" s="53">
        <f t="shared" si="23"/>
        <v>0</v>
      </c>
      <c r="Y87" s="54">
        <f t="shared" si="24"/>
        <v>0</v>
      </c>
      <c r="Z87" s="1396"/>
      <c r="AA87" s="1399"/>
      <c r="AB87" s="1399"/>
      <c r="AC87" s="1399"/>
      <c r="AD87" s="1399"/>
      <c r="AE87" s="1399"/>
      <c r="AF87" s="1399"/>
      <c r="AG87" s="1399"/>
      <c r="AH87" s="1399"/>
      <c r="AI87" s="1410"/>
      <c r="AJ87" s="1410"/>
    </row>
    <row r="88" spans="1:36" ht="15.75" x14ac:dyDescent="0.25">
      <c r="A88" s="1414"/>
      <c r="B88" s="1423"/>
      <c r="C88" s="1404"/>
      <c r="D88" s="1407"/>
      <c r="E88" s="646" t="s">
        <v>231</v>
      </c>
      <c r="F88" s="622"/>
      <c r="G88" s="622"/>
      <c r="H88" s="622"/>
      <c r="I88" s="622"/>
      <c r="J88" s="622"/>
      <c r="K88" s="660"/>
      <c r="L88" s="652"/>
      <c r="M88" s="55"/>
      <c r="N88" s="55"/>
      <c r="O88" s="55"/>
      <c r="P88" s="55"/>
      <c r="Q88" s="55"/>
      <c r="R88" s="56"/>
      <c r="S88" s="56"/>
      <c r="T88" s="56">
        <v>439</v>
      </c>
      <c r="U88" s="635">
        <v>439</v>
      </c>
      <c r="V88" s="628">
        <f t="shared" si="21"/>
        <v>0</v>
      </c>
      <c r="W88" s="53">
        <f t="shared" si="22"/>
        <v>0</v>
      </c>
      <c r="X88" s="53">
        <f t="shared" si="23"/>
        <v>0</v>
      </c>
      <c r="Y88" s="54">
        <f t="shared" si="24"/>
        <v>0</v>
      </c>
      <c r="Z88" s="1396"/>
      <c r="AA88" s="1399"/>
      <c r="AB88" s="1399"/>
      <c r="AC88" s="1399"/>
      <c r="AD88" s="1399"/>
      <c r="AE88" s="1399"/>
      <c r="AF88" s="1399"/>
      <c r="AG88" s="1399"/>
      <c r="AH88" s="1399"/>
      <c r="AI88" s="1410"/>
      <c r="AJ88" s="1410"/>
    </row>
    <row r="89" spans="1:36" ht="16.5" thickBot="1" x14ac:dyDescent="0.3">
      <c r="A89" s="1415"/>
      <c r="B89" s="1424"/>
      <c r="C89" s="1405"/>
      <c r="D89" s="1408"/>
      <c r="E89" s="646"/>
      <c r="F89" s="55"/>
      <c r="G89" s="55"/>
      <c r="H89" s="55"/>
      <c r="I89" s="55"/>
      <c r="J89" s="55"/>
      <c r="K89" s="657"/>
      <c r="L89" s="652"/>
      <c r="M89" s="55"/>
      <c r="N89" s="55"/>
      <c r="O89" s="55"/>
      <c r="P89" s="55"/>
      <c r="Q89" s="55"/>
      <c r="R89" s="56"/>
      <c r="S89" s="56"/>
      <c r="T89" s="56"/>
      <c r="U89" s="635"/>
      <c r="V89" s="629">
        <f t="shared" si="21"/>
        <v>0</v>
      </c>
      <c r="W89" s="58">
        <f t="shared" si="22"/>
        <v>0</v>
      </c>
      <c r="X89" s="58">
        <f t="shared" si="23"/>
        <v>0</v>
      </c>
      <c r="Y89" s="59">
        <f t="shared" si="24"/>
        <v>0</v>
      </c>
      <c r="Z89" s="1397"/>
      <c r="AA89" s="1400"/>
      <c r="AB89" s="1400"/>
      <c r="AC89" s="1400"/>
      <c r="AD89" s="1400"/>
      <c r="AE89" s="1400"/>
      <c r="AF89" s="1400"/>
      <c r="AG89" s="1400"/>
      <c r="AH89" s="1400"/>
      <c r="AI89" s="1411"/>
      <c r="AJ89" s="1411"/>
    </row>
    <row r="90" spans="1:36" ht="31.5" x14ac:dyDescent="0.25">
      <c r="A90" s="1413">
        <v>12</v>
      </c>
      <c r="B90" s="1422" t="s">
        <v>101</v>
      </c>
      <c r="C90" s="1403" t="s">
        <v>83</v>
      </c>
      <c r="D90" s="1406">
        <f>160*0.8</f>
        <v>128</v>
      </c>
      <c r="E90" s="646" t="s">
        <v>232</v>
      </c>
      <c r="F90" s="622"/>
      <c r="G90" s="622"/>
      <c r="H90" s="622"/>
      <c r="I90" s="622"/>
      <c r="J90" s="622"/>
      <c r="K90" s="660"/>
      <c r="L90" s="652"/>
      <c r="M90" s="55"/>
      <c r="N90" s="55"/>
      <c r="O90" s="55"/>
      <c r="P90" s="55"/>
      <c r="Q90" s="55"/>
      <c r="R90" s="56">
        <v>387</v>
      </c>
      <c r="S90" s="56">
        <v>387</v>
      </c>
      <c r="T90" s="56">
        <v>394</v>
      </c>
      <c r="U90" s="635">
        <v>394</v>
      </c>
      <c r="V90" s="630">
        <f t="shared" si="21"/>
        <v>0</v>
      </c>
      <c r="W90" s="49">
        <f t="shared" si="22"/>
        <v>0</v>
      </c>
      <c r="X90" s="49">
        <f t="shared" si="23"/>
        <v>0</v>
      </c>
      <c r="Y90" s="50">
        <f t="shared" si="24"/>
        <v>0</v>
      </c>
      <c r="Z90" s="1395">
        <f>SUM(V90:V93)</f>
        <v>0</v>
      </c>
      <c r="AA90" s="1398">
        <f>SUM(W90:W93)</f>
        <v>0</v>
      </c>
      <c r="AB90" s="1398">
        <f>SUM(X90:X93)</f>
        <v>0</v>
      </c>
      <c r="AC90" s="1398">
        <f>SUM(Y90:Y93)</f>
        <v>0</v>
      </c>
      <c r="AD90" s="1412">
        <f t="shared" ref="AD90" si="29">Z90*0.38*0.9*SQRT(3)</f>
        <v>0</v>
      </c>
      <c r="AE90" s="1412">
        <f t="shared" si="25"/>
        <v>0</v>
      </c>
      <c r="AF90" s="1412">
        <f t="shared" si="25"/>
        <v>0</v>
      </c>
      <c r="AG90" s="1412">
        <f t="shared" si="25"/>
        <v>0</v>
      </c>
      <c r="AH90" s="1398">
        <f>MAX(Z90:AC93)</f>
        <v>0</v>
      </c>
      <c r="AI90" s="1409">
        <f t="shared" ref="AI90" si="30">AH90*0.38*0.9*SQRT(3)</f>
        <v>0</v>
      </c>
      <c r="AJ90" s="1409">
        <f>D90-AI90</f>
        <v>128</v>
      </c>
    </row>
    <row r="91" spans="1:36" ht="15.75" x14ac:dyDescent="0.25">
      <c r="A91" s="1414"/>
      <c r="B91" s="1423"/>
      <c r="C91" s="1404"/>
      <c r="D91" s="1407"/>
      <c r="E91" s="646"/>
      <c r="F91" s="55"/>
      <c r="G91" s="55"/>
      <c r="H91" s="55"/>
      <c r="I91" s="55"/>
      <c r="J91" s="55"/>
      <c r="K91" s="657"/>
      <c r="L91" s="652"/>
      <c r="M91" s="55"/>
      <c r="N91" s="55"/>
      <c r="O91" s="55"/>
      <c r="P91" s="55"/>
      <c r="Q91" s="55"/>
      <c r="R91" s="56"/>
      <c r="S91" s="56"/>
      <c r="T91" s="56"/>
      <c r="U91" s="635"/>
      <c r="V91" s="628">
        <f t="shared" si="21"/>
        <v>0</v>
      </c>
      <c r="W91" s="53">
        <f t="shared" si="22"/>
        <v>0</v>
      </c>
      <c r="X91" s="53">
        <f t="shared" si="23"/>
        <v>0</v>
      </c>
      <c r="Y91" s="54">
        <f t="shared" si="24"/>
        <v>0</v>
      </c>
      <c r="Z91" s="1396"/>
      <c r="AA91" s="1399"/>
      <c r="AB91" s="1399"/>
      <c r="AC91" s="1399"/>
      <c r="AD91" s="1399"/>
      <c r="AE91" s="1399"/>
      <c r="AF91" s="1399"/>
      <c r="AG91" s="1399"/>
      <c r="AH91" s="1399"/>
      <c r="AI91" s="1410"/>
      <c r="AJ91" s="1410"/>
    </row>
    <row r="92" spans="1:36" ht="15.75" x14ac:dyDescent="0.25">
      <c r="A92" s="1414"/>
      <c r="B92" s="1423"/>
      <c r="C92" s="1404"/>
      <c r="D92" s="1407"/>
      <c r="E92" s="646"/>
      <c r="F92" s="55"/>
      <c r="G92" s="55"/>
      <c r="H92" s="55"/>
      <c r="I92" s="55"/>
      <c r="J92" s="55"/>
      <c r="K92" s="657"/>
      <c r="L92" s="652"/>
      <c r="M92" s="55"/>
      <c r="N92" s="55"/>
      <c r="O92" s="55"/>
      <c r="P92" s="55"/>
      <c r="Q92" s="55"/>
      <c r="R92" s="56"/>
      <c r="S92" s="56"/>
      <c r="T92" s="56"/>
      <c r="U92" s="635"/>
      <c r="V92" s="628">
        <f t="shared" si="21"/>
        <v>0</v>
      </c>
      <c r="W92" s="53">
        <f t="shared" si="22"/>
        <v>0</v>
      </c>
      <c r="X92" s="53">
        <f t="shared" si="23"/>
        <v>0</v>
      </c>
      <c r="Y92" s="54">
        <f t="shared" si="24"/>
        <v>0</v>
      </c>
      <c r="Z92" s="1396"/>
      <c r="AA92" s="1399"/>
      <c r="AB92" s="1399"/>
      <c r="AC92" s="1399"/>
      <c r="AD92" s="1399"/>
      <c r="AE92" s="1399"/>
      <c r="AF92" s="1399"/>
      <c r="AG92" s="1399"/>
      <c r="AH92" s="1399"/>
      <c r="AI92" s="1410"/>
      <c r="AJ92" s="1410"/>
    </row>
    <row r="93" spans="1:36" ht="16.5" thickBot="1" x14ac:dyDescent="0.3">
      <c r="A93" s="1415"/>
      <c r="B93" s="1424"/>
      <c r="C93" s="1405"/>
      <c r="D93" s="1408"/>
      <c r="E93" s="646"/>
      <c r="F93" s="55"/>
      <c r="G93" s="55"/>
      <c r="H93" s="55"/>
      <c r="I93" s="55"/>
      <c r="J93" s="55"/>
      <c r="K93" s="657"/>
      <c r="L93" s="652"/>
      <c r="M93" s="55"/>
      <c r="N93" s="55"/>
      <c r="O93" s="55"/>
      <c r="P93" s="55"/>
      <c r="Q93" s="55"/>
      <c r="R93" s="56"/>
      <c r="S93" s="56"/>
      <c r="T93" s="56"/>
      <c r="U93" s="635"/>
      <c r="V93" s="629">
        <f t="shared" si="21"/>
        <v>0</v>
      </c>
      <c r="W93" s="58">
        <f t="shared" si="22"/>
        <v>0</v>
      </c>
      <c r="X93" s="58">
        <f t="shared" si="23"/>
        <v>0</v>
      </c>
      <c r="Y93" s="59">
        <f t="shared" si="24"/>
        <v>0</v>
      </c>
      <c r="Z93" s="1397"/>
      <c r="AA93" s="1400"/>
      <c r="AB93" s="1400"/>
      <c r="AC93" s="1400"/>
      <c r="AD93" s="1400"/>
      <c r="AE93" s="1400"/>
      <c r="AF93" s="1400"/>
      <c r="AG93" s="1400"/>
      <c r="AH93" s="1400"/>
      <c r="AI93" s="1411"/>
      <c r="AJ93" s="1411"/>
    </row>
    <row r="94" spans="1:36" ht="15.75" x14ac:dyDescent="0.25">
      <c r="A94" s="1413">
        <v>13</v>
      </c>
      <c r="B94" s="1422" t="s">
        <v>106</v>
      </c>
      <c r="C94" s="1403" t="s">
        <v>99</v>
      </c>
      <c r="D94" s="1406">
        <f>250*0.8</f>
        <v>200</v>
      </c>
      <c r="E94" s="646" t="s">
        <v>233</v>
      </c>
      <c r="F94" s="622">
        <v>73.599999999999994</v>
      </c>
      <c r="G94" s="622">
        <v>67.5</v>
      </c>
      <c r="H94" s="622">
        <v>65.7</v>
      </c>
      <c r="I94" s="622">
        <v>70</v>
      </c>
      <c r="J94" s="622">
        <v>67.5</v>
      </c>
      <c r="K94" s="660">
        <v>67.7</v>
      </c>
      <c r="L94" s="652">
        <v>44.7</v>
      </c>
      <c r="M94" s="55">
        <v>47.7</v>
      </c>
      <c r="N94" s="55">
        <v>50</v>
      </c>
      <c r="O94" s="55">
        <v>44.8</v>
      </c>
      <c r="P94" s="55">
        <v>47</v>
      </c>
      <c r="Q94" s="55">
        <v>51</v>
      </c>
      <c r="R94" s="56">
        <v>408</v>
      </c>
      <c r="S94" s="56">
        <v>408</v>
      </c>
      <c r="T94" s="56">
        <v>404</v>
      </c>
      <c r="U94" s="635">
        <v>404</v>
      </c>
      <c r="V94" s="630">
        <f t="shared" si="21"/>
        <v>68.933333333333337</v>
      </c>
      <c r="W94" s="49">
        <f t="shared" si="22"/>
        <v>68.399999999999991</v>
      </c>
      <c r="X94" s="49">
        <f t="shared" si="23"/>
        <v>47.466666666666669</v>
      </c>
      <c r="Y94" s="50">
        <f t="shared" si="24"/>
        <v>47.6</v>
      </c>
      <c r="Z94" s="1395">
        <f>SUM(V94:V97)</f>
        <v>68.933333333333337</v>
      </c>
      <c r="AA94" s="1398">
        <f>SUM(W94:W97)</f>
        <v>68.399999999999991</v>
      </c>
      <c r="AB94" s="1398">
        <f>SUM(X94:X97)</f>
        <v>51.866666666666667</v>
      </c>
      <c r="AC94" s="1398">
        <f>SUM(Y94:Y97)</f>
        <v>52.9</v>
      </c>
      <c r="AD94" s="1412">
        <f t="shared" ref="AD94" si="31">Z94*0.38*0.9*SQRT(3)</f>
        <v>40.833444198597796</v>
      </c>
      <c r="AE94" s="1412">
        <f t="shared" si="25"/>
        <v>40.517518131297223</v>
      </c>
      <c r="AF94" s="1412">
        <f t="shared" si="25"/>
        <v>30.723810044979775</v>
      </c>
      <c r="AG94" s="1412">
        <f t="shared" si="25"/>
        <v>31.335916800374612</v>
      </c>
      <c r="AH94" s="1398">
        <f>MAX(Z94:AC97)</f>
        <v>68.933333333333337</v>
      </c>
      <c r="AI94" s="1409">
        <f t="shared" ref="AI94" si="32">AH94*0.38*0.9*SQRT(3)</f>
        <v>40.833444198597796</v>
      </c>
      <c r="AJ94" s="1409">
        <f>D94-AI94</f>
        <v>159.16655580140221</v>
      </c>
    </row>
    <row r="95" spans="1:36" ht="15.75" x14ac:dyDescent="0.25">
      <c r="A95" s="1414"/>
      <c r="B95" s="1423"/>
      <c r="C95" s="1404"/>
      <c r="D95" s="1407"/>
      <c r="E95" s="646" t="s">
        <v>1392</v>
      </c>
      <c r="F95" s="55"/>
      <c r="G95" s="55"/>
      <c r="H95" s="55"/>
      <c r="I95" s="55"/>
      <c r="J95" s="55"/>
      <c r="K95" s="657"/>
      <c r="L95" s="652">
        <v>6.2</v>
      </c>
      <c r="M95" s="55">
        <v>4.0999999999999996</v>
      </c>
      <c r="N95" s="55">
        <v>2.9</v>
      </c>
      <c r="O95" s="55">
        <v>6.1</v>
      </c>
      <c r="P95" s="55">
        <v>3.8</v>
      </c>
      <c r="Q95" s="55">
        <v>6</v>
      </c>
      <c r="R95" s="56"/>
      <c r="S95" s="56"/>
      <c r="T95" s="56"/>
      <c r="U95" s="635"/>
      <c r="V95" s="628">
        <f t="shared" si="21"/>
        <v>0</v>
      </c>
      <c r="W95" s="53">
        <f t="shared" si="22"/>
        <v>0</v>
      </c>
      <c r="X95" s="53">
        <f t="shared" si="23"/>
        <v>4.4000000000000004</v>
      </c>
      <c r="Y95" s="54">
        <f t="shared" si="24"/>
        <v>5.3</v>
      </c>
      <c r="Z95" s="1396"/>
      <c r="AA95" s="1399"/>
      <c r="AB95" s="1399"/>
      <c r="AC95" s="1399"/>
      <c r="AD95" s="1399"/>
      <c r="AE95" s="1399"/>
      <c r="AF95" s="1399"/>
      <c r="AG95" s="1399"/>
      <c r="AH95" s="1399"/>
      <c r="AI95" s="1410"/>
      <c r="AJ95" s="1410"/>
    </row>
    <row r="96" spans="1:36" ht="15.75" x14ac:dyDescent="0.25">
      <c r="A96" s="1414"/>
      <c r="B96" s="1423"/>
      <c r="C96" s="1404"/>
      <c r="D96" s="1407"/>
      <c r="E96" s="646"/>
      <c r="F96" s="55"/>
      <c r="G96" s="55"/>
      <c r="H96" s="55"/>
      <c r="I96" s="55"/>
      <c r="J96" s="55"/>
      <c r="K96" s="657"/>
      <c r="L96" s="652"/>
      <c r="M96" s="55"/>
      <c r="N96" s="55"/>
      <c r="O96" s="55"/>
      <c r="P96" s="55"/>
      <c r="Q96" s="55"/>
      <c r="R96" s="56"/>
      <c r="S96" s="56"/>
      <c r="T96" s="56"/>
      <c r="U96" s="635"/>
      <c r="V96" s="628">
        <f t="shared" si="21"/>
        <v>0</v>
      </c>
      <c r="W96" s="53">
        <f t="shared" si="22"/>
        <v>0</v>
      </c>
      <c r="X96" s="53">
        <f t="shared" si="23"/>
        <v>0</v>
      </c>
      <c r="Y96" s="54">
        <f t="shared" si="24"/>
        <v>0</v>
      </c>
      <c r="Z96" s="1396"/>
      <c r="AA96" s="1399"/>
      <c r="AB96" s="1399"/>
      <c r="AC96" s="1399"/>
      <c r="AD96" s="1399"/>
      <c r="AE96" s="1399"/>
      <c r="AF96" s="1399"/>
      <c r="AG96" s="1399"/>
      <c r="AH96" s="1399"/>
      <c r="AI96" s="1410"/>
      <c r="AJ96" s="1410"/>
    </row>
    <row r="97" spans="1:36" ht="16.5" thickBot="1" x14ac:dyDescent="0.3">
      <c r="A97" s="1415"/>
      <c r="B97" s="1424"/>
      <c r="C97" s="1405"/>
      <c r="D97" s="1408"/>
      <c r="E97" s="646"/>
      <c r="F97" s="55"/>
      <c r="G97" s="55"/>
      <c r="H97" s="55"/>
      <c r="I97" s="55"/>
      <c r="J97" s="55"/>
      <c r="K97" s="657"/>
      <c r="L97" s="652"/>
      <c r="M97" s="55"/>
      <c r="N97" s="55"/>
      <c r="O97" s="55"/>
      <c r="P97" s="55"/>
      <c r="Q97" s="55"/>
      <c r="R97" s="56"/>
      <c r="S97" s="56"/>
      <c r="T97" s="56"/>
      <c r="U97" s="635"/>
      <c r="V97" s="629">
        <f t="shared" si="21"/>
        <v>0</v>
      </c>
      <c r="W97" s="58">
        <f t="shared" si="22"/>
        <v>0</v>
      </c>
      <c r="X97" s="58">
        <f t="shared" si="23"/>
        <v>0</v>
      </c>
      <c r="Y97" s="59">
        <f t="shared" si="24"/>
        <v>0</v>
      </c>
      <c r="Z97" s="1397"/>
      <c r="AA97" s="1400"/>
      <c r="AB97" s="1400"/>
      <c r="AC97" s="1400"/>
      <c r="AD97" s="1400"/>
      <c r="AE97" s="1400"/>
      <c r="AF97" s="1400"/>
      <c r="AG97" s="1400"/>
      <c r="AH97" s="1400"/>
      <c r="AI97" s="1411"/>
      <c r="AJ97" s="1411"/>
    </row>
    <row r="98" spans="1:36" ht="31.5" x14ac:dyDescent="0.25">
      <c r="A98" s="1413">
        <v>14</v>
      </c>
      <c r="B98" s="1422" t="s">
        <v>108</v>
      </c>
      <c r="C98" s="1403" t="s">
        <v>99</v>
      </c>
      <c r="D98" s="1406">
        <f>250*0.8</f>
        <v>200</v>
      </c>
      <c r="E98" s="646" t="s">
        <v>234</v>
      </c>
      <c r="F98" s="622">
        <v>3.2</v>
      </c>
      <c r="G98" s="622">
        <v>0</v>
      </c>
      <c r="H98" s="622">
        <v>0.1</v>
      </c>
      <c r="I98" s="622">
        <v>1.8</v>
      </c>
      <c r="J98" s="622">
        <v>1.1000000000000001</v>
      </c>
      <c r="K98" s="660">
        <v>2.1</v>
      </c>
      <c r="L98" s="652">
        <v>0</v>
      </c>
      <c r="M98" s="55">
        <v>7.5</v>
      </c>
      <c r="N98" s="55">
        <v>4.2</v>
      </c>
      <c r="O98" s="55">
        <v>0</v>
      </c>
      <c r="P98" s="55">
        <v>5.7</v>
      </c>
      <c r="Q98" s="55">
        <v>4.5</v>
      </c>
      <c r="R98" s="56">
        <v>405</v>
      </c>
      <c r="S98" s="56">
        <v>405</v>
      </c>
      <c r="T98" s="56">
        <v>422</v>
      </c>
      <c r="U98" s="635">
        <v>422</v>
      </c>
      <c r="V98" s="630">
        <f t="shared" si="21"/>
        <v>1.6500000000000001</v>
      </c>
      <c r="W98" s="49">
        <f t="shared" si="22"/>
        <v>1.6666666666666667</v>
      </c>
      <c r="X98" s="49">
        <f t="shared" si="23"/>
        <v>5.85</v>
      </c>
      <c r="Y98" s="50">
        <f t="shared" si="24"/>
        <v>5.0999999999999996</v>
      </c>
      <c r="Z98" s="1395">
        <f>SUM(V98:V101)</f>
        <v>1.6500000000000001</v>
      </c>
      <c r="AA98" s="1398">
        <f>SUM(W98:W101)</f>
        <v>1.6666666666666667</v>
      </c>
      <c r="AB98" s="1398">
        <f>SUM(X98:X101)</f>
        <v>5.85</v>
      </c>
      <c r="AC98" s="1398">
        <f>SUM(Y98:Y101)</f>
        <v>5.0999999999999996</v>
      </c>
      <c r="AD98" s="1412">
        <f t="shared" ref="AD98:AG102" si="33">Z98*0.38*0.9*SQRT(3)</f>
        <v>0.97739627071111768</v>
      </c>
      <c r="AE98" s="1412">
        <f t="shared" si="33"/>
        <v>0.98726896031426015</v>
      </c>
      <c r="AF98" s="1412">
        <f t="shared" si="33"/>
        <v>3.4653140507030527</v>
      </c>
      <c r="AG98" s="1412">
        <f t="shared" si="33"/>
        <v>3.0210430185616355</v>
      </c>
      <c r="AH98" s="1398">
        <f>MAX(Z98:AC101)</f>
        <v>5.85</v>
      </c>
      <c r="AI98" s="1409">
        <f t="shared" ref="AI98" si="34">AH98*0.38*0.9*SQRT(3)</f>
        <v>3.4653140507030527</v>
      </c>
      <c r="AJ98" s="1409">
        <f>D98-AI98</f>
        <v>196.53468594929694</v>
      </c>
    </row>
    <row r="99" spans="1:36" ht="15.75" x14ac:dyDescent="0.25">
      <c r="A99" s="1414"/>
      <c r="B99" s="1423"/>
      <c r="C99" s="1404"/>
      <c r="D99" s="1407"/>
      <c r="E99" s="646"/>
      <c r="F99" s="55"/>
      <c r="G99" s="55"/>
      <c r="H99" s="55"/>
      <c r="I99" s="55"/>
      <c r="J99" s="55"/>
      <c r="K99" s="657"/>
      <c r="L99" s="652"/>
      <c r="M99" s="55"/>
      <c r="N99" s="55"/>
      <c r="O99" s="55"/>
      <c r="P99" s="55"/>
      <c r="Q99" s="55"/>
      <c r="R99" s="56"/>
      <c r="S99" s="56"/>
      <c r="T99" s="56"/>
      <c r="U99" s="635"/>
      <c r="V99" s="628">
        <f t="shared" si="21"/>
        <v>0</v>
      </c>
      <c r="W99" s="53">
        <f t="shared" si="22"/>
        <v>0</v>
      </c>
      <c r="X99" s="53">
        <f t="shared" si="23"/>
        <v>0</v>
      </c>
      <c r="Y99" s="54">
        <f t="shared" si="24"/>
        <v>0</v>
      </c>
      <c r="Z99" s="1396"/>
      <c r="AA99" s="1399"/>
      <c r="AB99" s="1399"/>
      <c r="AC99" s="1399"/>
      <c r="AD99" s="1399"/>
      <c r="AE99" s="1399"/>
      <c r="AF99" s="1399"/>
      <c r="AG99" s="1399"/>
      <c r="AH99" s="1399"/>
      <c r="AI99" s="1410"/>
      <c r="AJ99" s="1410"/>
    </row>
    <row r="100" spans="1:36" ht="15.75" x14ac:dyDescent="0.25">
      <c r="A100" s="1414"/>
      <c r="B100" s="1423"/>
      <c r="C100" s="1404"/>
      <c r="D100" s="1407"/>
      <c r="E100" s="646"/>
      <c r="F100" s="55"/>
      <c r="G100" s="55"/>
      <c r="H100" s="55"/>
      <c r="I100" s="55"/>
      <c r="J100" s="55"/>
      <c r="K100" s="657"/>
      <c r="L100" s="652"/>
      <c r="M100" s="55"/>
      <c r="N100" s="55"/>
      <c r="O100" s="55"/>
      <c r="P100" s="55"/>
      <c r="Q100" s="55"/>
      <c r="R100" s="56"/>
      <c r="S100" s="56"/>
      <c r="T100" s="56"/>
      <c r="U100" s="635"/>
      <c r="V100" s="628">
        <f t="shared" si="21"/>
        <v>0</v>
      </c>
      <c r="W100" s="53">
        <f t="shared" si="22"/>
        <v>0</v>
      </c>
      <c r="X100" s="53">
        <f t="shared" si="23"/>
        <v>0</v>
      </c>
      <c r="Y100" s="54">
        <f t="shared" si="24"/>
        <v>0</v>
      </c>
      <c r="Z100" s="1396"/>
      <c r="AA100" s="1399"/>
      <c r="AB100" s="1399"/>
      <c r="AC100" s="1399"/>
      <c r="AD100" s="1399"/>
      <c r="AE100" s="1399"/>
      <c r="AF100" s="1399"/>
      <c r="AG100" s="1399"/>
      <c r="AH100" s="1399"/>
      <c r="AI100" s="1410"/>
      <c r="AJ100" s="1410"/>
    </row>
    <row r="101" spans="1:36" ht="16.5" thickBot="1" x14ac:dyDescent="0.3">
      <c r="A101" s="1415"/>
      <c r="B101" s="1424"/>
      <c r="C101" s="1405"/>
      <c r="D101" s="1408"/>
      <c r="E101" s="646"/>
      <c r="F101" s="55"/>
      <c r="G101" s="55"/>
      <c r="H101" s="55"/>
      <c r="I101" s="55"/>
      <c r="J101" s="55"/>
      <c r="K101" s="657"/>
      <c r="L101" s="652"/>
      <c r="M101" s="55"/>
      <c r="N101" s="55"/>
      <c r="O101" s="55"/>
      <c r="P101" s="55"/>
      <c r="Q101" s="55"/>
      <c r="R101" s="56"/>
      <c r="S101" s="56"/>
      <c r="T101" s="56"/>
      <c r="U101" s="635"/>
      <c r="V101" s="629">
        <f t="shared" si="21"/>
        <v>0</v>
      </c>
      <c r="W101" s="58">
        <f t="shared" si="22"/>
        <v>0</v>
      </c>
      <c r="X101" s="58">
        <f t="shared" si="23"/>
        <v>0</v>
      </c>
      <c r="Y101" s="59">
        <f t="shared" si="24"/>
        <v>0</v>
      </c>
      <c r="Z101" s="1397"/>
      <c r="AA101" s="1400"/>
      <c r="AB101" s="1400"/>
      <c r="AC101" s="1400"/>
      <c r="AD101" s="1400"/>
      <c r="AE101" s="1400"/>
      <c r="AF101" s="1400"/>
      <c r="AG101" s="1400"/>
      <c r="AH101" s="1400"/>
      <c r="AI101" s="1411"/>
      <c r="AJ101" s="1411"/>
    </row>
    <row r="102" spans="1:36" ht="31.5" x14ac:dyDescent="0.25">
      <c r="A102" s="1413">
        <v>15</v>
      </c>
      <c r="B102" s="1417" t="s">
        <v>115</v>
      </c>
      <c r="C102" s="1389" t="s">
        <v>235</v>
      </c>
      <c r="D102" s="1391">
        <f>(1000+1000)*0.8</f>
        <v>1600</v>
      </c>
      <c r="E102" s="646" t="s">
        <v>236</v>
      </c>
      <c r="F102" s="622">
        <v>36.1</v>
      </c>
      <c r="G102" s="622">
        <v>18</v>
      </c>
      <c r="H102" s="622">
        <v>6.9</v>
      </c>
      <c r="I102" s="622">
        <v>13.2</v>
      </c>
      <c r="J102" s="622">
        <v>1.6</v>
      </c>
      <c r="K102" s="660">
        <v>5.2</v>
      </c>
      <c r="L102" s="652">
        <v>42</v>
      </c>
      <c r="M102" s="55">
        <v>15.3</v>
      </c>
      <c r="N102" s="55">
        <v>44.3</v>
      </c>
      <c r="O102" s="55">
        <v>9.1999999999999993</v>
      </c>
      <c r="P102" s="55">
        <v>4.9000000000000004</v>
      </c>
      <c r="Q102" s="55">
        <v>8.4</v>
      </c>
      <c r="R102" s="56"/>
      <c r="S102" s="56"/>
      <c r="T102" s="56"/>
      <c r="U102" s="635"/>
      <c r="V102" s="630">
        <f t="shared" si="21"/>
        <v>20.333333333333332</v>
      </c>
      <c r="W102" s="49">
        <f t="shared" si="22"/>
        <v>6.666666666666667</v>
      </c>
      <c r="X102" s="49">
        <f t="shared" si="23"/>
        <v>33.866666666666667</v>
      </c>
      <c r="Y102" s="50">
        <f t="shared" si="24"/>
        <v>7.5</v>
      </c>
      <c r="Z102" s="1395">
        <f>SUM(V102:V109)</f>
        <v>150.26666666666665</v>
      </c>
      <c r="AA102" s="1398">
        <f>SUM(W102:W109)</f>
        <v>180.53333333333333</v>
      </c>
      <c r="AB102" s="1398">
        <f>SUM(X102:X109)</f>
        <v>195.93333333333334</v>
      </c>
      <c r="AC102" s="1398">
        <f>SUM(Y102:Y109)</f>
        <v>152.43333333333334</v>
      </c>
      <c r="AD102" s="1412">
        <f t="shared" ref="AD102" si="35">Z102*0.38*0.9*SQRT(3)</f>
        <v>89.012169461933681</v>
      </c>
      <c r="AE102" s="1412">
        <f t="shared" si="33"/>
        <v>106.94097378124064</v>
      </c>
      <c r="AF102" s="1412">
        <f t="shared" si="33"/>
        <v>116.06333897454442</v>
      </c>
      <c r="AG102" s="1412">
        <f t="shared" si="33"/>
        <v>90.29561911034223</v>
      </c>
      <c r="AH102" s="1398">
        <f>MAX(Z102:AC109)</f>
        <v>195.93333333333334</v>
      </c>
      <c r="AI102" s="1409">
        <f t="shared" ref="AI102" si="36">AH102*0.38*0.9*SQRT(3)</f>
        <v>116.06333897454442</v>
      </c>
      <c r="AJ102" s="1409">
        <f>D102-AI102</f>
        <v>1483.9366610254556</v>
      </c>
    </row>
    <row r="103" spans="1:36" ht="15.75" x14ac:dyDescent="0.25">
      <c r="A103" s="1414"/>
      <c r="B103" s="1418"/>
      <c r="C103" s="1420"/>
      <c r="D103" s="1421"/>
      <c r="E103" s="646" t="s">
        <v>237</v>
      </c>
      <c r="F103" s="622"/>
      <c r="G103" s="622"/>
      <c r="H103" s="622"/>
      <c r="I103" s="622"/>
      <c r="J103" s="622"/>
      <c r="K103" s="660"/>
      <c r="L103" s="652"/>
      <c r="M103" s="55"/>
      <c r="N103" s="55"/>
      <c r="O103" s="55"/>
      <c r="P103" s="55"/>
      <c r="Q103" s="55"/>
      <c r="R103" s="56">
        <v>399</v>
      </c>
      <c r="S103" s="56">
        <v>399</v>
      </c>
      <c r="T103" s="56">
        <v>415</v>
      </c>
      <c r="U103" s="635">
        <v>415</v>
      </c>
      <c r="V103" s="628">
        <f t="shared" si="21"/>
        <v>0</v>
      </c>
      <c r="W103" s="53">
        <f t="shared" si="22"/>
        <v>0</v>
      </c>
      <c r="X103" s="53">
        <f t="shared" si="23"/>
        <v>0</v>
      </c>
      <c r="Y103" s="54">
        <f t="shared" si="24"/>
        <v>0</v>
      </c>
      <c r="Z103" s="1396"/>
      <c r="AA103" s="1399"/>
      <c r="AB103" s="1399"/>
      <c r="AC103" s="1399"/>
      <c r="AD103" s="1399"/>
      <c r="AE103" s="1399"/>
      <c r="AF103" s="1399"/>
      <c r="AG103" s="1399"/>
      <c r="AH103" s="1399"/>
      <c r="AI103" s="1410"/>
      <c r="AJ103" s="1410"/>
    </row>
    <row r="104" spans="1:36" ht="15.75" x14ac:dyDescent="0.25">
      <c r="A104" s="1414"/>
      <c r="B104" s="1418"/>
      <c r="C104" s="1420"/>
      <c r="D104" s="1421"/>
      <c r="E104" s="646" t="s">
        <v>238</v>
      </c>
      <c r="F104" s="622">
        <v>29.5</v>
      </c>
      <c r="G104" s="622">
        <v>16</v>
      </c>
      <c r="H104" s="622">
        <v>25.9</v>
      </c>
      <c r="I104" s="622">
        <v>104</v>
      </c>
      <c r="J104" s="622">
        <v>51.7</v>
      </c>
      <c r="K104" s="660">
        <v>51.3</v>
      </c>
      <c r="L104" s="652">
        <v>93.8</v>
      </c>
      <c r="M104" s="55">
        <v>114.4</v>
      </c>
      <c r="N104" s="55">
        <v>48.8</v>
      </c>
      <c r="O104" s="55">
        <v>105.1</v>
      </c>
      <c r="P104" s="55">
        <v>117.3</v>
      </c>
      <c r="Q104" s="55">
        <v>80</v>
      </c>
      <c r="R104" s="56">
        <v>399</v>
      </c>
      <c r="S104" s="56">
        <v>399</v>
      </c>
      <c r="T104" s="56">
        <v>415</v>
      </c>
      <c r="U104" s="635">
        <v>415</v>
      </c>
      <c r="V104" s="628">
        <f t="shared" si="21"/>
        <v>23.8</v>
      </c>
      <c r="W104" s="53">
        <f t="shared" si="22"/>
        <v>69</v>
      </c>
      <c r="X104" s="53">
        <f t="shared" si="23"/>
        <v>85.666666666666671</v>
      </c>
      <c r="Y104" s="54">
        <f t="shared" si="24"/>
        <v>100.8</v>
      </c>
      <c r="Z104" s="1396"/>
      <c r="AA104" s="1399"/>
      <c r="AB104" s="1399"/>
      <c r="AC104" s="1399"/>
      <c r="AD104" s="1399"/>
      <c r="AE104" s="1399"/>
      <c r="AF104" s="1399"/>
      <c r="AG104" s="1399"/>
      <c r="AH104" s="1399"/>
      <c r="AI104" s="1410"/>
      <c r="AJ104" s="1410"/>
    </row>
    <row r="105" spans="1:36" ht="15.75" x14ac:dyDescent="0.25">
      <c r="A105" s="1414"/>
      <c r="B105" s="1418"/>
      <c r="C105" s="1420"/>
      <c r="D105" s="1421"/>
      <c r="E105" s="646" t="s">
        <v>239</v>
      </c>
      <c r="F105" s="622">
        <v>68</v>
      </c>
      <c r="G105" s="622">
        <v>34</v>
      </c>
      <c r="H105" s="622">
        <v>72</v>
      </c>
      <c r="I105" s="622">
        <v>67</v>
      </c>
      <c r="J105" s="622">
        <v>33</v>
      </c>
      <c r="K105" s="660">
        <v>73</v>
      </c>
      <c r="L105" s="652">
        <v>28.4</v>
      </c>
      <c r="M105" s="55">
        <v>32.5</v>
      </c>
      <c r="N105" s="55">
        <v>17</v>
      </c>
      <c r="O105" s="55">
        <v>14.8</v>
      </c>
      <c r="P105" s="55">
        <v>14.5</v>
      </c>
      <c r="Q105" s="55">
        <v>14.1</v>
      </c>
      <c r="R105" s="56">
        <v>399</v>
      </c>
      <c r="S105" s="56">
        <v>399</v>
      </c>
      <c r="T105" s="56"/>
      <c r="U105" s="635"/>
      <c r="V105" s="628">
        <f t="shared" si="21"/>
        <v>58</v>
      </c>
      <c r="W105" s="53">
        <f t="shared" si="22"/>
        <v>57.666666666666664</v>
      </c>
      <c r="X105" s="53">
        <f t="shared" si="23"/>
        <v>25.966666666666669</v>
      </c>
      <c r="Y105" s="54">
        <f t="shared" si="24"/>
        <v>14.466666666666667</v>
      </c>
      <c r="Z105" s="1396"/>
      <c r="AA105" s="1399"/>
      <c r="AB105" s="1399"/>
      <c r="AC105" s="1399"/>
      <c r="AD105" s="1399"/>
      <c r="AE105" s="1399"/>
      <c r="AF105" s="1399"/>
      <c r="AG105" s="1399"/>
      <c r="AH105" s="1399"/>
      <c r="AI105" s="1410"/>
      <c r="AJ105" s="1410"/>
    </row>
    <row r="106" spans="1:36" ht="15.75" x14ac:dyDescent="0.25">
      <c r="A106" s="1414"/>
      <c r="B106" s="1418"/>
      <c r="C106" s="1420"/>
      <c r="D106" s="1421"/>
      <c r="E106" s="646" t="s">
        <v>240</v>
      </c>
      <c r="F106" s="622">
        <v>16.8</v>
      </c>
      <c r="G106" s="622">
        <v>73.099999999999994</v>
      </c>
      <c r="H106" s="622">
        <v>54.5</v>
      </c>
      <c r="I106" s="622">
        <v>18.5</v>
      </c>
      <c r="J106" s="622">
        <v>76</v>
      </c>
      <c r="K106" s="660">
        <v>47.1</v>
      </c>
      <c r="L106" s="652">
        <v>45.9</v>
      </c>
      <c r="M106" s="55">
        <v>40.200000000000003</v>
      </c>
      <c r="N106" s="55">
        <v>65.2</v>
      </c>
      <c r="O106" s="55">
        <v>21.8</v>
      </c>
      <c r="P106" s="55">
        <v>37</v>
      </c>
      <c r="Q106" s="55">
        <v>30.2</v>
      </c>
      <c r="R106" s="56">
        <v>399</v>
      </c>
      <c r="S106" s="56">
        <v>399</v>
      </c>
      <c r="T106" s="56">
        <v>415</v>
      </c>
      <c r="U106" s="635">
        <v>415</v>
      </c>
      <c r="V106" s="628">
        <f t="shared" si="21"/>
        <v>48.133333333333326</v>
      </c>
      <c r="W106" s="53">
        <f t="shared" si="22"/>
        <v>47.199999999999996</v>
      </c>
      <c r="X106" s="53">
        <f t="shared" si="23"/>
        <v>50.433333333333337</v>
      </c>
      <c r="Y106" s="54">
        <f t="shared" si="24"/>
        <v>29.666666666666668</v>
      </c>
      <c r="Z106" s="1396"/>
      <c r="AA106" s="1399"/>
      <c r="AB106" s="1399"/>
      <c r="AC106" s="1399"/>
      <c r="AD106" s="1399"/>
      <c r="AE106" s="1399"/>
      <c r="AF106" s="1399"/>
      <c r="AG106" s="1399"/>
      <c r="AH106" s="1399"/>
      <c r="AI106" s="1410"/>
      <c r="AJ106" s="1410"/>
    </row>
    <row r="107" spans="1:36" ht="15.75" x14ac:dyDescent="0.25">
      <c r="A107" s="1414"/>
      <c r="B107" s="1418"/>
      <c r="C107" s="1420"/>
      <c r="D107" s="1421"/>
      <c r="E107" s="646" t="s">
        <v>241</v>
      </c>
      <c r="F107" s="622"/>
      <c r="G107" s="622"/>
      <c r="H107" s="622"/>
      <c r="I107" s="622"/>
      <c r="J107" s="622"/>
      <c r="K107" s="660"/>
      <c r="L107" s="652"/>
      <c r="M107" s="55"/>
      <c r="N107" s="55"/>
      <c r="O107" s="55"/>
      <c r="P107" s="55"/>
      <c r="Q107" s="55"/>
      <c r="R107" s="56">
        <v>399</v>
      </c>
      <c r="S107" s="56">
        <v>399</v>
      </c>
      <c r="T107" s="56">
        <v>415</v>
      </c>
      <c r="U107" s="635">
        <v>415</v>
      </c>
      <c r="V107" s="628">
        <f t="shared" si="21"/>
        <v>0</v>
      </c>
      <c r="W107" s="53">
        <f t="shared" si="22"/>
        <v>0</v>
      </c>
      <c r="X107" s="53">
        <f t="shared" si="23"/>
        <v>0</v>
      </c>
      <c r="Y107" s="54">
        <f t="shared" si="24"/>
        <v>0</v>
      </c>
      <c r="Z107" s="1396"/>
      <c r="AA107" s="1399"/>
      <c r="AB107" s="1399"/>
      <c r="AC107" s="1399"/>
      <c r="AD107" s="1399"/>
      <c r="AE107" s="1399"/>
      <c r="AF107" s="1399"/>
      <c r="AG107" s="1399"/>
      <c r="AH107" s="1399"/>
      <c r="AI107" s="1410"/>
      <c r="AJ107" s="1410"/>
    </row>
    <row r="108" spans="1:36" ht="15.75" x14ac:dyDescent="0.25">
      <c r="A108" s="1414"/>
      <c r="B108" s="1418"/>
      <c r="C108" s="1420"/>
      <c r="D108" s="1421"/>
      <c r="E108" s="646"/>
      <c r="F108" s="55"/>
      <c r="G108" s="55"/>
      <c r="H108" s="55"/>
      <c r="I108" s="55"/>
      <c r="J108" s="55"/>
      <c r="K108" s="657"/>
      <c r="L108" s="652"/>
      <c r="M108" s="55"/>
      <c r="N108" s="55"/>
      <c r="O108" s="55"/>
      <c r="P108" s="55"/>
      <c r="Q108" s="55"/>
      <c r="R108" s="56"/>
      <c r="S108" s="56"/>
      <c r="T108" s="56"/>
      <c r="U108" s="635"/>
      <c r="V108" s="628">
        <f t="shared" si="21"/>
        <v>0</v>
      </c>
      <c r="W108" s="53">
        <f t="shared" si="22"/>
        <v>0</v>
      </c>
      <c r="X108" s="53">
        <f t="shared" si="23"/>
        <v>0</v>
      </c>
      <c r="Y108" s="54">
        <f t="shared" si="24"/>
        <v>0</v>
      </c>
      <c r="Z108" s="1396"/>
      <c r="AA108" s="1399"/>
      <c r="AB108" s="1399"/>
      <c r="AC108" s="1399"/>
      <c r="AD108" s="1399"/>
      <c r="AE108" s="1399"/>
      <c r="AF108" s="1399"/>
      <c r="AG108" s="1399"/>
      <c r="AH108" s="1399"/>
      <c r="AI108" s="1410"/>
      <c r="AJ108" s="1410"/>
    </row>
    <row r="109" spans="1:36" ht="16.5" thickBot="1" x14ac:dyDescent="0.3">
      <c r="A109" s="1415"/>
      <c r="B109" s="1419"/>
      <c r="C109" s="1390"/>
      <c r="D109" s="1392"/>
      <c r="E109" s="646"/>
      <c r="F109" s="55"/>
      <c r="G109" s="55"/>
      <c r="H109" s="55"/>
      <c r="I109" s="55"/>
      <c r="J109" s="55"/>
      <c r="K109" s="657"/>
      <c r="L109" s="652"/>
      <c r="M109" s="55"/>
      <c r="N109" s="55"/>
      <c r="O109" s="55"/>
      <c r="P109" s="55"/>
      <c r="Q109" s="55"/>
      <c r="R109" s="56"/>
      <c r="S109" s="56"/>
      <c r="T109" s="56"/>
      <c r="U109" s="635"/>
      <c r="V109" s="629">
        <f t="shared" si="21"/>
        <v>0</v>
      </c>
      <c r="W109" s="58">
        <f t="shared" si="22"/>
        <v>0</v>
      </c>
      <c r="X109" s="58">
        <f t="shared" si="23"/>
        <v>0</v>
      </c>
      <c r="Y109" s="59">
        <f t="shared" si="24"/>
        <v>0</v>
      </c>
      <c r="Z109" s="1397"/>
      <c r="AA109" s="1400"/>
      <c r="AB109" s="1400"/>
      <c r="AC109" s="1400"/>
      <c r="AD109" s="1400"/>
      <c r="AE109" s="1400"/>
      <c r="AF109" s="1400"/>
      <c r="AG109" s="1400"/>
      <c r="AH109" s="1400"/>
      <c r="AI109" s="1411"/>
      <c r="AJ109" s="1411"/>
    </row>
    <row r="110" spans="1:36" ht="15.75" x14ac:dyDescent="0.25">
      <c r="A110" s="1413">
        <v>16</v>
      </c>
      <c r="B110" s="1417" t="s">
        <v>242</v>
      </c>
      <c r="C110" s="1403" t="s">
        <v>243</v>
      </c>
      <c r="D110" s="1406">
        <f>(630+630)*0.8</f>
        <v>1008</v>
      </c>
      <c r="E110" s="646" t="s">
        <v>244</v>
      </c>
      <c r="F110" s="622"/>
      <c r="G110" s="622"/>
      <c r="H110" s="622"/>
      <c r="I110" s="622"/>
      <c r="J110" s="622"/>
      <c r="K110" s="660"/>
      <c r="L110" s="652"/>
      <c r="M110" s="55"/>
      <c r="N110" s="55"/>
      <c r="O110" s="55"/>
      <c r="P110" s="55"/>
      <c r="Q110" s="55"/>
      <c r="R110" s="56">
        <v>398</v>
      </c>
      <c r="S110" s="56">
        <v>398</v>
      </c>
      <c r="T110" s="56"/>
      <c r="U110" s="635"/>
      <c r="V110" s="630">
        <f t="shared" si="21"/>
        <v>0</v>
      </c>
      <c r="W110" s="49">
        <f t="shared" si="22"/>
        <v>0</v>
      </c>
      <c r="X110" s="49">
        <f t="shared" si="23"/>
        <v>0</v>
      </c>
      <c r="Y110" s="50">
        <f t="shared" si="24"/>
        <v>0</v>
      </c>
      <c r="Z110" s="1395">
        <f>SUM(V110:V121)</f>
        <v>81</v>
      </c>
      <c r="AA110" s="1398">
        <f>SUM(W110:W121)</f>
        <v>105.75</v>
      </c>
      <c r="AB110" s="1398">
        <f>SUM(X110:X121)</f>
        <v>117.56666666666668</v>
      </c>
      <c r="AC110" s="1398">
        <f>SUM(Y110:Y121)</f>
        <v>115.46666666666665</v>
      </c>
      <c r="AD110" s="1412">
        <f t="shared" ref="AD110:AG122" si="37">Z110*0.38*0.9*SQRT(3)</f>
        <v>47.98127147127304</v>
      </c>
      <c r="AE110" s="1412">
        <f t="shared" si="37"/>
        <v>62.642215531939804</v>
      </c>
      <c r="AF110" s="1412">
        <f t="shared" si="37"/>
        <v>69.641952460567893</v>
      </c>
      <c r="AG110" s="1412">
        <f t="shared" si="37"/>
        <v>68.397993570571941</v>
      </c>
      <c r="AH110" s="1398">
        <f>MAX(Z110:AC121)</f>
        <v>117.56666666666668</v>
      </c>
      <c r="AI110" s="1409">
        <f t="shared" ref="AI110" si="38">AH110*0.38*0.9*SQRT(3)</f>
        <v>69.641952460567893</v>
      </c>
      <c r="AJ110" s="1409">
        <f>D110-AI110</f>
        <v>938.35804753943216</v>
      </c>
    </row>
    <row r="111" spans="1:36" ht="15.75" x14ac:dyDescent="0.25">
      <c r="A111" s="1414"/>
      <c r="B111" s="1418"/>
      <c r="C111" s="1404"/>
      <c r="D111" s="1407"/>
      <c r="E111" s="646" t="s">
        <v>245</v>
      </c>
      <c r="F111" s="622">
        <v>2.5</v>
      </c>
      <c r="G111" s="622">
        <v>6.1</v>
      </c>
      <c r="H111" s="622">
        <v>1.8</v>
      </c>
      <c r="I111" s="622">
        <v>9.4</v>
      </c>
      <c r="J111" s="622">
        <v>7.1</v>
      </c>
      <c r="K111" s="660">
        <v>9.5</v>
      </c>
      <c r="L111" s="652">
        <v>0</v>
      </c>
      <c r="M111" s="55">
        <v>0</v>
      </c>
      <c r="N111" s="55">
        <v>0</v>
      </c>
      <c r="O111" s="55">
        <v>0</v>
      </c>
      <c r="P111" s="55">
        <v>0</v>
      </c>
      <c r="Q111" s="55">
        <v>0</v>
      </c>
      <c r="R111" s="56">
        <v>398</v>
      </c>
      <c r="S111" s="56">
        <v>398</v>
      </c>
      <c r="T111" s="56">
        <v>403</v>
      </c>
      <c r="U111" s="635">
        <v>403</v>
      </c>
      <c r="V111" s="628">
        <f t="shared" si="21"/>
        <v>3.4666666666666668</v>
      </c>
      <c r="W111" s="53">
        <f t="shared" si="22"/>
        <v>8.6666666666666661</v>
      </c>
      <c r="X111" s="53">
        <f t="shared" si="23"/>
        <v>0</v>
      </c>
      <c r="Y111" s="54">
        <f t="shared" si="24"/>
        <v>0</v>
      </c>
      <c r="Z111" s="1396"/>
      <c r="AA111" s="1399"/>
      <c r="AB111" s="1399"/>
      <c r="AC111" s="1399"/>
      <c r="AD111" s="1399"/>
      <c r="AE111" s="1399"/>
      <c r="AF111" s="1399"/>
      <c r="AG111" s="1399"/>
      <c r="AH111" s="1399"/>
      <c r="AI111" s="1410"/>
      <c r="AJ111" s="1410"/>
    </row>
    <row r="112" spans="1:36" ht="15.75" x14ac:dyDescent="0.25">
      <c r="A112" s="1414"/>
      <c r="B112" s="1418"/>
      <c r="C112" s="1404"/>
      <c r="D112" s="1407"/>
      <c r="E112" s="646" t="s">
        <v>238</v>
      </c>
      <c r="F112" s="622">
        <v>55.9</v>
      </c>
      <c r="G112" s="622">
        <v>28.9</v>
      </c>
      <c r="H112" s="622">
        <v>28.9</v>
      </c>
      <c r="I112" s="622">
        <v>80</v>
      </c>
      <c r="J112" s="622">
        <v>53.8</v>
      </c>
      <c r="K112" s="660">
        <v>55.6</v>
      </c>
      <c r="L112" s="652">
        <v>50.9</v>
      </c>
      <c r="M112" s="55">
        <v>23</v>
      </c>
      <c r="N112" s="55">
        <v>28.8</v>
      </c>
      <c r="O112" s="55">
        <v>74.400000000000006</v>
      </c>
      <c r="P112" s="55">
        <v>36.5</v>
      </c>
      <c r="Q112" s="55">
        <v>42.5</v>
      </c>
      <c r="R112" s="56">
        <v>398</v>
      </c>
      <c r="S112" s="56">
        <v>398</v>
      </c>
      <c r="T112" s="56">
        <v>403</v>
      </c>
      <c r="U112" s="635">
        <v>403</v>
      </c>
      <c r="V112" s="628">
        <f t="shared" si="21"/>
        <v>37.9</v>
      </c>
      <c r="W112" s="53">
        <f t="shared" si="22"/>
        <v>63.133333333333333</v>
      </c>
      <c r="X112" s="53">
        <f t="shared" si="23"/>
        <v>34.233333333333334</v>
      </c>
      <c r="Y112" s="54">
        <f t="shared" si="24"/>
        <v>51.133333333333333</v>
      </c>
      <c r="Z112" s="1396"/>
      <c r="AA112" s="1399"/>
      <c r="AB112" s="1399"/>
      <c r="AC112" s="1399"/>
      <c r="AD112" s="1399"/>
      <c r="AE112" s="1399"/>
      <c r="AF112" s="1399"/>
      <c r="AG112" s="1399"/>
      <c r="AH112" s="1399"/>
      <c r="AI112" s="1410"/>
      <c r="AJ112" s="1410"/>
    </row>
    <row r="113" spans="1:36" ht="15.75" x14ac:dyDescent="0.25">
      <c r="A113" s="1414"/>
      <c r="B113" s="1418"/>
      <c r="C113" s="1404"/>
      <c r="D113" s="1407"/>
      <c r="E113" s="646" t="s">
        <v>246</v>
      </c>
      <c r="F113" s="622">
        <v>0</v>
      </c>
      <c r="G113" s="622">
        <v>0</v>
      </c>
      <c r="H113" s="622">
        <v>0.8</v>
      </c>
      <c r="I113" s="622">
        <v>0.9</v>
      </c>
      <c r="J113" s="622">
        <v>0.2</v>
      </c>
      <c r="K113" s="660">
        <v>0</v>
      </c>
      <c r="L113" s="652">
        <v>0.1</v>
      </c>
      <c r="M113" s="55">
        <v>0.3</v>
      </c>
      <c r="N113" s="55">
        <v>0.8</v>
      </c>
      <c r="O113" s="55">
        <v>0</v>
      </c>
      <c r="P113" s="55">
        <v>0.2</v>
      </c>
      <c r="Q113" s="55">
        <v>0.8</v>
      </c>
      <c r="R113" s="56">
        <v>398</v>
      </c>
      <c r="S113" s="56">
        <v>398</v>
      </c>
      <c r="T113" s="56">
        <v>403</v>
      </c>
      <c r="U113" s="635">
        <v>403</v>
      </c>
      <c r="V113" s="628">
        <f t="shared" si="21"/>
        <v>0.8</v>
      </c>
      <c r="W113" s="53">
        <f t="shared" si="22"/>
        <v>0.55000000000000004</v>
      </c>
      <c r="X113" s="53">
        <f t="shared" si="23"/>
        <v>0.40000000000000008</v>
      </c>
      <c r="Y113" s="54">
        <f t="shared" si="24"/>
        <v>0.5</v>
      </c>
      <c r="Z113" s="1396"/>
      <c r="AA113" s="1399"/>
      <c r="AB113" s="1399"/>
      <c r="AC113" s="1399"/>
      <c r="AD113" s="1399"/>
      <c r="AE113" s="1399"/>
      <c r="AF113" s="1399"/>
      <c r="AG113" s="1399"/>
      <c r="AH113" s="1399"/>
      <c r="AI113" s="1410"/>
      <c r="AJ113" s="1410"/>
    </row>
    <row r="114" spans="1:36" ht="15.75" x14ac:dyDescent="0.25">
      <c r="A114" s="1414"/>
      <c r="B114" s="1418"/>
      <c r="C114" s="1404"/>
      <c r="D114" s="1407"/>
      <c r="E114" s="646" t="s">
        <v>247</v>
      </c>
      <c r="F114" s="622">
        <v>19.100000000000001</v>
      </c>
      <c r="G114" s="622">
        <v>25.5</v>
      </c>
      <c r="H114" s="622">
        <v>31.7</v>
      </c>
      <c r="I114" s="622">
        <v>18.899999999999999</v>
      </c>
      <c r="J114" s="622">
        <v>19.3</v>
      </c>
      <c r="K114" s="660">
        <v>29.8</v>
      </c>
      <c r="L114" s="652">
        <v>93.2</v>
      </c>
      <c r="M114" s="55">
        <v>73</v>
      </c>
      <c r="N114" s="55">
        <v>43.2</v>
      </c>
      <c r="O114" s="55">
        <v>65.099999999999994</v>
      </c>
      <c r="P114" s="55">
        <v>19.8</v>
      </c>
      <c r="Q114" s="55">
        <v>43.2</v>
      </c>
      <c r="R114" s="56">
        <v>398</v>
      </c>
      <c r="S114" s="56">
        <v>398</v>
      </c>
      <c r="T114" s="56">
        <v>403</v>
      </c>
      <c r="U114" s="635">
        <v>403</v>
      </c>
      <c r="V114" s="628">
        <f t="shared" si="21"/>
        <v>25.433333333333334</v>
      </c>
      <c r="W114" s="53">
        <f t="shared" si="22"/>
        <v>22.666666666666668</v>
      </c>
      <c r="X114" s="53">
        <f t="shared" si="23"/>
        <v>69.8</v>
      </c>
      <c r="Y114" s="54">
        <f t="shared" si="24"/>
        <v>42.699999999999996</v>
      </c>
      <c r="Z114" s="1396"/>
      <c r="AA114" s="1399"/>
      <c r="AB114" s="1399"/>
      <c r="AC114" s="1399"/>
      <c r="AD114" s="1399"/>
      <c r="AE114" s="1399"/>
      <c r="AF114" s="1399"/>
      <c r="AG114" s="1399"/>
      <c r="AH114" s="1399"/>
      <c r="AI114" s="1410"/>
      <c r="AJ114" s="1410"/>
    </row>
    <row r="115" spans="1:36" ht="15.75" x14ac:dyDescent="0.25">
      <c r="A115" s="1414"/>
      <c r="B115" s="1418"/>
      <c r="C115" s="1404"/>
      <c r="D115" s="1407"/>
      <c r="E115" s="646" t="s">
        <v>248</v>
      </c>
      <c r="F115" s="622"/>
      <c r="G115" s="622"/>
      <c r="H115" s="622"/>
      <c r="I115" s="622"/>
      <c r="J115" s="622"/>
      <c r="K115" s="660"/>
      <c r="L115" s="652"/>
      <c r="M115" s="55"/>
      <c r="N115" s="55"/>
      <c r="O115" s="55"/>
      <c r="P115" s="55"/>
      <c r="Q115" s="55"/>
      <c r="R115" s="56">
        <v>398</v>
      </c>
      <c r="S115" s="56">
        <v>398</v>
      </c>
      <c r="T115" s="56"/>
      <c r="U115" s="635"/>
      <c r="V115" s="628">
        <f t="shared" si="21"/>
        <v>0</v>
      </c>
      <c r="W115" s="53">
        <f t="shared" si="22"/>
        <v>0</v>
      </c>
      <c r="X115" s="53">
        <f t="shared" si="23"/>
        <v>0</v>
      </c>
      <c r="Y115" s="54">
        <f t="shared" si="24"/>
        <v>0</v>
      </c>
      <c r="Z115" s="1396"/>
      <c r="AA115" s="1399"/>
      <c r="AB115" s="1399"/>
      <c r="AC115" s="1399"/>
      <c r="AD115" s="1399"/>
      <c r="AE115" s="1399"/>
      <c r="AF115" s="1399"/>
      <c r="AG115" s="1399"/>
      <c r="AH115" s="1399"/>
      <c r="AI115" s="1410"/>
      <c r="AJ115" s="1410"/>
    </row>
    <row r="116" spans="1:36" ht="15.75" x14ac:dyDescent="0.25">
      <c r="A116" s="1414"/>
      <c r="B116" s="1418"/>
      <c r="C116" s="1404"/>
      <c r="D116" s="1407"/>
      <c r="E116" s="646" t="s">
        <v>249</v>
      </c>
      <c r="F116" s="622">
        <v>0.4</v>
      </c>
      <c r="G116" s="622">
        <v>6.5</v>
      </c>
      <c r="H116" s="622">
        <v>3.2</v>
      </c>
      <c r="I116" s="622">
        <v>0.6</v>
      </c>
      <c r="J116" s="622">
        <v>3.2</v>
      </c>
      <c r="K116" s="660">
        <v>0.7</v>
      </c>
      <c r="L116" s="652">
        <v>0.9</v>
      </c>
      <c r="M116" s="55">
        <v>5</v>
      </c>
      <c r="N116" s="55">
        <v>0.7</v>
      </c>
      <c r="O116" s="55">
        <v>1.1000000000000001</v>
      </c>
      <c r="P116" s="55">
        <v>4.3</v>
      </c>
      <c r="Q116" s="55">
        <v>3.2</v>
      </c>
      <c r="R116" s="56">
        <v>398</v>
      </c>
      <c r="S116" s="56">
        <v>398</v>
      </c>
      <c r="T116" s="56">
        <v>403</v>
      </c>
      <c r="U116" s="635">
        <v>403</v>
      </c>
      <c r="V116" s="628">
        <f t="shared" si="21"/>
        <v>3.3666666666666671</v>
      </c>
      <c r="W116" s="53">
        <f t="shared" si="22"/>
        <v>1.5</v>
      </c>
      <c r="X116" s="53">
        <f t="shared" si="23"/>
        <v>2.2000000000000002</v>
      </c>
      <c r="Y116" s="54">
        <f t="shared" si="24"/>
        <v>2.8666666666666671</v>
      </c>
      <c r="Z116" s="1396"/>
      <c r="AA116" s="1399"/>
      <c r="AB116" s="1399"/>
      <c r="AC116" s="1399"/>
      <c r="AD116" s="1399"/>
      <c r="AE116" s="1399"/>
      <c r="AF116" s="1399"/>
      <c r="AG116" s="1399"/>
      <c r="AH116" s="1399"/>
      <c r="AI116" s="1410"/>
      <c r="AJ116" s="1410"/>
    </row>
    <row r="117" spans="1:36" ht="15.75" x14ac:dyDescent="0.25">
      <c r="A117" s="1414"/>
      <c r="B117" s="1418"/>
      <c r="C117" s="1404"/>
      <c r="D117" s="1407"/>
      <c r="E117" s="646" t="s">
        <v>250</v>
      </c>
      <c r="F117" s="622"/>
      <c r="G117" s="622"/>
      <c r="H117" s="622"/>
      <c r="I117" s="622"/>
      <c r="J117" s="622"/>
      <c r="K117" s="660"/>
      <c r="L117" s="652">
        <v>0</v>
      </c>
      <c r="M117" s="55">
        <v>0</v>
      </c>
      <c r="N117" s="55">
        <v>0</v>
      </c>
      <c r="O117" s="55">
        <v>0</v>
      </c>
      <c r="P117" s="55">
        <v>0</v>
      </c>
      <c r="Q117" s="55">
        <v>7.6</v>
      </c>
      <c r="R117" s="56">
        <v>398</v>
      </c>
      <c r="S117" s="56">
        <v>398</v>
      </c>
      <c r="T117" s="56"/>
      <c r="U117" s="635"/>
      <c r="V117" s="628">
        <f t="shared" si="21"/>
        <v>0</v>
      </c>
      <c r="W117" s="53">
        <f t="shared" si="22"/>
        <v>0</v>
      </c>
      <c r="X117" s="53">
        <f t="shared" si="23"/>
        <v>0</v>
      </c>
      <c r="Y117" s="54">
        <f t="shared" si="24"/>
        <v>7.6</v>
      </c>
      <c r="Z117" s="1396"/>
      <c r="AA117" s="1399"/>
      <c r="AB117" s="1399"/>
      <c r="AC117" s="1399"/>
      <c r="AD117" s="1399"/>
      <c r="AE117" s="1399"/>
      <c r="AF117" s="1399"/>
      <c r="AG117" s="1399"/>
      <c r="AH117" s="1399"/>
      <c r="AI117" s="1410"/>
      <c r="AJ117" s="1410"/>
    </row>
    <row r="118" spans="1:36" ht="15.75" x14ac:dyDescent="0.25">
      <c r="A118" s="1414"/>
      <c r="B118" s="1418"/>
      <c r="C118" s="1404"/>
      <c r="D118" s="1407"/>
      <c r="E118" s="646" t="s">
        <v>897</v>
      </c>
      <c r="F118" s="622">
        <v>9.3000000000000007</v>
      </c>
      <c r="G118" s="622">
        <v>11.5</v>
      </c>
      <c r="H118" s="622">
        <v>9.3000000000000007</v>
      </c>
      <c r="I118" s="622">
        <v>9.5</v>
      </c>
      <c r="J118" s="622">
        <v>9.8000000000000007</v>
      </c>
      <c r="K118" s="660">
        <v>8.4</v>
      </c>
      <c r="L118" s="652">
        <v>11.3</v>
      </c>
      <c r="M118" s="55">
        <v>10</v>
      </c>
      <c r="N118" s="55">
        <v>11.5</v>
      </c>
      <c r="O118" s="55">
        <v>10.7</v>
      </c>
      <c r="P118" s="55">
        <v>10</v>
      </c>
      <c r="Q118" s="55">
        <v>11.3</v>
      </c>
      <c r="R118" s="56">
        <v>398</v>
      </c>
      <c r="S118" s="56">
        <v>398</v>
      </c>
      <c r="T118" s="56">
        <v>403</v>
      </c>
      <c r="U118" s="635">
        <v>403</v>
      </c>
      <c r="V118" s="628">
        <f t="shared" si="21"/>
        <v>10.033333333333333</v>
      </c>
      <c r="W118" s="53">
        <f t="shared" si="22"/>
        <v>9.2333333333333343</v>
      </c>
      <c r="X118" s="53">
        <f t="shared" si="23"/>
        <v>10.933333333333332</v>
      </c>
      <c r="Y118" s="54">
        <f t="shared" si="24"/>
        <v>10.666666666666666</v>
      </c>
      <c r="Z118" s="1396"/>
      <c r="AA118" s="1399"/>
      <c r="AB118" s="1399"/>
      <c r="AC118" s="1399"/>
      <c r="AD118" s="1399"/>
      <c r="AE118" s="1399"/>
      <c r="AF118" s="1399"/>
      <c r="AG118" s="1399"/>
      <c r="AH118" s="1399"/>
      <c r="AI118" s="1410"/>
      <c r="AJ118" s="1410"/>
    </row>
    <row r="119" spans="1:36" ht="15.75" x14ac:dyDescent="0.25">
      <c r="A119" s="1414"/>
      <c r="B119" s="1418"/>
      <c r="C119" s="1404"/>
      <c r="D119" s="1407"/>
      <c r="E119" s="646"/>
      <c r="F119" s="55"/>
      <c r="G119" s="55"/>
      <c r="H119" s="55"/>
      <c r="I119" s="55"/>
      <c r="J119" s="55"/>
      <c r="K119" s="657"/>
      <c r="L119" s="652"/>
      <c r="M119" s="55"/>
      <c r="N119" s="55"/>
      <c r="O119" s="55"/>
      <c r="P119" s="55"/>
      <c r="Q119" s="55"/>
      <c r="R119" s="56"/>
      <c r="S119" s="56"/>
      <c r="T119" s="56"/>
      <c r="U119" s="635"/>
      <c r="V119" s="628">
        <f t="shared" si="21"/>
        <v>0</v>
      </c>
      <c r="W119" s="53">
        <f t="shared" si="22"/>
        <v>0</v>
      </c>
      <c r="X119" s="53">
        <f t="shared" si="23"/>
        <v>0</v>
      </c>
      <c r="Y119" s="54">
        <f t="shared" si="24"/>
        <v>0</v>
      </c>
      <c r="Z119" s="1396"/>
      <c r="AA119" s="1399"/>
      <c r="AB119" s="1399"/>
      <c r="AC119" s="1399"/>
      <c r="AD119" s="1399"/>
      <c r="AE119" s="1399"/>
      <c r="AF119" s="1399"/>
      <c r="AG119" s="1399"/>
      <c r="AH119" s="1399"/>
      <c r="AI119" s="1410"/>
      <c r="AJ119" s="1410"/>
    </row>
    <row r="120" spans="1:36" ht="15.75" x14ac:dyDescent="0.25">
      <c r="A120" s="1414"/>
      <c r="B120" s="1418"/>
      <c r="C120" s="1404"/>
      <c r="D120" s="1407"/>
      <c r="E120" s="646"/>
      <c r="F120" s="55"/>
      <c r="G120" s="55"/>
      <c r="H120" s="55"/>
      <c r="I120" s="55"/>
      <c r="J120" s="55"/>
      <c r="K120" s="657"/>
      <c r="L120" s="652"/>
      <c r="M120" s="55"/>
      <c r="N120" s="55"/>
      <c r="O120" s="55"/>
      <c r="P120" s="55"/>
      <c r="Q120" s="55"/>
      <c r="R120" s="56"/>
      <c r="S120" s="56"/>
      <c r="T120" s="56"/>
      <c r="U120" s="635"/>
      <c r="V120" s="628">
        <f t="shared" si="21"/>
        <v>0</v>
      </c>
      <c r="W120" s="53">
        <f t="shared" si="22"/>
        <v>0</v>
      </c>
      <c r="X120" s="53">
        <f t="shared" si="23"/>
        <v>0</v>
      </c>
      <c r="Y120" s="54">
        <f t="shared" si="24"/>
        <v>0</v>
      </c>
      <c r="Z120" s="1396"/>
      <c r="AA120" s="1399"/>
      <c r="AB120" s="1399"/>
      <c r="AC120" s="1399"/>
      <c r="AD120" s="1399"/>
      <c r="AE120" s="1399"/>
      <c r="AF120" s="1399"/>
      <c r="AG120" s="1399"/>
      <c r="AH120" s="1399"/>
      <c r="AI120" s="1410"/>
      <c r="AJ120" s="1410"/>
    </row>
    <row r="121" spans="1:36" ht="16.5" thickBot="1" x14ac:dyDescent="0.3">
      <c r="A121" s="1415"/>
      <c r="B121" s="1419"/>
      <c r="C121" s="1405"/>
      <c r="D121" s="1408"/>
      <c r="E121" s="646"/>
      <c r="F121" s="55"/>
      <c r="G121" s="55"/>
      <c r="H121" s="55"/>
      <c r="I121" s="55"/>
      <c r="J121" s="55"/>
      <c r="K121" s="657"/>
      <c r="L121" s="652"/>
      <c r="M121" s="55"/>
      <c r="N121" s="55"/>
      <c r="O121" s="55"/>
      <c r="P121" s="55"/>
      <c r="Q121" s="55"/>
      <c r="R121" s="56"/>
      <c r="S121" s="56"/>
      <c r="T121" s="56"/>
      <c r="U121" s="635"/>
      <c r="V121" s="629">
        <f t="shared" si="21"/>
        <v>0</v>
      </c>
      <c r="W121" s="58">
        <f t="shared" si="22"/>
        <v>0</v>
      </c>
      <c r="X121" s="58">
        <f t="shared" si="23"/>
        <v>0</v>
      </c>
      <c r="Y121" s="59">
        <f t="shared" si="24"/>
        <v>0</v>
      </c>
      <c r="Z121" s="1397"/>
      <c r="AA121" s="1400"/>
      <c r="AB121" s="1400"/>
      <c r="AC121" s="1400"/>
      <c r="AD121" s="1400"/>
      <c r="AE121" s="1400"/>
      <c r="AF121" s="1400"/>
      <c r="AG121" s="1400"/>
      <c r="AH121" s="1400"/>
      <c r="AI121" s="1411"/>
      <c r="AJ121" s="1411"/>
    </row>
    <row r="122" spans="1:36" ht="15.75" x14ac:dyDescent="0.25">
      <c r="A122" s="1413">
        <v>17</v>
      </c>
      <c r="B122" s="1417" t="s">
        <v>251</v>
      </c>
      <c r="C122" s="1403" t="s">
        <v>59</v>
      </c>
      <c r="D122" s="1406">
        <f>400*0.8</f>
        <v>320</v>
      </c>
      <c r="E122" s="646" t="s">
        <v>252</v>
      </c>
      <c r="F122" s="622">
        <v>0</v>
      </c>
      <c r="G122" s="622">
        <v>0</v>
      </c>
      <c r="H122" s="622">
        <v>0</v>
      </c>
      <c r="I122" s="622">
        <v>0</v>
      </c>
      <c r="J122" s="622">
        <v>0</v>
      </c>
      <c r="K122" s="660">
        <v>0</v>
      </c>
      <c r="L122" s="652">
        <v>22.2</v>
      </c>
      <c r="M122" s="55">
        <v>22.7</v>
      </c>
      <c r="N122" s="55">
        <v>21.9</v>
      </c>
      <c r="O122" s="55">
        <v>21.3</v>
      </c>
      <c r="P122" s="55">
        <v>21.9</v>
      </c>
      <c r="Q122" s="55">
        <v>22.5</v>
      </c>
      <c r="R122" s="56">
        <v>402</v>
      </c>
      <c r="S122" s="56">
        <v>402</v>
      </c>
      <c r="T122" s="56">
        <v>439</v>
      </c>
      <c r="U122" s="635">
        <v>439</v>
      </c>
      <c r="V122" s="630">
        <f t="shared" si="21"/>
        <v>0</v>
      </c>
      <c r="W122" s="49">
        <f t="shared" si="22"/>
        <v>0</v>
      </c>
      <c r="X122" s="49">
        <f t="shared" si="23"/>
        <v>22.266666666666666</v>
      </c>
      <c r="Y122" s="50">
        <f t="shared" si="24"/>
        <v>21.900000000000002</v>
      </c>
      <c r="Z122" s="1395">
        <f>SUM(V122:V129)</f>
        <v>54.400000000000006</v>
      </c>
      <c r="AA122" s="1398">
        <f>SUM(W122:W129)</f>
        <v>35.766666666666673</v>
      </c>
      <c r="AB122" s="1398">
        <f>SUM(X122:X129)</f>
        <v>117.53333333333333</v>
      </c>
      <c r="AC122" s="1398">
        <f>SUM(Y122:Y129)</f>
        <v>154.96666666666667</v>
      </c>
      <c r="AD122" s="1412">
        <f t="shared" ref="AD122" si="39">Z122*0.38*0.9*SQRT(3)</f>
        <v>32.224458864657457</v>
      </c>
      <c r="AE122" s="1412">
        <f t="shared" si="37"/>
        <v>21.186791888344025</v>
      </c>
      <c r="AF122" s="1412">
        <f t="shared" si="37"/>
        <v>69.622207081361623</v>
      </c>
      <c r="AG122" s="1412">
        <f t="shared" si="37"/>
        <v>91.796267930019894</v>
      </c>
      <c r="AH122" s="1398">
        <f>MAX(Z122:AC129)</f>
        <v>154.96666666666667</v>
      </c>
      <c r="AI122" s="1409">
        <f t="shared" ref="AI122" si="40">AH122*0.38*0.9*SQRT(3)</f>
        <v>91.796267930019894</v>
      </c>
      <c r="AJ122" s="1409">
        <f>D122-AI122</f>
        <v>228.20373206998011</v>
      </c>
    </row>
    <row r="123" spans="1:36" ht="15.75" x14ac:dyDescent="0.25">
      <c r="A123" s="1414"/>
      <c r="B123" s="1418"/>
      <c r="C123" s="1404"/>
      <c r="D123" s="1407"/>
      <c r="E123" s="646" t="s">
        <v>253</v>
      </c>
      <c r="F123" s="622">
        <v>1.2</v>
      </c>
      <c r="G123" s="622">
        <v>2.1</v>
      </c>
      <c r="H123" s="622">
        <v>0.6</v>
      </c>
      <c r="I123" s="622">
        <v>1.4</v>
      </c>
      <c r="J123" s="622">
        <v>13.5</v>
      </c>
      <c r="K123" s="660">
        <v>0.6</v>
      </c>
      <c r="L123" s="652">
        <v>33.700000000000003</v>
      </c>
      <c r="M123" s="55">
        <v>33.4</v>
      </c>
      <c r="N123" s="55">
        <v>15.3</v>
      </c>
      <c r="O123" s="55">
        <v>56.4</v>
      </c>
      <c r="P123" s="55">
        <v>37.6</v>
      </c>
      <c r="Q123" s="55">
        <v>41.1</v>
      </c>
      <c r="R123" s="56">
        <v>402</v>
      </c>
      <c r="S123" s="56">
        <v>402</v>
      </c>
      <c r="T123" s="56">
        <v>439</v>
      </c>
      <c r="U123" s="635">
        <v>439</v>
      </c>
      <c r="V123" s="628">
        <f t="shared" si="21"/>
        <v>1.3</v>
      </c>
      <c r="W123" s="53">
        <f t="shared" si="22"/>
        <v>5.166666666666667</v>
      </c>
      <c r="X123" s="53">
        <f t="shared" si="23"/>
        <v>27.466666666666665</v>
      </c>
      <c r="Y123" s="54">
        <f t="shared" si="24"/>
        <v>45.033333333333331</v>
      </c>
      <c r="Z123" s="1396"/>
      <c r="AA123" s="1399"/>
      <c r="AB123" s="1399"/>
      <c r="AC123" s="1399"/>
      <c r="AD123" s="1399"/>
      <c r="AE123" s="1399"/>
      <c r="AF123" s="1399"/>
      <c r="AG123" s="1399"/>
      <c r="AH123" s="1399"/>
      <c r="AI123" s="1410"/>
      <c r="AJ123" s="1410"/>
    </row>
    <row r="124" spans="1:36" ht="15.75" x14ac:dyDescent="0.25">
      <c r="A124" s="1414"/>
      <c r="B124" s="1418"/>
      <c r="C124" s="1404"/>
      <c r="D124" s="1407"/>
      <c r="E124" s="646" t="s">
        <v>1092</v>
      </c>
      <c r="F124" s="622">
        <v>37.6</v>
      </c>
      <c r="G124" s="622">
        <v>21.9</v>
      </c>
      <c r="H124" s="622">
        <v>9.4</v>
      </c>
      <c r="I124" s="622">
        <v>23.3</v>
      </c>
      <c r="J124" s="622">
        <v>22.9</v>
      </c>
      <c r="K124" s="660">
        <v>9.4</v>
      </c>
      <c r="L124" s="652">
        <v>0.6</v>
      </c>
      <c r="M124" s="55">
        <v>3.8</v>
      </c>
      <c r="N124" s="55">
        <v>11.3</v>
      </c>
      <c r="O124" s="55">
        <v>1.2</v>
      </c>
      <c r="P124" s="55">
        <v>3.8</v>
      </c>
      <c r="Q124" s="55">
        <v>21.8</v>
      </c>
      <c r="R124" s="56">
        <v>402</v>
      </c>
      <c r="S124" s="56">
        <v>402</v>
      </c>
      <c r="T124" s="56">
        <v>439</v>
      </c>
      <c r="U124" s="635">
        <v>439</v>
      </c>
      <c r="V124" s="628">
        <f t="shared" si="21"/>
        <v>22.966666666666669</v>
      </c>
      <c r="W124" s="53">
        <f t="shared" si="22"/>
        <v>18.533333333333335</v>
      </c>
      <c r="X124" s="53">
        <f t="shared" si="23"/>
        <v>5.2333333333333334</v>
      </c>
      <c r="Y124" s="54">
        <f t="shared" si="24"/>
        <v>8.9333333333333336</v>
      </c>
      <c r="Z124" s="1396"/>
      <c r="AA124" s="1399"/>
      <c r="AB124" s="1399"/>
      <c r="AC124" s="1399"/>
      <c r="AD124" s="1399"/>
      <c r="AE124" s="1399"/>
      <c r="AF124" s="1399"/>
      <c r="AG124" s="1399"/>
      <c r="AH124" s="1399"/>
      <c r="AI124" s="1410"/>
      <c r="AJ124" s="1410"/>
    </row>
    <row r="125" spans="1:36" ht="15.75" x14ac:dyDescent="0.25">
      <c r="A125" s="1414"/>
      <c r="B125" s="1418"/>
      <c r="C125" s="1404"/>
      <c r="D125" s="1407"/>
      <c r="E125" s="646" t="s">
        <v>203</v>
      </c>
      <c r="F125" s="622"/>
      <c r="G125" s="622"/>
      <c r="H125" s="622"/>
      <c r="I125" s="622"/>
      <c r="J125" s="622"/>
      <c r="K125" s="660"/>
      <c r="L125" s="652">
        <v>0</v>
      </c>
      <c r="M125" s="55">
        <v>0</v>
      </c>
      <c r="N125" s="55">
        <v>0</v>
      </c>
      <c r="O125" s="55">
        <v>8.6999999999999993</v>
      </c>
      <c r="P125" s="55">
        <v>0.1</v>
      </c>
      <c r="Q125" s="55">
        <v>0.9</v>
      </c>
      <c r="R125" s="56">
        <v>402</v>
      </c>
      <c r="S125" s="56">
        <v>402</v>
      </c>
      <c r="T125" s="56">
        <v>439</v>
      </c>
      <c r="U125" s="635">
        <v>439</v>
      </c>
      <c r="V125" s="628">
        <f t="shared" si="21"/>
        <v>0</v>
      </c>
      <c r="W125" s="53">
        <f t="shared" si="22"/>
        <v>0</v>
      </c>
      <c r="X125" s="53">
        <f t="shared" si="23"/>
        <v>0</v>
      </c>
      <c r="Y125" s="54">
        <f t="shared" si="24"/>
        <v>3.2333333333333329</v>
      </c>
      <c r="Z125" s="1396"/>
      <c r="AA125" s="1399"/>
      <c r="AB125" s="1399"/>
      <c r="AC125" s="1399"/>
      <c r="AD125" s="1399"/>
      <c r="AE125" s="1399"/>
      <c r="AF125" s="1399"/>
      <c r="AG125" s="1399"/>
      <c r="AH125" s="1399"/>
      <c r="AI125" s="1410"/>
      <c r="AJ125" s="1410"/>
    </row>
    <row r="126" spans="1:36" ht="15.75" x14ac:dyDescent="0.25">
      <c r="A126" s="1414"/>
      <c r="B126" s="1418"/>
      <c r="C126" s="1404"/>
      <c r="D126" s="1407"/>
      <c r="E126" s="646" t="s">
        <v>254</v>
      </c>
      <c r="F126" s="622">
        <v>8.3000000000000007</v>
      </c>
      <c r="G126" s="622">
        <v>29.1</v>
      </c>
      <c r="H126" s="622">
        <v>24.1</v>
      </c>
      <c r="I126" s="622">
        <v>1.2</v>
      </c>
      <c r="J126" s="622">
        <v>0.8</v>
      </c>
      <c r="K126" s="660">
        <v>6.6</v>
      </c>
      <c r="L126" s="652">
        <v>44.6</v>
      </c>
      <c r="M126" s="55">
        <v>35.6</v>
      </c>
      <c r="N126" s="55">
        <v>31.3</v>
      </c>
      <c r="O126" s="55">
        <v>52.6</v>
      </c>
      <c r="P126" s="55">
        <v>35.9</v>
      </c>
      <c r="Q126" s="55">
        <v>31.6</v>
      </c>
      <c r="R126" s="56">
        <v>402</v>
      </c>
      <c r="S126" s="56">
        <v>402</v>
      </c>
      <c r="T126" s="56">
        <v>439</v>
      </c>
      <c r="U126" s="635">
        <v>439</v>
      </c>
      <c r="V126" s="628">
        <f t="shared" si="21"/>
        <v>20.500000000000004</v>
      </c>
      <c r="W126" s="53">
        <f t="shared" si="22"/>
        <v>2.8666666666666667</v>
      </c>
      <c r="X126" s="53">
        <f t="shared" si="23"/>
        <v>37.166666666666664</v>
      </c>
      <c r="Y126" s="54">
        <f t="shared" si="24"/>
        <v>40.033333333333331</v>
      </c>
      <c r="Z126" s="1396"/>
      <c r="AA126" s="1399"/>
      <c r="AB126" s="1399"/>
      <c r="AC126" s="1399"/>
      <c r="AD126" s="1399"/>
      <c r="AE126" s="1399"/>
      <c r="AF126" s="1399"/>
      <c r="AG126" s="1399"/>
      <c r="AH126" s="1399"/>
      <c r="AI126" s="1410"/>
      <c r="AJ126" s="1410"/>
    </row>
    <row r="127" spans="1:36" ht="15.75" x14ac:dyDescent="0.25">
      <c r="A127" s="1414"/>
      <c r="B127" s="1418"/>
      <c r="C127" s="1404"/>
      <c r="D127" s="1407"/>
      <c r="E127" s="646" t="s">
        <v>1093</v>
      </c>
      <c r="F127" s="55">
        <v>7.1</v>
      </c>
      <c r="G127" s="55">
        <v>13.1</v>
      </c>
      <c r="H127" s="55">
        <v>8.6999999999999993</v>
      </c>
      <c r="I127" s="55">
        <v>0.7</v>
      </c>
      <c r="J127" s="55">
        <v>13.8</v>
      </c>
      <c r="K127" s="657">
        <v>13.1</v>
      </c>
      <c r="L127" s="652">
        <v>6.1</v>
      </c>
      <c r="M127" s="55">
        <v>35.6</v>
      </c>
      <c r="N127" s="55">
        <v>34.5</v>
      </c>
      <c r="O127" s="55">
        <v>15</v>
      </c>
      <c r="P127" s="55">
        <v>44</v>
      </c>
      <c r="Q127" s="55">
        <v>48.5</v>
      </c>
      <c r="R127" s="56"/>
      <c r="S127" s="56"/>
      <c r="T127" s="56"/>
      <c r="U127" s="635"/>
      <c r="V127" s="628">
        <f t="shared" si="21"/>
        <v>9.6333333333333329</v>
      </c>
      <c r="W127" s="53">
        <f t="shared" si="22"/>
        <v>9.2000000000000011</v>
      </c>
      <c r="X127" s="53">
        <f t="shared" si="23"/>
        <v>25.400000000000002</v>
      </c>
      <c r="Y127" s="54">
        <f t="shared" si="24"/>
        <v>35.833333333333336</v>
      </c>
      <c r="Z127" s="1396"/>
      <c r="AA127" s="1399"/>
      <c r="AB127" s="1399"/>
      <c r="AC127" s="1399"/>
      <c r="AD127" s="1399"/>
      <c r="AE127" s="1399"/>
      <c r="AF127" s="1399"/>
      <c r="AG127" s="1399"/>
      <c r="AH127" s="1399"/>
      <c r="AI127" s="1410"/>
      <c r="AJ127" s="1410"/>
    </row>
    <row r="128" spans="1:36" ht="15.75" x14ac:dyDescent="0.25">
      <c r="A128" s="1414"/>
      <c r="B128" s="1418"/>
      <c r="C128" s="1404"/>
      <c r="D128" s="1407"/>
      <c r="E128" s="646"/>
      <c r="F128" s="55"/>
      <c r="G128" s="55"/>
      <c r="H128" s="55"/>
      <c r="I128" s="55"/>
      <c r="J128" s="55"/>
      <c r="K128" s="657"/>
      <c r="L128" s="652"/>
      <c r="M128" s="55"/>
      <c r="N128" s="55"/>
      <c r="O128" s="55"/>
      <c r="P128" s="55"/>
      <c r="Q128" s="55"/>
      <c r="R128" s="56"/>
      <c r="S128" s="56"/>
      <c r="T128" s="56"/>
      <c r="U128" s="635"/>
      <c r="V128" s="628">
        <f t="shared" si="21"/>
        <v>0</v>
      </c>
      <c r="W128" s="53">
        <f t="shared" si="22"/>
        <v>0</v>
      </c>
      <c r="X128" s="53">
        <f t="shared" si="23"/>
        <v>0</v>
      </c>
      <c r="Y128" s="54">
        <f t="shared" si="24"/>
        <v>0</v>
      </c>
      <c r="Z128" s="1396"/>
      <c r="AA128" s="1399"/>
      <c r="AB128" s="1399"/>
      <c r="AC128" s="1399"/>
      <c r="AD128" s="1399"/>
      <c r="AE128" s="1399"/>
      <c r="AF128" s="1399"/>
      <c r="AG128" s="1399"/>
      <c r="AH128" s="1399"/>
      <c r="AI128" s="1410"/>
      <c r="AJ128" s="1410"/>
    </row>
    <row r="129" spans="1:36" ht="16.5" thickBot="1" x14ac:dyDescent="0.3">
      <c r="A129" s="1415"/>
      <c r="B129" s="1419"/>
      <c r="C129" s="1405"/>
      <c r="D129" s="1408"/>
      <c r="E129" s="647"/>
      <c r="F129" s="87"/>
      <c r="G129" s="87"/>
      <c r="H129" s="87"/>
      <c r="I129" s="87"/>
      <c r="J129" s="87"/>
      <c r="K129" s="658"/>
      <c r="L129" s="653"/>
      <c r="M129" s="87"/>
      <c r="N129" s="87"/>
      <c r="O129" s="87"/>
      <c r="P129" s="87"/>
      <c r="Q129" s="87"/>
      <c r="R129" s="88"/>
      <c r="S129" s="88"/>
      <c r="T129" s="88"/>
      <c r="U129" s="637"/>
      <c r="V129" s="629">
        <f t="shared" si="21"/>
        <v>0</v>
      </c>
      <c r="W129" s="58">
        <f t="shared" si="22"/>
        <v>0</v>
      </c>
      <c r="X129" s="58">
        <f t="shared" si="23"/>
        <v>0</v>
      </c>
      <c r="Y129" s="59">
        <f t="shared" si="24"/>
        <v>0</v>
      </c>
      <c r="Z129" s="1397"/>
      <c r="AA129" s="1400"/>
      <c r="AB129" s="1400"/>
      <c r="AC129" s="1400"/>
      <c r="AD129" s="1400"/>
      <c r="AE129" s="1400"/>
      <c r="AF129" s="1400"/>
      <c r="AG129" s="1400"/>
      <c r="AH129" s="1400"/>
      <c r="AI129" s="1411"/>
      <c r="AJ129" s="1411"/>
    </row>
    <row r="130" spans="1:36" ht="15.75" x14ac:dyDescent="0.25">
      <c r="A130" s="1413">
        <v>18</v>
      </c>
      <c r="B130" s="1417" t="s">
        <v>255</v>
      </c>
      <c r="C130" s="1403" t="s">
        <v>256</v>
      </c>
      <c r="D130" s="1406">
        <f>(1000+1000)*0.8</f>
        <v>1600</v>
      </c>
      <c r="E130" s="645" t="s">
        <v>257</v>
      </c>
      <c r="F130" s="441">
        <v>26.2</v>
      </c>
      <c r="G130" s="441">
        <v>36.5</v>
      </c>
      <c r="H130" s="441">
        <v>48.5</v>
      </c>
      <c r="I130" s="441">
        <v>67.2</v>
      </c>
      <c r="J130" s="441">
        <v>34.700000000000003</v>
      </c>
      <c r="K130" s="449">
        <v>67.2</v>
      </c>
      <c r="L130" s="651">
        <v>31.3</v>
      </c>
      <c r="M130" s="76">
        <v>37.1</v>
      </c>
      <c r="N130" s="76">
        <v>42</v>
      </c>
      <c r="O130" s="76">
        <v>51</v>
      </c>
      <c r="P130" s="76">
        <v>50.6</v>
      </c>
      <c r="Q130" s="76">
        <v>63.5</v>
      </c>
      <c r="R130" s="77">
        <v>399</v>
      </c>
      <c r="S130" s="77">
        <v>399</v>
      </c>
      <c r="T130" s="77">
        <v>400</v>
      </c>
      <c r="U130" s="633">
        <v>400</v>
      </c>
      <c r="V130" s="630">
        <f t="shared" si="21"/>
        <v>37.06666666666667</v>
      </c>
      <c r="W130" s="49">
        <f t="shared" si="22"/>
        <v>56.366666666666674</v>
      </c>
      <c r="X130" s="49">
        <f t="shared" si="23"/>
        <v>36.800000000000004</v>
      </c>
      <c r="Y130" s="50">
        <f t="shared" si="24"/>
        <v>55.033333333333331</v>
      </c>
      <c r="Z130" s="1395">
        <f>SUM(V130:V139)</f>
        <v>112.43333333333332</v>
      </c>
      <c r="AA130" s="1398">
        <f>SUM(W130:W139)</f>
        <v>158.6</v>
      </c>
      <c r="AB130" s="1398">
        <f>SUM(X130:X139)</f>
        <v>162.50000000000003</v>
      </c>
      <c r="AC130" s="1398">
        <f>SUM(Y130:Y139)</f>
        <v>243.33333333333334</v>
      </c>
      <c r="AD130" s="1412">
        <f t="shared" ref="AD130:AG140" si="41">Z130*0.38*0.9*SQRT(3)</f>
        <v>66.601164062799981</v>
      </c>
      <c r="AE130" s="1412">
        <f t="shared" si="41"/>
        <v>93.948514263504975</v>
      </c>
      <c r="AF130" s="1412">
        <f t="shared" si="41"/>
        <v>96.258723630640375</v>
      </c>
      <c r="AG130" s="1412">
        <f t="shared" si="41"/>
        <v>144.14126820588197</v>
      </c>
      <c r="AH130" s="1398">
        <f>MAX(Z130:AC139)</f>
        <v>243.33333333333334</v>
      </c>
      <c r="AI130" s="1409">
        <f t="shared" ref="AI130" si="42">AH130*0.38*0.9*SQRT(3)</f>
        <v>144.14126820588197</v>
      </c>
      <c r="AJ130" s="1409">
        <f>D130-AI130</f>
        <v>1455.8587317941181</v>
      </c>
    </row>
    <row r="131" spans="1:36" ht="15.75" x14ac:dyDescent="0.25">
      <c r="A131" s="1414"/>
      <c r="B131" s="1418"/>
      <c r="C131" s="1404"/>
      <c r="D131" s="1407"/>
      <c r="E131" s="646" t="s">
        <v>258</v>
      </c>
      <c r="F131" s="622">
        <v>21.2</v>
      </c>
      <c r="G131" s="622">
        <v>7.1</v>
      </c>
      <c r="H131" s="622">
        <v>23.7</v>
      </c>
      <c r="I131" s="622">
        <v>62.1</v>
      </c>
      <c r="J131" s="622">
        <v>13.1</v>
      </c>
      <c r="K131" s="660">
        <v>27.3</v>
      </c>
      <c r="L131" s="652">
        <v>60</v>
      </c>
      <c r="M131" s="55">
        <v>54.4</v>
      </c>
      <c r="N131" s="55">
        <v>72.099999999999994</v>
      </c>
      <c r="O131" s="55">
        <v>79.099999999999994</v>
      </c>
      <c r="P131" s="55">
        <v>65.900000000000006</v>
      </c>
      <c r="Q131" s="55">
        <v>101.1</v>
      </c>
      <c r="R131" s="56">
        <v>399</v>
      </c>
      <c r="S131" s="56">
        <v>399</v>
      </c>
      <c r="T131" s="56">
        <v>400</v>
      </c>
      <c r="U131" s="635">
        <v>400</v>
      </c>
      <c r="V131" s="628">
        <f t="shared" si="21"/>
        <v>17.333333333333332</v>
      </c>
      <c r="W131" s="53">
        <f t="shared" si="22"/>
        <v>34.166666666666664</v>
      </c>
      <c r="X131" s="53">
        <f t="shared" si="23"/>
        <v>62.166666666666664</v>
      </c>
      <c r="Y131" s="54">
        <f t="shared" si="24"/>
        <v>82.033333333333331</v>
      </c>
      <c r="Z131" s="1396"/>
      <c r="AA131" s="1399"/>
      <c r="AB131" s="1399"/>
      <c r="AC131" s="1399"/>
      <c r="AD131" s="1399"/>
      <c r="AE131" s="1399"/>
      <c r="AF131" s="1399"/>
      <c r="AG131" s="1399"/>
      <c r="AH131" s="1399"/>
      <c r="AI131" s="1410"/>
      <c r="AJ131" s="1410"/>
    </row>
    <row r="132" spans="1:36" ht="31.5" x14ac:dyDescent="0.25">
      <c r="A132" s="1414"/>
      <c r="B132" s="1418"/>
      <c r="C132" s="1404"/>
      <c r="D132" s="1407"/>
      <c r="E132" s="646" t="s">
        <v>259</v>
      </c>
      <c r="F132" s="622">
        <v>5.5</v>
      </c>
      <c r="G132" s="622">
        <v>11.5</v>
      </c>
      <c r="H132" s="622">
        <v>22.4</v>
      </c>
      <c r="I132" s="622">
        <v>17</v>
      </c>
      <c r="J132" s="622">
        <v>11.5</v>
      </c>
      <c r="K132" s="660">
        <v>49.7</v>
      </c>
      <c r="L132" s="652">
        <v>1.4</v>
      </c>
      <c r="M132" s="55">
        <v>1.2</v>
      </c>
      <c r="N132" s="55">
        <v>0.2</v>
      </c>
      <c r="O132" s="55">
        <v>8.5</v>
      </c>
      <c r="P132" s="55">
        <v>9.1</v>
      </c>
      <c r="Q132" s="55">
        <v>1.1000000000000001</v>
      </c>
      <c r="R132" s="56">
        <v>399</v>
      </c>
      <c r="S132" s="56">
        <v>399</v>
      </c>
      <c r="T132" s="56">
        <v>400</v>
      </c>
      <c r="U132" s="635">
        <v>400</v>
      </c>
      <c r="V132" s="628">
        <f t="shared" si="21"/>
        <v>13.133333333333333</v>
      </c>
      <c r="W132" s="53">
        <f t="shared" si="22"/>
        <v>26.066666666666666</v>
      </c>
      <c r="X132" s="53">
        <f t="shared" si="23"/>
        <v>0.93333333333333324</v>
      </c>
      <c r="Y132" s="54">
        <f t="shared" si="24"/>
        <v>6.2333333333333343</v>
      </c>
      <c r="Z132" s="1396"/>
      <c r="AA132" s="1399"/>
      <c r="AB132" s="1399"/>
      <c r="AC132" s="1399"/>
      <c r="AD132" s="1399"/>
      <c r="AE132" s="1399"/>
      <c r="AF132" s="1399"/>
      <c r="AG132" s="1399"/>
      <c r="AH132" s="1399"/>
      <c r="AI132" s="1410"/>
      <c r="AJ132" s="1410"/>
    </row>
    <row r="133" spans="1:36" ht="15.75" x14ac:dyDescent="0.25">
      <c r="A133" s="1414"/>
      <c r="B133" s="1418"/>
      <c r="C133" s="1404"/>
      <c r="D133" s="1407"/>
      <c r="E133" s="646" t="s">
        <v>260</v>
      </c>
      <c r="F133" s="622">
        <v>33.4</v>
      </c>
      <c r="G133" s="622">
        <v>81.2</v>
      </c>
      <c r="H133" s="622">
        <v>13.2</v>
      </c>
      <c r="I133" s="622">
        <v>49.6</v>
      </c>
      <c r="J133" s="622">
        <v>40.1</v>
      </c>
      <c r="K133" s="660">
        <v>27.7</v>
      </c>
      <c r="L133" s="652">
        <v>42.4</v>
      </c>
      <c r="M133" s="55">
        <v>18.2</v>
      </c>
      <c r="N133" s="55">
        <v>26.2</v>
      </c>
      <c r="O133" s="55">
        <v>61</v>
      </c>
      <c r="P133" s="55">
        <v>51.5</v>
      </c>
      <c r="Q133" s="55">
        <v>43.4</v>
      </c>
      <c r="R133" s="56">
        <v>399</v>
      </c>
      <c r="S133" s="56">
        <v>399</v>
      </c>
      <c r="T133" s="56">
        <v>400</v>
      </c>
      <c r="U133" s="635">
        <v>400</v>
      </c>
      <c r="V133" s="628">
        <f t="shared" si="21"/>
        <v>42.6</v>
      </c>
      <c r="W133" s="53">
        <f t="shared" si="22"/>
        <v>39.133333333333333</v>
      </c>
      <c r="X133" s="53">
        <f t="shared" si="23"/>
        <v>28.933333333333334</v>
      </c>
      <c r="Y133" s="54">
        <f t="shared" si="24"/>
        <v>51.966666666666669</v>
      </c>
      <c r="Z133" s="1396"/>
      <c r="AA133" s="1399"/>
      <c r="AB133" s="1399"/>
      <c r="AC133" s="1399"/>
      <c r="AD133" s="1399"/>
      <c r="AE133" s="1399"/>
      <c r="AF133" s="1399"/>
      <c r="AG133" s="1399"/>
      <c r="AH133" s="1399"/>
      <c r="AI133" s="1410"/>
      <c r="AJ133" s="1410"/>
    </row>
    <row r="134" spans="1:36" ht="15.75" x14ac:dyDescent="0.25">
      <c r="A134" s="1414"/>
      <c r="B134" s="1418"/>
      <c r="C134" s="1404"/>
      <c r="D134" s="1407"/>
      <c r="E134" s="646" t="s">
        <v>261</v>
      </c>
      <c r="F134" s="622">
        <v>0.7</v>
      </c>
      <c r="G134" s="622">
        <v>3.9</v>
      </c>
      <c r="H134" s="622">
        <v>0.9</v>
      </c>
      <c r="I134" s="622">
        <v>0.6</v>
      </c>
      <c r="J134" s="622">
        <v>4</v>
      </c>
      <c r="K134" s="660">
        <v>0.9</v>
      </c>
      <c r="L134" s="652">
        <v>3.9</v>
      </c>
      <c r="M134" s="55">
        <v>1.4</v>
      </c>
      <c r="N134" s="55">
        <v>0.7</v>
      </c>
      <c r="O134" s="55">
        <v>0.8</v>
      </c>
      <c r="P134" s="55">
        <v>4</v>
      </c>
      <c r="Q134" s="55">
        <v>3</v>
      </c>
      <c r="R134" s="56">
        <v>399</v>
      </c>
      <c r="S134" s="56">
        <v>399</v>
      </c>
      <c r="T134" s="56">
        <v>400</v>
      </c>
      <c r="U134" s="635">
        <v>400</v>
      </c>
      <c r="V134" s="628">
        <f t="shared" si="21"/>
        <v>1.8333333333333333</v>
      </c>
      <c r="W134" s="53">
        <f t="shared" si="22"/>
        <v>1.8333333333333333</v>
      </c>
      <c r="X134" s="53">
        <f t="shared" si="23"/>
        <v>2</v>
      </c>
      <c r="Y134" s="54">
        <f t="shared" si="24"/>
        <v>2.6</v>
      </c>
      <c r="Z134" s="1396"/>
      <c r="AA134" s="1399"/>
      <c r="AB134" s="1399"/>
      <c r="AC134" s="1399"/>
      <c r="AD134" s="1399"/>
      <c r="AE134" s="1399"/>
      <c r="AF134" s="1399"/>
      <c r="AG134" s="1399"/>
      <c r="AH134" s="1399"/>
      <c r="AI134" s="1410"/>
      <c r="AJ134" s="1410"/>
    </row>
    <row r="135" spans="1:36" ht="15.75" x14ac:dyDescent="0.25">
      <c r="A135" s="1414"/>
      <c r="B135" s="1418"/>
      <c r="C135" s="1404"/>
      <c r="D135" s="1407"/>
      <c r="E135" s="646" t="s">
        <v>262</v>
      </c>
      <c r="F135" s="622">
        <v>0</v>
      </c>
      <c r="G135" s="622">
        <v>0</v>
      </c>
      <c r="H135" s="622">
        <v>0</v>
      </c>
      <c r="I135" s="622">
        <v>0</v>
      </c>
      <c r="J135" s="622">
        <v>0</v>
      </c>
      <c r="K135" s="660">
        <v>0</v>
      </c>
      <c r="L135" s="652">
        <v>0</v>
      </c>
      <c r="M135" s="55">
        <v>0</v>
      </c>
      <c r="N135" s="55">
        <v>0</v>
      </c>
      <c r="O135" s="55">
        <v>0</v>
      </c>
      <c r="P135" s="55">
        <v>0</v>
      </c>
      <c r="Q135" s="55">
        <v>0</v>
      </c>
      <c r="R135" s="56">
        <v>399</v>
      </c>
      <c r="S135" s="56">
        <v>399</v>
      </c>
      <c r="T135" s="56">
        <v>400</v>
      </c>
      <c r="U135" s="635">
        <v>400</v>
      </c>
      <c r="V135" s="628">
        <f t="shared" si="21"/>
        <v>0</v>
      </c>
      <c r="W135" s="53">
        <f t="shared" si="22"/>
        <v>0</v>
      </c>
      <c r="X135" s="53">
        <f t="shared" si="23"/>
        <v>0</v>
      </c>
      <c r="Y135" s="54">
        <f t="shared" si="24"/>
        <v>0</v>
      </c>
      <c r="Z135" s="1396"/>
      <c r="AA135" s="1399"/>
      <c r="AB135" s="1399"/>
      <c r="AC135" s="1399"/>
      <c r="AD135" s="1399"/>
      <c r="AE135" s="1399"/>
      <c r="AF135" s="1399"/>
      <c r="AG135" s="1399"/>
      <c r="AH135" s="1399"/>
      <c r="AI135" s="1410"/>
      <c r="AJ135" s="1410"/>
    </row>
    <row r="136" spans="1:36" ht="15.75" x14ac:dyDescent="0.25">
      <c r="A136" s="1414"/>
      <c r="B136" s="1418"/>
      <c r="C136" s="1404"/>
      <c r="D136" s="1407"/>
      <c r="E136" s="646" t="s">
        <v>263</v>
      </c>
      <c r="F136" s="622">
        <v>0</v>
      </c>
      <c r="G136" s="622">
        <v>0</v>
      </c>
      <c r="H136" s="622">
        <v>0</v>
      </c>
      <c r="I136" s="622">
        <v>0</v>
      </c>
      <c r="J136" s="622">
        <v>0</v>
      </c>
      <c r="K136" s="660">
        <v>0</v>
      </c>
      <c r="L136" s="652">
        <v>55.5</v>
      </c>
      <c r="M136" s="55">
        <v>16.5</v>
      </c>
      <c r="N136" s="55">
        <v>15.9</v>
      </c>
      <c r="O136" s="55">
        <v>46.1</v>
      </c>
      <c r="P136" s="55">
        <v>24.4</v>
      </c>
      <c r="Q136" s="55">
        <v>37.6</v>
      </c>
      <c r="R136" s="56">
        <v>399</v>
      </c>
      <c r="S136" s="56">
        <v>399</v>
      </c>
      <c r="T136" s="56">
        <v>400</v>
      </c>
      <c r="U136" s="635">
        <v>400</v>
      </c>
      <c r="V136" s="628">
        <f t="shared" si="21"/>
        <v>0</v>
      </c>
      <c r="W136" s="53">
        <f t="shared" si="22"/>
        <v>0</v>
      </c>
      <c r="X136" s="53">
        <f t="shared" si="23"/>
        <v>29.3</v>
      </c>
      <c r="Y136" s="54">
        <f t="shared" si="24"/>
        <v>36.033333333333331</v>
      </c>
      <c r="Z136" s="1396"/>
      <c r="AA136" s="1399"/>
      <c r="AB136" s="1399"/>
      <c r="AC136" s="1399"/>
      <c r="AD136" s="1399"/>
      <c r="AE136" s="1399"/>
      <c r="AF136" s="1399"/>
      <c r="AG136" s="1399"/>
      <c r="AH136" s="1399"/>
      <c r="AI136" s="1410"/>
      <c r="AJ136" s="1410"/>
    </row>
    <row r="137" spans="1:36" ht="15.75" x14ac:dyDescent="0.25">
      <c r="A137" s="1414"/>
      <c r="B137" s="1418"/>
      <c r="C137" s="1404"/>
      <c r="D137" s="1407"/>
      <c r="E137" s="646" t="s">
        <v>264</v>
      </c>
      <c r="F137" s="622">
        <v>0.5</v>
      </c>
      <c r="G137" s="622">
        <v>0.4</v>
      </c>
      <c r="H137" s="622">
        <v>0.5</v>
      </c>
      <c r="I137" s="622">
        <v>1</v>
      </c>
      <c r="J137" s="622">
        <v>0.9</v>
      </c>
      <c r="K137" s="660">
        <v>1.2</v>
      </c>
      <c r="L137" s="652">
        <v>0.4</v>
      </c>
      <c r="M137" s="55">
        <v>3.5</v>
      </c>
      <c r="N137" s="55">
        <v>3.2</v>
      </c>
      <c r="O137" s="55">
        <v>0.8</v>
      </c>
      <c r="P137" s="55">
        <v>3.7</v>
      </c>
      <c r="Q137" s="55">
        <v>7.3</v>
      </c>
      <c r="R137" s="56">
        <v>399</v>
      </c>
      <c r="S137" s="56">
        <v>399</v>
      </c>
      <c r="T137" s="56">
        <v>400</v>
      </c>
      <c r="U137" s="635">
        <v>400</v>
      </c>
      <c r="V137" s="628">
        <f t="shared" si="21"/>
        <v>0.46666666666666662</v>
      </c>
      <c r="W137" s="53">
        <f t="shared" si="22"/>
        <v>1.0333333333333332</v>
      </c>
      <c r="X137" s="53">
        <f t="shared" si="23"/>
        <v>2.3666666666666667</v>
      </c>
      <c r="Y137" s="54">
        <f t="shared" si="24"/>
        <v>3.9333333333333336</v>
      </c>
      <c r="Z137" s="1396"/>
      <c r="AA137" s="1399"/>
      <c r="AB137" s="1399"/>
      <c r="AC137" s="1399"/>
      <c r="AD137" s="1399"/>
      <c r="AE137" s="1399"/>
      <c r="AF137" s="1399"/>
      <c r="AG137" s="1399"/>
      <c r="AH137" s="1399"/>
      <c r="AI137" s="1410"/>
      <c r="AJ137" s="1410"/>
    </row>
    <row r="138" spans="1:36" ht="15.75" x14ac:dyDescent="0.25">
      <c r="A138" s="1414"/>
      <c r="B138" s="1418"/>
      <c r="C138" s="1404"/>
      <c r="D138" s="1407"/>
      <c r="E138" s="646" t="s">
        <v>1010</v>
      </c>
      <c r="F138" s="55">
        <v>0</v>
      </c>
      <c r="G138" s="55">
        <v>0</v>
      </c>
      <c r="H138" s="55">
        <v>0</v>
      </c>
      <c r="I138" s="55">
        <v>0</v>
      </c>
      <c r="J138" s="55">
        <v>0</v>
      </c>
      <c r="K138" s="657">
        <v>0</v>
      </c>
      <c r="L138" s="652">
        <v>0</v>
      </c>
      <c r="M138" s="55">
        <v>0</v>
      </c>
      <c r="N138" s="55">
        <v>0</v>
      </c>
      <c r="O138" s="55">
        <v>5.5</v>
      </c>
      <c r="P138" s="55">
        <v>0</v>
      </c>
      <c r="Q138" s="55">
        <v>0</v>
      </c>
      <c r="R138" s="56"/>
      <c r="S138" s="56"/>
      <c r="T138" s="56"/>
      <c r="U138" s="635"/>
      <c r="V138" s="628">
        <f t="shared" si="21"/>
        <v>0</v>
      </c>
      <c r="W138" s="53">
        <f t="shared" si="22"/>
        <v>0</v>
      </c>
      <c r="X138" s="53">
        <f t="shared" si="23"/>
        <v>0</v>
      </c>
      <c r="Y138" s="54">
        <f t="shared" si="24"/>
        <v>5.5</v>
      </c>
      <c r="Z138" s="1396"/>
      <c r="AA138" s="1399"/>
      <c r="AB138" s="1399"/>
      <c r="AC138" s="1399"/>
      <c r="AD138" s="1399"/>
      <c r="AE138" s="1399"/>
      <c r="AF138" s="1399"/>
      <c r="AG138" s="1399"/>
      <c r="AH138" s="1399"/>
      <c r="AI138" s="1410"/>
      <c r="AJ138" s="1410"/>
    </row>
    <row r="139" spans="1:36" ht="16.5" thickBot="1" x14ac:dyDescent="0.3">
      <c r="A139" s="1415"/>
      <c r="B139" s="1419"/>
      <c r="C139" s="1405"/>
      <c r="D139" s="1408"/>
      <c r="E139" s="647"/>
      <c r="F139" s="87"/>
      <c r="G139" s="87"/>
      <c r="H139" s="87"/>
      <c r="I139" s="87"/>
      <c r="J139" s="87"/>
      <c r="K139" s="658"/>
      <c r="L139" s="653"/>
      <c r="M139" s="87"/>
      <c r="N139" s="87"/>
      <c r="O139" s="87"/>
      <c r="P139" s="87"/>
      <c r="Q139" s="87"/>
      <c r="R139" s="88"/>
      <c r="S139" s="88"/>
      <c r="T139" s="88"/>
      <c r="U139" s="637"/>
      <c r="V139" s="629">
        <f t="shared" si="21"/>
        <v>0</v>
      </c>
      <c r="W139" s="58">
        <f t="shared" si="22"/>
        <v>0</v>
      </c>
      <c r="X139" s="58">
        <f t="shared" si="23"/>
        <v>0</v>
      </c>
      <c r="Y139" s="59">
        <f t="shared" si="24"/>
        <v>0</v>
      </c>
      <c r="Z139" s="1397"/>
      <c r="AA139" s="1400"/>
      <c r="AB139" s="1400"/>
      <c r="AC139" s="1400"/>
      <c r="AD139" s="1400"/>
      <c r="AE139" s="1400"/>
      <c r="AF139" s="1400"/>
      <c r="AG139" s="1400"/>
      <c r="AH139" s="1400"/>
      <c r="AI139" s="1411"/>
      <c r="AJ139" s="1411"/>
    </row>
    <row r="140" spans="1:36" ht="15.75" x14ac:dyDescent="0.25">
      <c r="A140" s="1413">
        <v>19</v>
      </c>
      <c r="B140" s="1417" t="s">
        <v>265</v>
      </c>
      <c r="C140" s="1403" t="s">
        <v>256</v>
      </c>
      <c r="D140" s="1406">
        <f>(1000+1000)*0.8</f>
        <v>1600</v>
      </c>
      <c r="E140" s="645" t="s">
        <v>266</v>
      </c>
      <c r="F140" s="441">
        <v>15.4</v>
      </c>
      <c r="G140" s="441">
        <v>10.5</v>
      </c>
      <c r="H140" s="441">
        <v>7.8</v>
      </c>
      <c r="I140" s="441">
        <v>3.6</v>
      </c>
      <c r="J140" s="441">
        <v>3.4</v>
      </c>
      <c r="K140" s="449">
        <v>1.8</v>
      </c>
      <c r="L140" s="651">
        <v>19.899999999999999</v>
      </c>
      <c r="M140" s="76">
        <v>3</v>
      </c>
      <c r="N140" s="76">
        <v>5</v>
      </c>
      <c r="O140" s="76">
        <v>0.7</v>
      </c>
      <c r="P140" s="76">
        <v>5.5</v>
      </c>
      <c r="Q140" s="76">
        <v>1.2</v>
      </c>
      <c r="R140" s="77">
        <v>398</v>
      </c>
      <c r="S140" s="77">
        <v>398</v>
      </c>
      <c r="T140" s="77"/>
      <c r="U140" s="633"/>
      <c r="V140" s="630">
        <f t="shared" si="21"/>
        <v>11.233333333333333</v>
      </c>
      <c r="W140" s="49">
        <f t="shared" si="22"/>
        <v>2.9333333333333336</v>
      </c>
      <c r="X140" s="49">
        <f t="shared" si="23"/>
        <v>9.2999999999999989</v>
      </c>
      <c r="Y140" s="50">
        <f t="shared" si="24"/>
        <v>2.4666666666666668</v>
      </c>
      <c r="Z140" s="1395">
        <f>SUM(V140:V149)</f>
        <v>206.36666666666667</v>
      </c>
      <c r="AA140" s="1398">
        <f>SUM(W140:W149)</f>
        <v>196.96666666666664</v>
      </c>
      <c r="AB140" s="1398">
        <f>SUM(X140:X149)</f>
        <v>194.33333333333337</v>
      </c>
      <c r="AC140" s="1398">
        <f>SUM(Y140:Y149)</f>
        <v>212.2833333333333</v>
      </c>
      <c r="AD140" s="1412">
        <f t="shared" ref="AD140" si="43">Z140*0.38*0.9*SQRT(3)</f>
        <v>122.2436426661117</v>
      </c>
      <c r="AE140" s="1412">
        <f t="shared" si="41"/>
        <v>116.67544572993924</v>
      </c>
      <c r="AF140" s="1412">
        <f t="shared" si="41"/>
        <v>115.11556077264275</v>
      </c>
      <c r="AG140" s="1412">
        <f t="shared" si="41"/>
        <v>125.74844747522729</v>
      </c>
      <c r="AH140" s="1398">
        <f>MAX(Z140:AC149)</f>
        <v>212.2833333333333</v>
      </c>
      <c r="AI140" s="1409">
        <f t="shared" ref="AI140" si="44">AH140*0.38*0.9*SQRT(3)</f>
        <v>125.74844747522729</v>
      </c>
      <c r="AJ140" s="1409">
        <f>D140-AI140</f>
        <v>1474.2515525247727</v>
      </c>
    </row>
    <row r="141" spans="1:36" ht="15.75" x14ac:dyDescent="0.25">
      <c r="A141" s="1414"/>
      <c r="B141" s="1418"/>
      <c r="C141" s="1404"/>
      <c r="D141" s="1407"/>
      <c r="E141" s="646" t="s">
        <v>267</v>
      </c>
      <c r="F141" s="622">
        <v>69.8</v>
      </c>
      <c r="G141" s="622">
        <v>55.3</v>
      </c>
      <c r="H141" s="622">
        <v>43.9</v>
      </c>
      <c r="I141" s="622">
        <v>89.3</v>
      </c>
      <c r="J141" s="622">
        <v>46.7</v>
      </c>
      <c r="K141" s="660">
        <v>63.5</v>
      </c>
      <c r="L141" s="652">
        <v>97.7</v>
      </c>
      <c r="M141" s="55">
        <v>58.2</v>
      </c>
      <c r="N141" s="55">
        <v>77.5</v>
      </c>
      <c r="O141" s="55">
        <v>115.5</v>
      </c>
      <c r="P141" s="55">
        <v>107</v>
      </c>
      <c r="Q141" s="55">
        <v>63.7</v>
      </c>
      <c r="R141" s="56">
        <v>398</v>
      </c>
      <c r="S141" s="56">
        <v>398</v>
      </c>
      <c r="T141" s="56">
        <v>415</v>
      </c>
      <c r="U141" s="635">
        <v>415</v>
      </c>
      <c r="V141" s="628">
        <f t="shared" ref="V141:V161" si="45">IF(AND(F141=0,G141=0,H141=0),0,IF(AND(F141=0,G141=0),H141,IF(AND(F141=0,H141=0),G141,IF(AND(G141=0,H141=0),F141,IF(F141=0,(G141+H141)/2,IF(G141=0,(F141+H141)/2,IF(H141=0,(F141+G141)/2,(F141+G141+H141)/3)))))))</f>
        <v>56.333333333333336</v>
      </c>
      <c r="W141" s="53">
        <f t="shared" ref="W141:W161" si="46">IF(AND(I141=0,J141=0,K141=0),0,IF(AND(I141=0,J141=0),K141,IF(AND(I141=0,K141=0),J141,IF(AND(J141=0,K141=0),I141,IF(I141=0,(J141+K141)/2,IF(J141=0,(I141+K141)/2,IF(K141=0,(I141+J141)/2,(I141+J141+K141)/3)))))))</f>
        <v>66.5</v>
      </c>
      <c r="X141" s="53">
        <f t="shared" ref="X141:X161" si="47">IF(AND(L141=0,M141=0,N141=0),0,IF(AND(L141=0,M141=0),N141,IF(AND(L141=0,N141=0),M141,IF(AND(M141=0,N141=0),L141,IF(L141=0,(M141+N141)/2,IF(M141=0,(L141+N141)/2,IF(N141=0,(L141+M141)/2,(L141+M141+N141)/3)))))))</f>
        <v>77.8</v>
      </c>
      <c r="Y141" s="54">
        <f t="shared" ref="Y141:Y161" si="48">IF(AND(O141=0,P141=0,Q141=0),0,IF(AND(O141=0,P141=0),Q141,IF(AND(O141=0,Q141=0),P141,IF(AND(P141=0,Q141=0),O141,IF(O141=0,(P141+Q141)/2,IF(P141=0,(O141+Q141)/2,IF(Q141=0,(O141+P141)/2,(O141+P141+Q141)/3)))))))</f>
        <v>95.399999999999991</v>
      </c>
      <c r="Z141" s="1396"/>
      <c r="AA141" s="1399"/>
      <c r="AB141" s="1399"/>
      <c r="AC141" s="1399"/>
      <c r="AD141" s="1399"/>
      <c r="AE141" s="1399"/>
      <c r="AF141" s="1399"/>
      <c r="AG141" s="1399"/>
      <c r="AH141" s="1399"/>
      <c r="AI141" s="1410"/>
      <c r="AJ141" s="1410"/>
    </row>
    <row r="142" spans="1:36" ht="15.75" x14ac:dyDescent="0.25">
      <c r="A142" s="1414"/>
      <c r="B142" s="1418"/>
      <c r="C142" s="1404"/>
      <c r="D142" s="1407"/>
      <c r="E142" s="646" t="s">
        <v>268</v>
      </c>
      <c r="F142" s="622">
        <v>10.3</v>
      </c>
      <c r="G142" s="622">
        <v>9.8000000000000007</v>
      </c>
      <c r="H142" s="622">
        <v>8.1</v>
      </c>
      <c r="I142" s="622">
        <v>11.2</v>
      </c>
      <c r="J142" s="622">
        <v>3.9</v>
      </c>
      <c r="K142" s="660">
        <v>8.1</v>
      </c>
      <c r="L142" s="652">
        <v>40.1</v>
      </c>
      <c r="M142" s="55">
        <v>29.3</v>
      </c>
      <c r="N142" s="55">
        <v>24.3</v>
      </c>
      <c r="O142" s="55">
        <v>43</v>
      </c>
      <c r="P142" s="55">
        <v>28</v>
      </c>
      <c r="Q142" s="55">
        <v>45.5</v>
      </c>
      <c r="R142" s="56">
        <v>398</v>
      </c>
      <c r="S142" s="56">
        <v>398</v>
      </c>
      <c r="T142" s="56">
        <v>415</v>
      </c>
      <c r="U142" s="635">
        <v>415</v>
      </c>
      <c r="V142" s="628">
        <f t="shared" si="45"/>
        <v>9.4</v>
      </c>
      <c r="W142" s="53">
        <f t="shared" si="46"/>
        <v>7.7333333333333334</v>
      </c>
      <c r="X142" s="53">
        <f t="shared" si="47"/>
        <v>31.233333333333334</v>
      </c>
      <c r="Y142" s="54">
        <f t="shared" si="48"/>
        <v>38.833333333333336</v>
      </c>
      <c r="Z142" s="1396"/>
      <c r="AA142" s="1399"/>
      <c r="AB142" s="1399"/>
      <c r="AC142" s="1399"/>
      <c r="AD142" s="1399"/>
      <c r="AE142" s="1399"/>
      <c r="AF142" s="1399"/>
      <c r="AG142" s="1399"/>
      <c r="AH142" s="1399"/>
      <c r="AI142" s="1410"/>
      <c r="AJ142" s="1410"/>
    </row>
    <row r="143" spans="1:36" ht="15.75" x14ac:dyDescent="0.25">
      <c r="A143" s="1414"/>
      <c r="B143" s="1418"/>
      <c r="C143" s="1404"/>
      <c r="D143" s="1407"/>
      <c r="E143" s="646" t="s">
        <v>269</v>
      </c>
      <c r="F143" s="622">
        <v>0</v>
      </c>
      <c r="G143" s="622">
        <v>0</v>
      </c>
      <c r="H143" s="622">
        <v>1.4</v>
      </c>
      <c r="I143" s="622">
        <v>0.3</v>
      </c>
      <c r="J143" s="622">
        <v>0.6</v>
      </c>
      <c r="K143" s="660">
        <v>1.6</v>
      </c>
      <c r="L143" s="652">
        <v>0</v>
      </c>
      <c r="M143" s="55">
        <v>0</v>
      </c>
      <c r="N143" s="55">
        <v>0</v>
      </c>
      <c r="O143" s="55">
        <v>0</v>
      </c>
      <c r="P143" s="55">
        <v>0</v>
      </c>
      <c r="Q143" s="55">
        <v>0</v>
      </c>
      <c r="R143" s="56">
        <v>398</v>
      </c>
      <c r="S143" s="56">
        <v>398</v>
      </c>
      <c r="T143" s="56">
        <v>415</v>
      </c>
      <c r="U143" s="635">
        <v>415</v>
      </c>
      <c r="V143" s="628">
        <f t="shared" si="45"/>
        <v>1.4</v>
      </c>
      <c r="W143" s="53">
        <f t="shared" si="46"/>
        <v>0.83333333333333337</v>
      </c>
      <c r="X143" s="53">
        <f t="shared" si="47"/>
        <v>0</v>
      </c>
      <c r="Y143" s="54">
        <f t="shared" si="48"/>
        <v>0</v>
      </c>
      <c r="Z143" s="1396"/>
      <c r="AA143" s="1399"/>
      <c r="AB143" s="1399"/>
      <c r="AC143" s="1399"/>
      <c r="AD143" s="1399"/>
      <c r="AE143" s="1399"/>
      <c r="AF143" s="1399"/>
      <c r="AG143" s="1399"/>
      <c r="AH143" s="1399"/>
      <c r="AI143" s="1410"/>
      <c r="AJ143" s="1410"/>
    </row>
    <row r="144" spans="1:36" ht="15.75" x14ac:dyDescent="0.25">
      <c r="A144" s="1414"/>
      <c r="B144" s="1418"/>
      <c r="C144" s="1404"/>
      <c r="D144" s="1407"/>
      <c r="E144" s="646" t="s">
        <v>270</v>
      </c>
      <c r="F144" s="622">
        <v>101</v>
      </c>
      <c r="G144" s="622">
        <v>94.5</v>
      </c>
      <c r="H144" s="622">
        <v>55.2</v>
      </c>
      <c r="I144" s="622">
        <v>61.2</v>
      </c>
      <c r="J144" s="622">
        <v>94.5</v>
      </c>
      <c r="K144" s="660">
        <v>64.7</v>
      </c>
      <c r="L144" s="652">
        <v>0</v>
      </c>
      <c r="M144" s="55">
        <v>0</v>
      </c>
      <c r="N144" s="55">
        <v>0</v>
      </c>
      <c r="O144" s="55">
        <v>0</v>
      </c>
      <c r="P144" s="55">
        <v>0</v>
      </c>
      <c r="Q144" s="55">
        <v>0</v>
      </c>
      <c r="R144" s="56">
        <v>398</v>
      </c>
      <c r="S144" s="56">
        <v>398</v>
      </c>
      <c r="T144" s="56">
        <v>415</v>
      </c>
      <c r="U144" s="635">
        <v>415</v>
      </c>
      <c r="V144" s="628">
        <f t="shared" si="45"/>
        <v>83.566666666666663</v>
      </c>
      <c r="W144" s="53">
        <f t="shared" si="46"/>
        <v>73.466666666666654</v>
      </c>
      <c r="X144" s="53">
        <f t="shared" si="47"/>
        <v>0</v>
      </c>
      <c r="Y144" s="54">
        <f t="shared" si="48"/>
        <v>0</v>
      </c>
      <c r="Z144" s="1396"/>
      <c r="AA144" s="1399"/>
      <c r="AB144" s="1399"/>
      <c r="AC144" s="1399"/>
      <c r="AD144" s="1399"/>
      <c r="AE144" s="1399"/>
      <c r="AF144" s="1399"/>
      <c r="AG144" s="1399"/>
      <c r="AH144" s="1399"/>
      <c r="AI144" s="1410"/>
      <c r="AJ144" s="1410"/>
    </row>
    <row r="145" spans="1:36" ht="15.75" x14ac:dyDescent="0.25">
      <c r="A145" s="1414"/>
      <c r="B145" s="1418"/>
      <c r="C145" s="1404"/>
      <c r="D145" s="1407"/>
      <c r="E145" s="646" t="s">
        <v>204</v>
      </c>
      <c r="F145" s="622">
        <v>20.2</v>
      </c>
      <c r="G145" s="622">
        <v>9.6999999999999993</v>
      </c>
      <c r="H145" s="622">
        <v>9.1</v>
      </c>
      <c r="I145" s="622">
        <v>21.8</v>
      </c>
      <c r="J145" s="622">
        <v>8.4</v>
      </c>
      <c r="K145" s="660">
        <v>10.7</v>
      </c>
      <c r="L145" s="652">
        <v>10.199999999999999</v>
      </c>
      <c r="M145" s="55">
        <v>12.2</v>
      </c>
      <c r="N145" s="55">
        <v>5</v>
      </c>
      <c r="O145" s="55">
        <v>38.299999999999997</v>
      </c>
      <c r="P145" s="55">
        <v>15.8</v>
      </c>
      <c r="Q145" s="55">
        <v>19</v>
      </c>
      <c r="R145" s="56">
        <v>398</v>
      </c>
      <c r="S145" s="56">
        <v>398</v>
      </c>
      <c r="T145" s="56">
        <v>415</v>
      </c>
      <c r="U145" s="635">
        <v>415</v>
      </c>
      <c r="V145" s="628">
        <f t="shared" si="45"/>
        <v>13</v>
      </c>
      <c r="W145" s="53">
        <f t="shared" si="46"/>
        <v>13.633333333333335</v>
      </c>
      <c r="X145" s="53">
        <f t="shared" si="47"/>
        <v>9.1333333333333329</v>
      </c>
      <c r="Y145" s="54">
        <f t="shared" si="48"/>
        <v>24.366666666666664</v>
      </c>
      <c r="Z145" s="1396"/>
      <c r="AA145" s="1399"/>
      <c r="AB145" s="1399"/>
      <c r="AC145" s="1399"/>
      <c r="AD145" s="1399"/>
      <c r="AE145" s="1399"/>
      <c r="AF145" s="1399"/>
      <c r="AG145" s="1399"/>
      <c r="AH145" s="1399"/>
      <c r="AI145" s="1410"/>
      <c r="AJ145" s="1410"/>
    </row>
    <row r="146" spans="1:36" ht="15.75" x14ac:dyDescent="0.25">
      <c r="A146" s="1414"/>
      <c r="B146" s="1418"/>
      <c r="C146" s="1404"/>
      <c r="D146" s="1407"/>
      <c r="E146" s="646" t="s">
        <v>271</v>
      </c>
      <c r="F146" s="622">
        <v>17.8</v>
      </c>
      <c r="G146" s="622">
        <v>20.5</v>
      </c>
      <c r="H146" s="622">
        <v>21.6</v>
      </c>
      <c r="I146" s="622">
        <v>21.5</v>
      </c>
      <c r="J146" s="622">
        <v>44.6</v>
      </c>
      <c r="K146" s="660">
        <v>22</v>
      </c>
      <c r="L146" s="652">
        <v>38.700000000000003</v>
      </c>
      <c r="M146" s="55">
        <v>51.6</v>
      </c>
      <c r="N146" s="55">
        <v>30.3</v>
      </c>
      <c r="O146" s="55">
        <v>44</v>
      </c>
      <c r="P146" s="55">
        <v>59.2</v>
      </c>
      <c r="Q146" s="55">
        <v>25</v>
      </c>
      <c r="R146" s="56">
        <v>398</v>
      </c>
      <c r="S146" s="56">
        <v>398</v>
      </c>
      <c r="T146" s="56">
        <v>415</v>
      </c>
      <c r="U146" s="635">
        <v>415</v>
      </c>
      <c r="V146" s="628">
        <f t="shared" si="45"/>
        <v>19.966666666666665</v>
      </c>
      <c r="W146" s="53">
        <f t="shared" si="46"/>
        <v>29.366666666666664</v>
      </c>
      <c r="X146" s="53">
        <f t="shared" si="47"/>
        <v>40.200000000000003</v>
      </c>
      <c r="Y146" s="54">
        <f t="shared" si="48"/>
        <v>42.733333333333327</v>
      </c>
      <c r="Z146" s="1396"/>
      <c r="AA146" s="1399"/>
      <c r="AB146" s="1399"/>
      <c r="AC146" s="1399"/>
      <c r="AD146" s="1399"/>
      <c r="AE146" s="1399"/>
      <c r="AF146" s="1399"/>
      <c r="AG146" s="1399"/>
      <c r="AH146" s="1399"/>
      <c r="AI146" s="1410"/>
      <c r="AJ146" s="1410"/>
    </row>
    <row r="147" spans="1:36" ht="31.5" x14ac:dyDescent="0.25">
      <c r="A147" s="1414"/>
      <c r="B147" s="1418"/>
      <c r="C147" s="1404"/>
      <c r="D147" s="1407"/>
      <c r="E147" s="646" t="s">
        <v>272</v>
      </c>
      <c r="F147" s="622">
        <v>0</v>
      </c>
      <c r="G147" s="622">
        <v>0</v>
      </c>
      <c r="H147" s="622">
        <v>0</v>
      </c>
      <c r="I147" s="622">
        <v>0</v>
      </c>
      <c r="J147" s="622">
        <v>0</v>
      </c>
      <c r="K147" s="660">
        <v>0</v>
      </c>
      <c r="L147" s="652">
        <v>0</v>
      </c>
      <c r="M147" s="55">
        <v>0</v>
      </c>
      <c r="N147" s="55">
        <v>0</v>
      </c>
      <c r="O147" s="55">
        <v>0</v>
      </c>
      <c r="P147" s="55">
        <v>0</v>
      </c>
      <c r="Q147" s="55">
        <v>0</v>
      </c>
      <c r="R147" s="56">
        <v>398</v>
      </c>
      <c r="S147" s="56">
        <v>398</v>
      </c>
      <c r="T147" s="56">
        <v>415</v>
      </c>
      <c r="U147" s="635">
        <v>415</v>
      </c>
      <c r="V147" s="628">
        <f t="shared" si="45"/>
        <v>0</v>
      </c>
      <c r="W147" s="53">
        <f t="shared" si="46"/>
        <v>0</v>
      </c>
      <c r="X147" s="53">
        <f t="shared" si="47"/>
        <v>0</v>
      </c>
      <c r="Y147" s="54">
        <f t="shared" si="48"/>
        <v>0</v>
      </c>
      <c r="Z147" s="1396"/>
      <c r="AA147" s="1399"/>
      <c r="AB147" s="1399"/>
      <c r="AC147" s="1399"/>
      <c r="AD147" s="1399"/>
      <c r="AE147" s="1399"/>
      <c r="AF147" s="1399"/>
      <c r="AG147" s="1399"/>
      <c r="AH147" s="1399"/>
      <c r="AI147" s="1410"/>
      <c r="AJ147" s="1410"/>
    </row>
    <row r="148" spans="1:36" ht="15.75" x14ac:dyDescent="0.25">
      <c r="A148" s="1414"/>
      <c r="B148" s="1418"/>
      <c r="C148" s="1404"/>
      <c r="D148" s="1407"/>
      <c r="E148" s="646" t="s">
        <v>1094</v>
      </c>
      <c r="F148" s="55">
        <v>15.6</v>
      </c>
      <c r="G148" s="55">
        <v>7.8</v>
      </c>
      <c r="H148" s="55">
        <v>11</v>
      </c>
      <c r="I148" s="55">
        <v>3.4</v>
      </c>
      <c r="J148" s="55">
        <v>0</v>
      </c>
      <c r="K148" s="657">
        <v>1.6</v>
      </c>
      <c r="L148" s="652">
        <v>6.2</v>
      </c>
      <c r="M148" s="55">
        <v>12.8</v>
      </c>
      <c r="N148" s="55">
        <v>9</v>
      </c>
      <c r="O148" s="55">
        <v>1.1000000000000001</v>
      </c>
      <c r="P148" s="55">
        <v>5.85</v>
      </c>
      <c r="Q148" s="55">
        <v>1.9</v>
      </c>
      <c r="R148" s="56"/>
      <c r="S148" s="56"/>
      <c r="T148" s="56"/>
      <c r="U148" s="635"/>
      <c r="V148" s="628">
        <f t="shared" si="45"/>
        <v>11.466666666666667</v>
      </c>
      <c r="W148" s="53">
        <f t="shared" si="46"/>
        <v>2.5</v>
      </c>
      <c r="X148" s="53">
        <f t="shared" si="47"/>
        <v>9.3333333333333339</v>
      </c>
      <c r="Y148" s="54">
        <f t="shared" si="48"/>
        <v>2.9499999999999997</v>
      </c>
      <c r="Z148" s="1396"/>
      <c r="AA148" s="1399"/>
      <c r="AB148" s="1399"/>
      <c r="AC148" s="1399"/>
      <c r="AD148" s="1399"/>
      <c r="AE148" s="1399"/>
      <c r="AF148" s="1399"/>
      <c r="AG148" s="1399"/>
      <c r="AH148" s="1399"/>
      <c r="AI148" s="1410"/>
      <c r="AJ148" s="1410"/>
    </row>
    <row r="149" spans="1:36" ht="16.5" thickBot="1" x14ac:dyDescent="0.3">
      <c r="A149" s="1415"/>
      <c r="B149" s="1419"/>
      <c r="C149" s="1405"/>
      <c r="D149" s="1408"/>
      <c r="E149" s="647" t="s">
        <v>1393</v>
      </c>
      <c r="F149" s="87"/>
      <c r="G149" s="87"/>
      <c r="H149" s="87"/>
      <c r="I149" s="87"/>
      <c r="J149" s="87"/>
      <c r="K149" s="658"/>
      <c r="L149" s="653">
        <v>22.7</v>
      </c>
      <c r="M149" s="87">
        <v>16.3</v>
      </c>
      <c r="N149" s="87">
        <v>13</v>
      </c>
      <c r="O149" s="87">
        <v>13.2</v>
      </c>
      <c r="P149" s="87">
        <v>3</v>
      </c>
      <c r="Q149" s="87">
        <v>0.4</v>
      </c>
      <c r="R149" s="88"/>
      <c r="S149" s="88"/>
      <c r="T149" s="88"/>
      <c r="U149" s="637"/>
      <c r="V149" s="629">
        <f t="shared" si="45"/>
        <v>0</v>
      </c>
      <c r="W149" s="58">
        <f t="shared" si="46"/>
        <v>0</v>
      </c>
      <c r="X149" s="58">
        <f t="shared" si="47"/>
        <v>17.333333333333332</v>
      </c>
      <c r="Y149" s="59">
        <f t="shared" si="48"/>
        <v>5.5333333333333323</v>
      </c>
      <c r="Z149" s="1397"/>
      <c r="AA149" s="1400"/>
      <c r="AB149" s="1400"/>
      <c r="AC149" s="1400"/>
      <c r="AD149" s="1400"/>
      <c r="AE149" s="1400"/>
      <c r="AF149" s="1400"/>
      <c r="AG149" s="1400"/>
      <c r="AH149" s="1400"/>
      <c r="AI149" s="1411"/>
      <c r="AJ149" s="1411"/>
    </row>
    <row r="150" spans="1:36" ht="15.75" x14ac:dyDescent="0.25">
      <c r="A150" s="1413">
        <v>20</v>
      </c>
      <c r="B150" s="1401" t="s">
        <v>273</v>
      </c>
      <c r="C150" s="1403" t="s">
        <v>928</v>
      </c>
      <c r="D150" s="1406">
        <f>200*0.8</f>
        <v>160</v>
      </c>
      <c r="E150" s="649" t="s">
        <v>899</v>
      </c>
      <c r="F150" s="441">
        <v>113</v>
      </c>
      <c r="G150" s="441">
        <v>64</v>
      </c>
      <c r="H150" s="441">
        <v>56</v>
      </c>
      <c r="I150" s="441">
        <v>112</v>
      </c>
      <c r="J150" s="441">
        <v>60</v>
      </c>
      <c r="K150" s="449">
        <v>56</v>
      </c>
      <c r="L150" s="651">
        <v>97.3</v>
      </c>
      <c r="M150" s="76">
        <v>85.6</v>
      </c>
      <c r="N150" s="76">
        <v>86</v>
      </c>
      <c r="O150" s="76">
        <v>87.3</v>
      </c>
      <c r="P150" s="76">
        <v>85</v>
      </c>
      <c r="Q150" s="76">
        <v>86</v>
      </c>
      <c r="R150" s="77">
        <v>390</v>
      </c>
      <c r="S150" s="77">
        <v>390</v>
      </c>
      <c r="T150" s="77">
        <v>390</v>
      </c>
      <c r="U150" s="633">
        <v>390</v>
      </c>
      <c r="V150" s="630">
        <f t="shared" si="45"/>
        <v>77.666666666666671</v>
      </c>
      <c r="W150" s="49">
        <f t="shared" si="46"/>
        <v>76</v>
      </c>
      <c r="X150" s="49">
        <f t="shared" si="47"/>
        <v>89.633333333333326</v>
      </c>
      <c r="Y150" s="50">
        <f t="shared" si="48"/>
        <v>86.100000000000009</v>
      </c>
      <c r="Z150" s="1395">
        <f>SUM(V150:V151)</f>
        <v>77.666666666666671</v>
      </c>
      <c r="AA150" s="1398">
        <f>SUM(W150:W151)</f>
        <v>76</v>
      </c>
      <c r="AB150" s="1398">
        <f>SUM(X150:X151)</f>
        <v>89.633333333333326</v>
      </c>
      <c r="AC150" s="1398">
        <f>SUM(Y150:Y151)</f>
        <v>86.100000000000009</v>
      </c>
      <c r="AD150" s="1412">
        <f t="shared" ref="AD150:AG150" si="49">Z150*0.38*0.9*SQRT(3)</f>
        <v>46.006733550644519</v>
      </c>
      <c r="AE150" s="1412">
        <f t="shared" si="49"/>
        <v>45.019464590330259</v>
      </c>
      <c r="AF150" s="1412">
        <f t="shared" si="49"/>
        <v>53.095324685700902</v>
      </c>
      <c r="AG150" s="1412">
        <f t="shared" si="49"/>
        <v>51.002314489834681</v>
      </c>
      <c r="AH150" s="1398">
        <f>MAX(Z150:AC151)</f>
        <v>89.633333333333326</v>
      </c>
      <c r="AI150" s="1409">
        <f t="shared" ref="AI150" si="50">AH150*0.38*0.9*SQRT(3)</f>
        <v>53.095324685700902</v>
      </c>
      <c r="AJ150" s="1409">
        <f>D150-AI150</f>
        <v>106.9046753142991</v>
      </c>
    </row>
    <row r="151" spans="1:36" ht="16.5" thickBot="1" x14ac:dyDescent="0.3">
      <c r="A151" s="1415"/>
      <c r="B151" s="1402"/>
      <c r="C151" s="1405"/>
      <c r="D151" s="1408"/>
      <c r="E151" s="647"/>
      <c r="F151" s="87"/>
      <c r="G151" s="87"/>
      <c r="H151" s="87"/>
      <c r="I151" s="87"/>
      <c r="J151" s="87"/>
      <c r="K151" s="658"/>
      <c r="L151" s="653"/>
      <c r="M151" s="87"/>
      <c r="N151" s="87"/>
      <c r="O151" s="87"/>
      <c r="P151" s="87"/>
      <c r="Q151" s="87"/>
      <c r="R151" s="88"/>
      <c r="S151" s="88"/>
      <c r="T151" s="88"/>
      <c r="U151" s="637"/>
      <c r="V151" s="629">
        <f t="shared" si="45"/>
        <v>0</v>
      </c>
      <c r="W151" s="58">
        <f t="shared" si="46"/>
        <v>0</v>
      </c>
      <c r="X151" s="58">
        <f t="shared" si="47"/>
        <v>0</v>
      </c>
      <c r="Y151" s="59">
        <f t="shared" si="48"/>
        <v>0</v>
      </c>
      <c r="Z151" s="1397"/>
      <c r="AA151" s="1400"/>
      <c r="AB151" s="1400"/>
      <c r="AC151" s="1400"/>
      <c r="AD151" s="1400"/>
      <c r="AE151" s="1400"/>
      <c r="AF151" s="1400"/>
      <c r="AG151" s="1400"/>
      <c r="AH151" s="1400"/>
      <c r="AI151" s="1411"/>
      <c r="AJ151" s="1411"/>
    </row>
    <row r="152" spans="1:36" ht="15.75" x14ac:dyDescent="0.25">
      <c r="A152" s="1413">
        <v>21</v>
      </c>
      <c r="B152" s="1401" t="s">
        <v>274</v>
      </c>
      <c r="C152" s="1403" t="s">
        <v>275</v>
      </c>
      <c r="D152" s="1406">
        <f>40*0.8</f>
        <v>32</v>
      </c>
      <c r="E152" s="649" t="s">
        <v>923</v>
      </c>
      <c r="F152" s="441">
        <v>3</v>
      </c>
      <c r="G152" s="441">
        <v>8</v>
      </c>
      <c r="H152" s="441">
        <v>15</v>
      </c>
      <c r="I152" s="441">
        <v>4</v>
      </c>
      <c r="J152" s="441">
        <v>8</v>
      </c>
      <c r="K152" s="449">
        <v>15</v>
      </c>
      <c r="L152" s="651">
        <v>21</v>
      </c>
      <c r="M152" s="76">
        <v>7.5</v>
      </c>
      <c r="N152" s="76">
        <v>9.1999999999999993</v>
      </c>
      <c r="O152" s="76">
        <v>10</v>
      </c>
      <c r="P152" s="76">
        <v>7</v>
      </c>
      <c r="Q152" s="76">
        <v>8.3000000000000007</v>
      </c>
      <c r="R152" s="77">
        <v>410</v>
      </c>
      <c r="S152" s="77">
        <v>410</v>
      </c>
      <c r="T152" s="77">
        <v>390</v>
      </c>
      <c r="U152" s="633">
        <v>390</v>
      </c>
      <c r="V152" s="630">
        <f t="shared" si="45"/>
        <v>8.6666666666666661</v>
      </c>
      <c r="W152" s="49">
        <f t="shared" si="46"/>
        <v>9</v>
      </c>
      <c r="X152" s="49">
        <f t="shared" si="47"/>
        <v>12.566666666666668</v>
      </c>
      <c r="Y152" s="50">
        <f t="shared" si="48"/>
        <v>8.4333333333333336</v>
      </c>
      <c r="Z152" s="1395">
        <f>SUM(V152:V155)</f>
        <v>8.6666666666666661</v>
      </c>
      <c r="AA152" s="1398">
        <f>SUM(W152:W155)</f>
        <v>9</v>
      </c>
      <c r="AB152" s="1398">
        <f>SUM(X152:X155)</f>
        <v>12.566666666666668</v>
      </c>
      <c r="AC152" s="1398">
        <f>SUM(Y152:Y155)</f>
        <v>8.4333333333333336</v>
      </c>
      <c r="AD152" s="1412">
        <f t="shared" ref="AD152:AG152" si="51">Z152*0.38*0.9*SQRT(3)</f>
        <v>5.1337985936341521</v>
      </c>
      <c r="AE152" s="1412">
        <f t="shared" si="51"/>
        <v>5.3312523856970033</v>
      </c>
      <c r="AF152" s="1412">
        <f t="shared" si="51"/>
        <v>7.4440079607695209</v>
      </c>
      <c r="AG152" s="1412">
        <f t="shared" si="51"/>
        <v>4.9955809391901562</v>
      </c>
      <c r="AH152" s="1398">
        <f>MAX(Z152:AC155)</f>
        <v>12.566666666666668</v>
      </c>
      <c r="AI152" s="1409">
        <f t="shared" ref="AI152" si="52">AH152*0.38*0.9*SQRT(3)</f>
        <v>7.4440079607695209</v>
      </c>
      <c r="AJ152" s="1409">
        <f>D152-AI152</f>
        <v>24.555992039230478</v>
      </c>
    </row>
    <row r="153" spans="1:36" ht="15.75" x14ac:dyDescent="0.25">
      <c r="A153" s="1414"/>
      <c r="B153" s="1416"/>
      <c r="C153" s="1404"/>
      <c r="D153" s="1407"/>
      <c r="E153" s="646"/>
      <c r="F153" s="55"/>
      <c r="G153" s="55"/>
      <c r="H153" s="55"/>
      <c r="I153" s="55"/>
      <c r="J153" s="55"/>
      <c r="K153" s="657"/>
      <c r="L153" s="652"/>
      <c r="M153" s="55"/>
      <c r="N153" s="55"/>
      <c r="O153" s="55"/>
      <c r="P153" s="55"/>
      <c r="Q153" s="55"/>
      <c r="R153" s="56"/>
      <c r="S153" s="56"/>
      <c r="T153" s="56"/>
      <c r="U153" s="635"/>
      <c r="V153" s="628">
        <f t="shared" si="45"/>
        <v>0</v>
      </c>
      <c r="W153" s="53">
        <f t="shared" si="46"/>
        <v>0</v>
      </c>
      <c r="X153" s="53">
        <f t="shared" si="47"/>
        <v>0</v>
      </c>
      <c r="Y153" s="54">
        <f t="shared" si="48"/>
        <v>0</v>
      </c>
      <c r="Z153" s="1396"/>
      <c r="AA153" s="1399"/>
      <c r="AB153" s="1399"/>
      <c r="AC153" s="1399"/>
      <c r="AD153" s="1399"/>
      <c r="AE153" s="1399"/>
      <c r="AF153" s="1399"/>
      <c r="AG153" s="1399"/>
      <c r="AH153" s="1399"/>
      <c r="AI153" s="1410"/>
      <c r="AJ153" s="1410"/>
    </row>
    <row r="154" spans="1:36" ht="15.75" x14ac:dyDescent="0.25">
      <c r="A154" s="1414"/>
      <c r="B154" s="1416"/>
      <c r="C154" s="1404"/>
      <c r="D154" s="1407"/>
      <c r="E154" s="646"/>
      <c r="F154" s="55"/>
      <c r="G154" s="55"/>
      <c r="H154" s="55"/>
      <c r="I154" s="55"/>
      <c r="J154" s="55"/>
      <c r="K154" s="657"/>
      <c r="L154" s="652"/>
      <c r="M154" s="55"/>
      <c r="N154" s="55"/>
      <c r="O154" s="55"/>
      <c r="P154" s="55"/>
      <c r="Q154" s="55"/>
      <c r="R154" s="56"/>
      <c r="S154" s="56"/>
      <c r="T154" s="56"/>
      <c r="U154" s="635"/>
      <c r="V154" s="628">
        <f t="shared" si="45"/>
        <v>0</v>
      </c>
      <c r="W154" s="53">
        <f t="shared" si="46"/>
        <v>0</v>
      </c>
      <c r="X154" s="53">
        <f t="shared" si="47"/>
        <v>0</v>
      </c>
      <c r="Y154" s="54">
        <f t="shared" si="48"/>
        <v>0</v>
      </c>
      <c r="Z154" s="1396"/>
      <c r="AA154" s="1399"/>
      <c r="AB154" s="1399"/>
      <c r="AC154" s="1399"/>
      <c r="AD154" s="1399"/>
      <c r="AE154" s="1399"/>
      <c r="AF154" s="1399"/>
      <c r="AG154" s="1399"/>
      <c r="AH154" s="1399"/>
      <c r="AI154" s="1410"/>
      <c r="AJ154" s="1410"/>
    </row>
    <row r="155" spans="1:36" ht="16.5" thickBot="1" x14ac:dyDescent="0.3">
      <c r="A155" s="1415"/>
      <c r="B155" s="1402"/>
      <c r="C155" s="1405"/>
      <c r="D155" s="1408"/>
      <c r="E155" s="647"/>
      <c r="F155" s="87"/>
      <c r="G155" s="87"/>
      <c r="H155" s="87"/>
      <c r="I155" s="87"/>
      <c r="J155" s="87"/>
      <c r="K155" s="658"/>
      <c r="L155" s="653"/>
      <c r="M155" s="87"/>
      <c r="N155" s="87"/>
      <c r="O155" s="87"/>
      <c r="P155" s="87"/>
      <c r="Q155" s="87"/>
      <c r="R155" s="88"/>
      <c r="S155" s="88"/>
      <c r="T155" s="88"/>
      <c r="U155" s="637"/>
      <c r="V155" s="629">
        <f t="shared" si="45"/>
        <v>0</v>
      </c>
      <c r="W155" s="58">
        <f t="shared" si="46"/>
        <v>0</v>
      </c>
      <c r="X155" s="58">
        <f t="shared" si="47"/>
        <v>0</v>
      </c>
      <c r="Y155" s="59">
        <f t="shared" si="48"/>
        <v>0</v>
      </c>
      <c r="Z155" s="1397"/>
      <c r="AA155" s="1400"/>
      <c r="AB155" s="1400"/>
      <c r="AC155" s="1400"/>
      <c r="AD155" s="1400"/>
      <c r="AE155" s="1400"/>
      <c r="AF155" s="1400"/>
      <c r="AG155" s="1400"/>
      <c r="AH155" s="1400"/>
      <c r="AI155" s="1411"/>
      <c r="AJ155" s="1411"/>
    </row>
    <row r="156" spans="1:36" ht="33.75" customHeight="1" x14ac:dyDescent="0.25">
      <c r="A156" s="1385">
        <v>22</v>
      </c>
      <c r="B156" s="1401" t="s">
        <v>276</v>
      </c>
      <c r="C156" s="1403" t="s">
        <v>88</v>
      </c>
      <c r="D156" s="1406">
        <f>100*0.8</f>
        <v>80</v>
      </c>
      <c r="E156" s="645" t="s">
        <v>994</v>
      </c>
      <c r="F156" s="76">
        <v>14</v>
      </c>
      <c r="G156" s="76">
        <v>20</v>
      </c>
      <c r="H156" s="76">
        <v>4</v>
      </c>
      <c r="I156" s="76">
        <v>14</v>
      </c>
      <c r="J156" s="76">
        <v>20</v>
      </c>
      <c r="K156" s="663">
        <v>4</v>
      </c>
      <c r="L156" s="651">
        <v>10</v>
      </c>
      <c r="M156" s="76">
        <v>9</v>
      </c>
      <c r="N156" s="76">
        <v>11.2</v>
      </c>
      <c r="O156" s="76">
        <v>11.1</v>
      </c>
      <c r="P156" s="76">
        <v>9.1999999999999993</v>
      </c>
      <c r="Q156" s="76">
        <v>10</v>
      </c>
      <c r="R156" s="77">
        <v>402</v>
      </c>
      <c r="S156" s="77">
        <v>402</v>
      </c>
      <c r="T156" s="77">
        <v>402</v>
      </c>
      <c r="U156" s="633">
        <v>402</v>
      </c>
      <c r="V156" s="630">
        <f t="shared" si="45"/>
        <v>12.666666666666666</v>
      </c>
      <c r="W156" s="49">
        <f t="shared" si="46"/>
        <v>12.666666666666666</v>
      </c>
      <c r="X156" s="49">
        <f t="shared" si="47"/>
        <v>10.066666666666666</v>
      </c>
      <c r="Y156" s="50">
        <f t="shared" si="48"/>
        <v>10.1</v>
      </c>
      <c r="Z156" s="1393">
        <f>SUM(V156:V157)</f>
        <v>12.666666666666666</v>
      </c>
      <c r="AA156" s="1381">
        <f>SUM(W156:W157)</f>
        <v>12.666666666666666</v>
      </c>
      <c r="AB156" s="1381">
        <f>SUM(X156:X157)</f>
        <v>10.066666666666666</v>
      </c>
      <c r="AC156" s="1381">
        <f>SUM(Y156:Y157)</f>
        <v>10.1</v>
      </c>
      <c r="AD156" s="1381">
        <f t="shared" ref="AD156:AG156" si="53">Z156*0.38*0.9*SQRT(3)</f>
        <v>7.5032440983883761</v>
      </c>
      <c r="AE156" s="1381">
        <f t="shared" si="53"/>
        <v>7.5032440983883761</v>
      </c>
      <c r="AF156" s="1381">
        <f t="shared" si="53"/>
        <v>5.9631045202981303</v>
      </c>
      <c r="AG156" s="1381">
        <f t="shared" si="53"/>
        <v>5.9828498995044157</v>
      </c>
      <c r="AH156" s="1381">
        <f>MAX(Z156:AC157)</f>
        <v>12.666666666666666</v>
      </c>
      <c r="AI156" s="1383">
        <f t="shared" ref="AI156" si="54">AH156*0.38*0.9*SQRT(3)</f>
        <v>7.5032440983883761</v>
      </c>
      <c r="AJ156" s="1383">
        <f>D156-AI156</f>
        <v>72.496755901611621</v>
      </c>
    </row>
    <row r="157" spans="1:36" ht="26.25" customHeight="1" thickBot="1" x14ac:dyDescent="0.3">
      <c r="A157" s="1386"/>
      <c r="B157" s="1402"/>
      <c r="C157" s="1405"/>
      <c r="D157" s="1408"/>
      <c r="E157" s="647"/>
      <c r="F157" s="87"/>
      <c r="G157" s="87"/>
      <c r="H157" s="87"/>
      <c r="I157" s="87"/>
      <c r="J157" s="87"/>
      <c r="K157" s="658"/>
      <c r="L157" s="653"/>
      <c r="M157" s="87"/>
      <c r="N157" s="87"/>
      <c r="O157" s="87"/>
      <c r="P157" s="87"/>
      <c r="Q157" s="87"/>
      <c r="R157" s="88"/>
      <c r="S157" s="88"/>
      <c r="T157" s="88"/>
      <c r="U157" s="637"/>
      <c r="V157" s="629">
        <f t="shared" si="45"/>
        <v>0</v>
      </c>
      <c r="W157" s="58">
        <f t="shared" si="46"/>
        <v>0</v>
      </c>
      <c r="X157" s="58">
        <f t="shared" si="47"/>
        <v>0</v>
      </c>
      <c r="Y157" s="59">
        <f t="shared" si="48"/>
        <v>0</v>
      </c>
      <c r="Z157" s="1394"/>
      <c r="AA157" s="1382"/>
      <c r="AB157" s="1382"/>
      <c r="AC157" s="1382"/>
      <c r="AD157" s="1382"/>
      <c r="AE157" s="1382"/>
      <c r="AF157" s="1382"/>
      <c r="AG157" s="1382"/>
      <c r="AH157" s="1382"/>
      <c r="AI157" s="1384"/>
      <c r="AJ157" s="1384"/>
    </row>
    <row r="158" spans="1:36" ht="18.75" customHeight="1" x14ac:dyDescent="0.25">
      <c r="A158" s="1385">
        <v>23</v>
      </c>
      <c r="B158" s="1401" t="s">
        <v>277</v>
      </c>
      <c r="C158" s="1389" t="s">
        <v>116</v>
      </c>
      <c r="D158" s="1391">
        <f>400*0.8</f>
        <v>320</v>
      </c>
      <c r="E158" s="649" t="s">
        <v>922</v>
      </c>
      <c r="F158" s="441">
        <v>50</v>
      </c>
      <c r="G158" s="441">
        <v>50</v>
      </c>
      <c r="H158" s="441">
        <v>50</v>
      </c>
      <c r="I158" s="441">
        <v>50</v>
      </c>
      <c r="J158" s="441">
        <v>50</v>
      </c>
      <c r="K158" s="449">
        <v>50</v>
      </c>
      <c r="L158" s="651"/>
      <c r="M158" s="76"/>
      <c r="N158" s="76"/>
      <c r="O158" s="76"/>
      <c r="P158" s="76"/>
      <c r="Q158" s="76"/>
      <c r="R158" s="77"/>
      <c r="S158" s="77">
        <v>400</v>
      </c>
      <c r="T158" s="77">
        <v>411</v>
      </c>
      <c r="U158" s="633">
        <v>411</v>
      </c>
      <c r="V158" s="630">
        <f>IF(AND(F158=0,G158=0,H158=0),0,IF(AND(F158=0,G158=0),H158,IF(AND(F158=0,H158=0),G158,IF(AND(G158=0,H158=0),F158,IF(F158=0,(G158+H158)/2,IF(G158=0,(F158+H158)/2,IF(H158=0,(F158+G158)/2,(F158+G158+H158)/3)))))))</f>
        <v>50</v>
      </c>
      <c r="W158" s="49">
        <f t="shared" si="46"/>
        <v>50</v>
      </c>
      <c r="X158" s="49">
        <f t="shared" si="47"/>
        <v>0</v>
      </c>
      <c r="Y158" s="50">
        <f t="shared" si="48"/>
        <v>0</v>
      </c>
      <c r="Z158" s="1393">
        <f>SUM(V158:V159)</f>
        <v>50</v>
      </c>
      <c r="AA158" s="1381">
        <f>SUM(W158:W159)</f>
        <v>50</v>
      </c>
      <c r="AB158" s="1381">
        <f>SUM(X158:X159)</f>
        <v>0</v>
      </c>
      <c r="AC158" s="1381">
        <f>SUM(Y158:Y159)</f>
        <v>0</v>
      </c>
      <c r="AD158" s="1381">
        <f t="shared" ref="AD158:AG158" si="55">Z158*0.38*0.9*SQRT(3)</f>
        <v>29.618068809427804</v>
      </c>
      <c r="AE158" s="1381">
        <f t="shared" si="55"/>
        <v>29.618068809427804</v>
      </c>
      <c r="AF158" s="1381">
        <f t="shared" si="55"/>
        <v>0</v>
      </c>
      <c r="AG158" s="1381">
        <f t="shared" si="55"/>
        <v>0</v>
      </c>
      <c r="AH158" s="1381">
        <f>MAX(Z158:AC159)</f>
        <v>50</v>
      </c>
      <c r="AI158" s="1383">
        <f t="shared" ref="AI158" si="56">AH158*0.38*0.9*SQRT(3)</f>
        <v>29.618068809427804</v>
      </c>
      <c r="AJ158" s="1383">
        <f>D158-AI158</f>
        <v>290.38193119057217</v>
      </c>
    </row>
    <row r="159" spans="1:36" ht="36.75" customHeight="1" thickBot="1" x14ac:dyDescent="0.3">
      <c r="A159" s="1386"/>
      <c r="B159" s="1402"/>
      <c r="C159" s="1390"/>
      <c r="D159" s="1392"/>
      <c r="E159" s="647"/>
      <c r="F159" s="87"/>
      <c r="G159" s="87"/>
      <c r="H159" s="87"/>
      <c r="I159" s="87"/>
      <c r="J159" s="87"/>
      <c r="K159" s="658"/>
      <c r="L159" s="653"/>
      <c r="M159" s="87"/>
      <c r="N159" s="87"/>
      <c r="O159" s="87"/>
      <c r="P159" s="87"/>
      <c r="Q159" s="87"/>
      <c r="R159" s="88"/>
      <c r="S159" s="88"/>
      <c r="T159" s="88"/>
      <c r="U159" s="637"/>
      <c r="V159" s="629">
        <f t="shared" si="45"/>
        <v>0</v>
      </c>
      <c r="W159" s="58">
        <f t="shared" si="46"/>
        <v>0</v>
      </c>
      <c r="X159" s="58">
        <f t="shared" si="47"/>
        <v>0</v>
      </c>
      <c r="Y159" s="59">
        <f t="shared" si="48"/>
        <v>0</v>
      </c>
      <c r="Z159" s="1394"/>
      <c r="AA159" s="1382"/>
      <c r="AB159" s="1382"/>
      <c r="AC159" s="1382"/>
      <c r="AD159" s="1382"/>
      <c r="AE159" s="1382"/>
      <c r="AF159" s="1382"/>
      <c r="AG159" s="1382"/>
      <c r="AH159" s="1382"/>
      <c r="AI159" s="1384"/>
      <c r="AJ159" s="1384"/>
    </row>
    <row r="160" spans="1:36" ht="18.75" customHeight="1" x14ac:dyDescent="0.25">
      <c r="A160" s="1385">
        <v>24</v>
      </c>
      <c r="B160" s="1387" t="s">
        <v>995</v>
      </c>
      <c r="C160" s="1389" t="s">
        <v>900</v>
      </c>
      <c r="D160" s="1391">
        <f>160*0.8</f>
        <v>128</v>
      </c>
      <c r="E160" s="650" t="s">
        <v>901</v>
      </c>
      <c r="F160" s="621"/>
      <c r="G160" s="621"/>
      <c r="H160" s="621"/>
      <c r="I160" s="621"/>
      <c r="J160" s="621"/>
      <c r="K160" s="664"/>
      <c r="L160" s="654"/>
      <c r="M160" s="621"/>
      <c r="N160" s="621"/>
      <c r="O160" s="621"/>
      <c r="P160" s="621"/>
      <c r="Q160" s="621"/>
      <c r="R160" s="67"/>
      <c r="S160" s="67">
        <v>400</v>
      </c>
      <c r="T160" s="67">
        <v>408</v>
      </c>
      <c r="U160" s="639">
        <v>408</v>
      </c>
      <c r="V160" s="630">
        <f t="shared" si="45"/>
        <v>0</v>
      </c>
      <c r="W160" s="349">
        <f t="shared" si="46"/>
        <v>0</v>
      </c>
      <c r="X160" s="349">
        <f t="shared" si="47"/>
        <v>0</v>
      </c>
      <c r="Y160" s="347">
        <f t="shared" si="48"/>
        <v>0</v>
      </c>
      <c r="Z160" s="1393">
        <f>SUM(V160:V161)</f>
        <v>0</v>
      </c>
      <c r="AA160" s="1381">
        <f>SUM(W160:W161)</f>
        <v>0</v>
      </c>
      <c r="AB160" s="1381">
        <f>SUM(X160:X161)</f>
        <v>0</v>
      </c>
      <c r="AC160" s="1381">
        <f>SUM(Y160:Y161)</f>
        <v>0</v>
      </c>
      <c r="AD160" s="1381">
        <f t="shared" ref="AD160" si="57">Z160*0.38*0.9*SQRT(3)</f>
        <v>0</v>
      </c>
      <c r="AE160" s="1381">
        <f t="shared" ref="AE160" si="58">AA160*0.38*0.9*SQRT(3)</f>
        <v>0</v>
      </c>
      <c r="AF160" s="1381">
        <f t="shared" ref="AF160" si="59">AB160*0.38*0.9*SQRT(3)</f>
        <v>0</v>
      </c>
      <c r="AG160" s="1381">
        <f t="shared" ref="AG160" si="60">AC160*0.38*0.9*SQRT(3)</f>
        <v>0</v>
      </c>
      <c r="AH160" s="1381">
        <f>MAX(Z160:AC161)</f>
        <v>0</v>
      </c>
      <c r="AI160" s="1383">
        <f t="shared" ref="AI160" si="61">AH160*0.38*0.9*SQRT(3)</f>
        <v>0</v>
      </c>
      <c r="AJ160" s="1383">
        <f>D160-AI160</f>
        <v>128</v>
      </c>
    </row>
    <row r="161" spans="1:36" ht="16.5" thickBot="1" x14ac:dyDescent="0.3">
      <c r="A161" s="1386"/>
      <c r="B161" s="1388"/>
      <c r="C161" s="1390"/>
      <c r="D161" s="1392"/>
      <c r="E161" s="647"/>
      <c r="F161" s="87"/>
      <c r="G161" s="87"/>
      <c r="H161" s="87"/>
      <c r="I161" s="87"/>
      <c r="J161" s="87"/>
      <c r="K161" s="658"/>
      <c r="L161" s="653"/>
      <c r="M161" s="87"/>
      <c r="N161" s="87"/>
      <c r="O161" s="87"/>
      <c r="P161" s="87"/>
      <c r="Q161" s="87"/>
      <c r="R161" s="88"/>
      <c r="S161" s="88"/>
      <c r="T161" s="88"/>
      <c r="U161" s="637"/>
      <c r="V161" s="629">
        <f t="shared" si="45"/>
        <v>0</v>
      </c>
      <c r="W161" s="58">
        <f t="shared" si="46"/>
        <v>0</v>
      </c>
      <c r="X161" s="58">
        <f t="shared" si="47"/>
        <v>0</v>
      </c>
      <c r="Y161" s="348">
        <f t="shared" si="48"/>
        <v>0</v>
      </c>
      <c r="Z161" s="1394"/>
      <c r="AA161" s="1382"/>
      <c r="AB161" s="1382"/>
      <c r="AC161" s="1382"/>
      <c r="AD161" s="1382"/>
      <c r="AE161" s="1382"/>
      <c r="AF161" s="1382"/>
      <c r="AG161" s="1382"/>
      <c r="AH161" s="1382"/>
      <c r="AI161" s="1384"/>
      <c r="AJ161" s="1384"/>
    </row>
    <row r="162" spans="1:36" ht="18.75" customHeight="1" x14ac:dyDescent="0.25">
      <c r="A162" s="1385">
        <v>25</v>
      </c>
      <c r="B162" s="1387" t="s">
        <v>480</v>
      </c>
      <c r="C162" s="1389" t="s">
        <v>855</v>
      </c>
      <c r="D162" s="1391">
        <f>160*0.8</f>
        <v>128</v>
      </c>
      <c r="E162" s="645" t="s">
        <v>996</v>
      </c>
      <c r="F162" s="76">
        <v>3.2</v>
      </c>
      <c r="G162" s="76">
        <v>0</v>
      </c>
      <c r="H162" s="76">
        <v>0</v>
      </c>
      <c r="I162" s="76">
        <v>0</v>
      </c>
      <c r="J162" s="76">
        <v>0</v>
      </c>
      <c r="K162" s="663">
        <v>0</v>
      </c>
      <c r="L162" s="651"/>
      <c r="M162" s="76"/>
      <c r="N162" s="76"/>
      <c r="O162" s="76"/>
      <c r="P162" s="76"/>
      <c r="Q162" s="76"/>
      <c r="R162" s="77">
        <v>414</v>
      </c>
      <c r="S162" s="77">
        <v>414</v>
      </c>
      <c r="T162" s="77">
        <v>425</v>
      </c>
      <c r="U162" s="633">
        <v>425</v>
      </c>
      <c r="V162" s="630">
        <f t="shared" ref="V162:V164" si="62">IF(AND(F162=0,G162=0,H162=0),0,IF(AND(F162=0,G162=0),H162,IF(AND(F162=0,H162=0),G162,IF(AND(G162=0,H162=0),F162,IF(F162=0,(G162+H162)/2,IF(G162=0,(F162+H162)/2,IF(H162=0,(F162+G162)/2,(F162+G162+H162)/3)))))))</f>
        <v>3.2</v>
      </c>
      <c r="W162" s="325">
        <f t="shared" ref="W162:W164" si="63">IF(AND(I162=0,J162=0,K162=0),0,IF(AND(I162=0,J162=0),K162,IF(AND(I162=0,K162=0),J162,IF(AND(J162=0,K162=0),I162,IF(I162=0,(J162+K162)/2,IF(J162=0,(I162+K162)/2,IF(K162=0,(I162+J162)/2,(I162+J162+K162)/3)))))))</f>
        <v>0</v>
      </c>
      <c r="X162" s="325">
        <f t="shared" ref="X162:X164" si="64">IF(AND(L162=0,M162=0,N162=0),0,IF(AND(L162=0,M162=0),N162,IF(AND(L162=0,N162=0),M162,IF(AND(M162=0,N162=0),L162,IF(L162=0,(M162+N162)/2,IF(M162=0,(L162+N162)/2,IF(N162=0,(L162+M162)/2,(L162+M162+N162)/3)))))))</f>
        <v>0</v>
      </c>
      <c r="Y162" s="323">
        <f t="shared" ref="Y162:Y164" si="65">IF(AND(O162=0,P162=0,Q162=0),0,IF(AND(O162=0,P162=0),Q162,IF(AND(O162=0,Q162=0),P162,IF(AND(P162=0,Q162=0),O162,IF(O162=0,(P162+Q162)/2,IF(P162=0,(O162+Q162)/2,IF(Q162=0,(O162+P162)/2,(O162+P162+Q162)/3)))))))</f>
        <v>0</v>
      </c>
      <c r="Z162" s="1393">
        <f>SUM(V162:V164)</f>
        <v>3.2</v>
      </c>
      <c r="AA162" s="1381">
        <f>SUM(W162:W164)</f>
        <v>0</v>
      </c>
      <c r="AB162" s="1381">
        <f>SUM(X162:X164)</f>
        <v>0</v>
      </c>
      <c r="AC162" s="1381">
        <f>SUM(Y162:Y164)</f>
        <v>0</v>
      </c>
      <c r="AD162" s="1381">
        <f t="shared" ref="AD162" si="66">Z162*0.38*0.9*SQRT(3)</f>
        <v>1.8955564038033796</v>
      </c>
      <c r="AE162" s="1381">
        <f t="shared" ref="AE162" si="67">AA162*0.38*0.9*SQRT(3)</f>
        <v>0</v>
      </c>
      <c r="AF162" s="1381">
        <f t="shared" ref="AF162" si="68">AB162*0.38*0.9*SQRT(3)</f>
        <v>0</v>
      </c>
      <c r="AG162" s="1381">
        <f t="shared" ref="AG162" si="69">AC162*0.38*0.9*SQRT(3)</f>
        <v>0</v>
      </c>
      <c r="AH162" s="1381">
        <f>MAX(Z162:AC164)</f>
        <v>3.2</v>
      </c>
      <c r="AI162" s="1383">
        <f t="shared" ref="AI162" si="70">AH162*0.38*0.9*SQRT(3)</f>
        <v>1.8955564038033796</v>
      </c>
      <c r="AJ162" s="1383">
        <f>D162-AI162</f>
        <v>126.10444359619662</v>
      </c>
    </row>
    <row r="163" spans="1:36" ht="16.5" thickBot="1" x14ac:dyDescent="0.3">
      <c r="A163" s="1488"/>
      <c r="B163" s="1489"/>
      <c r="C163" s="1420"/>
      <c r="D163" s="1421"/>
      <c r="E163" s="646"/>
      <c r="F163" s="55"/>
      <c r="G163" s="55"/>
      <c r="H163" s="55"/>
      <c r="I163" s="55"/>
      <c r="J163" s="55"/>
      <c r="K163" s="657"/>
      <c r="L163" s="652"/>
      <c r="M163" s="55"/>
      <c r="N163" s="55"/>
      <c r="O163" s="55"/>
      <c r="P163" s="55"/>
      <c r="Q163" s="55"/>
      <c r="R163" s="56"/>
      <c r="S163" s="56"/>
      <c r="T163" s="56"/>
      <c r="U163" s="635"/>
      <c r="V163" s="629">
        <f t="shared" ref="V163" si="71">IF(AND(F163=0,G163=0,H163=0),0,IF(AND(F163=0,G163=0),H163,IF(AND(F163=0,H163=0),G163,IF(AND(G163=0,H163=0),F163,IF(F163=0,(G163+H163)/2,IF(G163=0,(F163+H163)/2,IF(H163=0,(F163+G163)/2,(F163+G163+H163)/3)))))))</f>
        <v>0</v>
      </c>
      <c r="W163" s="58">
        <f t="shared" ref="W163" si="72">IF(AND(I163=0,J163=0,K163=0),0,IF(AND(I163=0,J163=0),K163,IF(AND(I163=0,K163=0),J163,IF(AND(J163=0,K163=0),I163,IF(I163=0,(J163+K163)/2,IF(J163=0,(I163+K163)/2,IF(K163=0,(I163+J163)/2,(I163+J163+K163)/3)))))))</f>
        <v>0</v>
      </c>
      <c r="X163" s="58">
        <f t="shared" ref="X163" si="73">IF(AND(L163=0,M163=0,N163=0),0,IF(AND(L163=0,M163=0),N163,IF(AND(L163=0,N163=0),M163,IF(AND(M163=0,N163=0),L163,IF(L163=0,(M163+N163)/2,IF(M163=0,(L163+N163)/2,IF(N163=0,(L163+M163)/2,(L163+M163+N163)/3)))))))</f>
        <v>0</v>
      </c>
      <c r="Y163" s="425">
        <f t="shared" ref="Y163" si="74">IF(AND(O163=0,P163=0,Q163=0),0,IF(AND(O163=0,P163=0),Q163,IF(AND(O163=0,Q163=0),P163,IF(AND(P163=0,Q163=0),O163,IF(O163=0,(P163+Q163)/2,IF(P163=0,(O163+Q163)/2,IF(Q163=0,(O163+P163)/2,(O163+P163+Q163)/3)))))))</f>
        <v>0</v>
      </c>
      <c r="Z163" s="1490"/>
      <c r="AA163" s="1486"/>
      <c r="AB163" s="1486"/>
      <c r="AC163" s="1486"/>
      <c r="AD163" s="1486"/>
      <c r="AE163" s="1486"/>
      <c r="AF163" s="1486"/>
      <c r="AG163" s="1486"/>
      <c r="AH163" s="1486"/>
      <c r="AI163" s="1487"/>
      <c r="AJ163" s="1487"/>
    </row>
    <row r="164" spans="1:36" ht="16.5" thickBot="1" x14ac:dyDescent="0.3">
      <c r="A164" s="1386"/>
      <c r="B164" s="1388"/>
      <c r="C164" s="1390"/>
      <c r="D164" s="1392"/>
      <c r="E164" s="647"/>
      <c r="F164" s="87"/>
      <c r="G164" s="87"/>
      <c r="H164" s="87"/>
      <c r="I164" s="87"/>
      <c r="J164" s="87"/>
      <c r="K164" s="658"/>
      <c r="L164" s="653"/>
      <c r="M164" s="87"/>
      <c r="N164" s="87"/>
      <c r="O164" s="87"/>
      <c r="P164" s="87"/>
      <c r="Q164" s="87"/>
      <c r="R164" s="88"/>
      <c r="S164" s="88"/>
      <c r="T164" s="88"/>
      <c r="U164" s="637"/>
      <c r="V164" s="629">
        <f t="shared" si="62"/>
        <v>0</v>
      </c>
      <c r="W164" s="58">
        <f t="shared" si="63"/>
        <v>0</v>
      </c>
      <c r="X164" s="58">
        <f t="shared" si="64"/>
        <v>0</v>
      </c>
      <c r="Y164" s="324">
        <f t="shared" si="65"/>
        <v>0</v>
      </c>
      <c r="Z164" s="1394"/>
      <c r="AA164" s="1382"/>
      <c r="AB164" s="1382"/>
      <c r="AC164" s="1382"/>
      <c r="AD164" s="1382"/>
      <c r="AE164" s="1382"/>
      <c r="AF164" s="1382"/>
      <c r="AG164" s="1382"/>
      <c r="AH164" s="1382"/>
      <c r="AI164" s="1384"/>
      <c r="AJ164" s="1384"/>
    </row>
    <row r="165" spans="1:36" ht="18.75" customHeight="1" x14ac:dyDescent="0.25">
      <c r="A165" s="1385">
        <v>26</v>
      </c>
      <c r="B165" s="1387" t="s">
        <v>118</v>
      </c>
      <c r="C165" s="1389" t="s">
        <v>997</v>
      </c>
      <c r="D165" s="1391">
        <f>100*0.8</f>
        <v>80</v>
      </c>
      <c r="E165" s="650" t="s">
        <v>998</v>
      </c>
      <c r="F165" s="621">
        <v>0.1</v>
      </c>
      <c r="G165" s="621">
        <v>2</v>
      </c>
      <c r="H165" s="621">
        <v>0.9</v>
      </c>
      <c r="I165" s="621">
        <v>0.2</v>
      </c>
      <c r="J165" s="621">
        <v>1.8</v>
      </c>
      <c r="K165" s="664">
        <v>0.9</v>
      </c>
      <c r="L165" s="654"/>
      <c r="M165" s="621"/>
      <c r="N165" s="621"/>
      <c r="O165" s="621"/>
      <c r="P165" s="621"/>
      <c r="Q165" s="621"/>
      <c r="R165" s="67">
        <v>400</v>
      </c>
      <c r="S165" s="67">
        <v>400</v>
      </c>
      <c r="T165" s="67"/>
      <c r="U165" s="639"/>
      <c r="V165" s="630">
        <f t="shared" ref="V165:V169" si="75">IF(AND(F165=0,G165=0,H165=0),0,IF(AND(F165=0,G165=0),H165,IF(AND(F165=0,H165=0),G165,IF(AND(G165=0,H165=0),F165,IF(F165=0,(G165+H165)/2,IF(G165=0,(F165+H165)/2,IF(H165=0,(F165+G165)/2,(F165+G165+H165)/3)))))))</f>
        <v>1</v>
      </c>
      <c r="W165" s="325">
        <f t="shared" ref="W165:W169" si="76">IF(AND(I165=0,J165=0,K165=0),0,IF(AND(I165=0,J165=0),K165,IF(AND(I165=0,K165=0),J165,IF(AND(J165=0,K165=0),I165,IF(I165=0,(J165+K165)/2,IF(J165=0,(I165+K165)/2,IF(K165=0,(I165+J165)/2,(I165+J165+K165)/3)))))))</f>
        <v>0.96666666666666667</v>
      </c>
      <c r="X165" s="325">
        <f t="shared" ref="X165:X169" si="77">IF(AND(L165=0,M165=0,N165=0),0,IF(AND(L165=0,M165=0),N165,IF(AND(L165=0,N165=0),M165,IF(AND(M165=0,N165=0),L165,IF(L165=0,(M165+N165)/2,IF(M165=0,(L165+N165)/2,IF(N165=0,(L165+M165)/2,(L165+M165+N165)/3)))))))</f>
        <v>0</v>
      </c>
      <c r="Y165" s="323">
        <f t="shared" ref="Y165:Y169" si="78">IF(AND(O165=0,P165=0,Q165=0),0,IF(AND(O165=0,P165=0),Q165,IF(AND(O165=0,Q165=0),P165,IF(AND(P165=0,Q165=0),O165,IF(O165=0,(P165+Q165)/2,IF(P165=0,(O165+Q165)/2,IF(Q165=0,(O165+P165)/2,(O165+P165+Q165)/3)))))))</f>
        <v>0</v>
      </c>
      <c r="Z165" s="1393">
        <f>SUM(V165:V166)</f>
        <v>1</v>
      </c>
      <c r="AA165" s="1381">
        <f>SUM(W165:W166)</f>
        <v>0.96666666666666667</v>
      </c>
      <c r="AB165" s="1381">
        <f>SUM(X165:X166)</f>
        <v>0</v>
      </c>
      <c r="AC165" s="1381">
        <f>SUM(Y165:Y166)</f>
        <v>0</v>
      </c>
      <c r="AD165" s="1381">
        <f t="shared" ref="AD165" si="79">Z165*0.38*0.9*SQRT(3)</f>
        <v>0.592361376188556</v>
      </c>
      <c r="AE165" s="1381">
        <f t="shared" ref="AE165" si="80">AA165*0.38*0.9*SQRT(3)</f>
        <v>0.57261599698227084</v>
      </c>
      <c r="AF165" s="1381">
        <f t="shared" ref="AF165" si="81">AB165*0.38*0.9*SQRT(3)</f>
        <v>0</v>
      </c>
      <c r="AG165" s="1381">
        <f t="shared" ref="AG165" si="82">AC165*0.38*0.9*SQRT(3)</f>
        <v>0</v>
      </c>
      <c r="AH165" s="1381">
        <f>MAX(Z165:AC166)</f>
        <v>1</v>
      </c>
      <c r="AI165" s="1383">
        <f t="shared" ref="AI165" si="83">AH165*0.38*0.9*SQRT(3)</f>
        <v>0.592361376188556</v>
      </c>
      <c r="AJ165" s="1383">
        <f>D165-AI165</f>
        <v>79.407638623811451</v>
      </c>
    </row>
    <row r="166" spans="1:36" ht="16.5" thickBot="1" x14ac:dyDescent="0.3">
      <c r="A166" s="1386"/>
      <c r="B166" s="1388"/>
      <c r="C166" s="1390"/>
      <c r="D166" s="1392"/>
      <c r="E166" s="647"/>
      <c r="F166" s="87"/>
      <c r="G166" s="87"/>
      <c r="H166" s="87"/>
      <c r="I166" s="87"/>
      <c r="J166" s="87"/>
      <c r="K166" s="658"/>
      <c r="L166" s="653"/>
      <c r="M166" s="87"/>
      <c r="N166" s="87"/>
      <c r="O166" s="87"/>
      <c r="P166" s="87"/>
      <c r="Q166" s="87"/>
      <c r="R166" s="88"/>
      <c r="S166" s="88"/>
      <c r="T166" s="88"/>
      <c r="U166" s="637"/>
      <c r="V166" s="629">
        <f t="shared" si="75"/>
        <v>0</v>
      </c>
      <c r="W166" s="58">
        <f t="shared" si="76"/>
        <v>0</v>
      </c>
      <c r="X166" s="58">
        <f t="shared" si="77"/>
        <v>0</v>
      </c>
      <c r="Y166" s="324">
        <f t="shared" si="78"/>
        <v>0</v>
      </c>
      <c r="Z166" s="1394"/>
      <c r="AA166" s="1382"/>
      <c r="AB166" s="1382"/>
      <c r="AC166" s="1382"/>
      <c r="AD166" s="1382"/>
      <c r="AE166" s="1382"/>
      <c r="AF166" s="1382"/>
      <c r="AG166" s="1382"/>
      <c r="AH166" s="1382"/>
      <c r="AI166" s="1384"/>
      <c r="AJ166" s="1384"/>
    </row>
    <row r="167" spans="1:36" ht="18.75" customHeight="1" x14ac:dyDescent="0.25">
      <c r="A167" s="1385">
        <v>25</v>
      </c>
      <c r="B167" s="1387" t="s">
        <v>361</v>
      </c>
      <c r="C167" s="1389" t="s">
        <v>1034</v>
      </c>
      <c r="D167" s="1391">
        <f>250*0.8</f>
        <v>200</v>
      </c>
      <c r="E167" s="645" t="s">
        <v>37</v>
      </c>
      <c r="F167" s="76">
        <v>16.5</v>
      </c>
      <c r="G167" s="76">
        <v>42.4</v>
      </c>
      <c r="H167" s="76">
        <v>38.200000000000003</v>
      </c>
      <c r="I167" s="76">
        <v>16.7</v>
      </c>
      <c r="J167" s="76">
        <v>40</v>
      </c>
      <c r="K167" s="663">
        <v>38.200000000000003</v>
      </c>
      <c r="L167" s="651"/>
      <c r="M167" s="76"/>
      <c r="N167" s="76"/>
      <c r="O167" s="76"/>
      <c r="P167" s="76"/>
      <c r="Q167" s="76"/>
      <c r="R167" s="77">
        <v>420</v>
      </c>
      <c r="S167" s="77">
        <v>420</v>
      </c>
      <c r="T167" s="77">
        <v>425</v>
      </c>
      <c r="U167" s="633">
        <v>425</v>
      </c>
      <c r="V167" s="630">
        <f t="shared" si="75"/>
        <v>32.366666666666667</v>
      </c>
      <c r="W167" s="620">
        <f t="shared" si="76"/>
        <v>31.633333333333336</v>
      </c>
      <c r="X167" s="620">
        <f t="shared" si="77"/>
        <v>0</v>
      </c>
      <c r="Y167" s="615">
        <f t="shared" si="78"/>
        <v>0</v>
      </c>
      <c r="Z167" s="1393">
        <f>SUM(V167:V169)</f>
        <v>32.366666666666667</v>
      </c>
      <c r="AA167" s="1381">
        <f>SUM(W167:W169)</f>
        <v>31.633333333333336</v>
      </c>
      <c r="AB167" s="1381">
        <f>SUM(X167:X169)</f>
        <v>0</v>
      </c>
      <c r="AC167" s="1381">
        <f>SUM(Y167:Y169)</f>
        <v>0</v>
      </c>
      <c r="AD167" s="1381">
        <f t="shared" ref="AD167" si="84">Z167*0.38*0.9*SQRT(3)</f>
        <v>19.172763209302929</v>
      </c>
      <c r="AE167" s="1381">
        <f t="shared" ref="AE167" si="85">AA167*0.38*0.9*SQRT(3)</f>
        <v>18.738364866764659</v>
      </c>
      <c r="AF167" s="1381">
        <f t="shared" ref="AF167" si="86">AB167*0.38*0.9*SQRT(3)</f>
        <v>0</v>
      </c>
      <c r="AG167" s="1381">
        <f t="shared" ref="AG167" si="87">AC167*0.38*0.9*SQRT(3)</f>
        <v>0</v>
      </c>
      <c r="AH167" s="1381">
        <f>MAX(Z167:AC169)</f>
        <v>32.366666666666667</v>
      </c>
      <c r="AI167" s="1383">
        <f t="shared" ref="AI167" si="88">AH167*0.38*0.9*SQRT(3)</f>
        <v>19.172763209302929</v>
      </c>
      <c r="AJ167" s="1383">
        <f>D167-AI167</f>
        <v>180.82723679069707</v>
      </c>
    </row>
    <row r="168" spans="1:36" ht="16.5" thickBot="1" x14ac:dyDescent="0.3">
      <c r="A168" s="1488"/>
      <c r="B168" s="1489"/>
      <c r="C168" s="1420"/>
      <c r="D168" s="1421"/>
      <c r="E168" s="646"/>
      <c r="F168" s="55"/>
      <c r="G168" s="55"/>
      <c r="H168" s="55"/>
      <c r="I168" s="55"/>
      <c r="J168" s="55"/>
      <c r="K168" s="657"/>
      <c r="L168" s="652"/>
      <c r="M168" s="55"/>
      <c r="N168" s="55"/>
      <c r="O168" s="55"/>
      <c r="P168" s="55"/>
      <c r="Q168" s="55"/>
      <c r="R168" s="56"/>
      <c r="S168" s="56"/>
      <c r="T168" s="56"/>
      <c r="U168" s="635"/>
      <c r="V168" s="629">
        <f t="shared" si="75"/>
        <v>0</v>
      </c>
      <c r="W168" s="58">
        <f t="shared" si="76"/>
        <v>0</v>
      </c>
      <c r="X168" s="58">
        <f t="shared" si="77"/>
        <v>0</v>
      </c>
      <c r="Y168" s="616">
        <f t="shared" si="78"/>
        <v>0</v>
      </c>
      <c r="Z168" s="1490"/>
      <c r="AA168" s="1486"/>
      <c r="AB168" s="1486"/>
      <c r="AC168" s="1486"/>
      <c r="AD168" s="1486"/>
      <c r="AE168" s="1486"/>
      <c r="AF168" s="1486"/>
      <c r="AG168" s="1486"/>
      <c r="AH168" s="1486"/>
      <c r="AI168" s="1487"/>
      <c r="AJ168" s="1487"/>
    </row>
    <row r="169" spans="1:36" ht="16.5" thickBot="1" x14ac:dyDescent="0.3">
      <c r="A169" s="1386"/>
      <c r="B169" s="1388"/>
      <c r="C169" s="1390"/>
      <c r="D169" s="1392"/>
      <c r="E169" s="647"/>
      <c r="F169" s="87"/>
      <c r="G169" s="87"/>
      <c r="H169" s="87"/>
      <c r="I169" s="87"/>
      <c r="J169" s="87"/>
      <c r="K169" s="658"/>
      <c r="L169" s="653"/>
      <c r="M169" s="87"/>
      <c r="N169" s="87"/>
      <c r="O169" s="87"/>
      <c r="P169" s="87"/>
      <c r="Q169" s="87"/>
      <c r="R169" s="88"/>
      <c r="S169" s="88"/>
      <c r="T169" s="88"/>
      <c r="U169" s="637"/>
      <c r="V169" s="629">
        <f t="shared" si="75"/>
        <v>0</v>
      </c>
      <c r="W169" s="58">
        <f t="shared" si="76"/>
        <v>0</v>
      </c>
      <c r="X169" s="58">
        <f t="shared" si="77"/>
        <v>0</v>
      </c>
      <c r="Y169" s="616">
        <f t="shared" si="78"/>
        <v>0</v>
      </c>
      <c r="Z169" s="1394"/>
      <c r="AA169" s="1382"/>
      <c r="AB169" s="1382"/>
      <c r="AC169" s="1382"/>
      <c r="AD169" s="1382"/>
      <c r="AE169" s="1382"/>
      <c r="AF169" s="1382"/>
      <c r="AG169" s="1382"/>
      <c r="AH169" s="1382"/>
      <c r="AI169" s="1384"/>
      <c r="AJ169" s="1384"/>
    </row>
    <row r="170" spans="1:36" ht="18.75" customHeight="1" x14ac:dyDescent="0.25">
      <c r="A170" s="1385">
        <v>26</v>
      </c>
      <c r="B170" s="1387" t="s">
        <v>1035</v>
      </c>
      <c r="C170" s="1389">
        <v>160</v>
      </c>
      <c r="D170" s="1391">
        <f>160*0.8</f>
        <v>128</v>
      </c>
      <c r="E170" s="650" t="s">
        <v>483</v>
      </c>
      <c r="F170" s="621">
        <v>0</v>
      </c>
      <c r="G170" s="621">
        <v>0</v>
      </c>
      <c r="H170" s="621">
        <v>0</v>
      </c>
      <c r="I170" s="621">
        <v>0</v>
      </c>
      <c r="J170" s="621">
        <v>0</v>
      </c>
      <c r="K170" s="664">
        <v>0</v>
      </c>
      <c r="L170" s="654"/>
      <c r="M170" s="654"/>
      <c r="N170" s="654"/>
      <c r="O170" s="654"/>
      <c r="P170" s="654"/>
      <c r="Q170" s="654"/>
      <c r="R170" s="67">
        <v>400</v>
      </c>
      <c r="S170" s="67">
        <v>400</v>
      </c>
      <c r="T170" s="67"/>
      <c r="U170" s="639"/>
      <c r="V170" s="630">
        <f t="shared" ref="V170:V171" si="89">IF(AND(F170=0,G170=0,H170=0),0,IF(AND(F170=0,G170=0),H170,IF(AND(F170=0,H170=0),G170,IF(AND(G170=0,H170=0),F170,IF(F170=0,(G170+H170)/2,IF(G170=0,(F170+H170)/2,IF(H170=0,(F170+G170)/2,(F170+G170+H170)/3)))))))</f>
        <v>0</v>
      </c>
      <c r="W170" s="620">
        <f t="shared" ref="W170:W171" si="90">IF(AND(I170=0,J170=0,K170=0),0,IF(AND(I170=0,J170=0),K170,IF(AND(I170=0,K170=0),J170,IF(AND(J170=0,K170=0),I170,IF(I170=0,(J170+K170)/2,IF(J170=0,(I170+K170)/2,IF(K170=0,(I170+J170)/2,(I170+J170+K170)/3)))))))</f>
        <v>0</v>
      </c>
      <c r="X170" s="620">
        <f t="shared" ref="X170:X171" si="91">IF(AND(L170=0,M170=0,N170=0),0,IF(AND(L170=0,M170=0),N170,IF(AND(L170=0,N170=0),M170,IF(AND(M170=0,N170=0),L170,IF(L170=0,(M170+N170)/2,IF(M170=0,(L170+N170)/2,IF(N170=0,(L170+M170)/2,(L170+M170+N170)/3)))))))</f>
        <v>0</v>
      </c>
      <c r="Y170" s="615">
        <f t="shared" ref="Y170:Y171" si="92">IF(AND(O170=0,P170=0,Q170=0),0,IF(AND(O170=0,P170=0),Q170,IF(AND(O170=0,Q170=0),P170,IF(AND(P170=0,Q170=0),O170,IF(O170=0,(P170+Q170)/2,IF(P170=0,(O170+Q170)/2,IF(Q170=0,(O170+P170)/2,(O170+P170+Q170)/3)))))))</f>
        <v>0</v>
      </c>
      <c r="Z170" s="1393">
        <f>SUM(V170:V171)</f>
        <v>0</v>
      </c>
      <c r="AA170" s="1381">
        <f>SUM(W170:W171)</f>
        <v>0</v>
      </c>
      <c r="AB170" s="1381">
        <f>SUM(X170:X171)</f>
        <v>0</v>
      </c>
      <c r="AC170" s="1381">
        <f>SUM(Y170:Y171)</f>
        <v>0</v>
      </c>
      <c r="AD170" s="1381">
        <f t="shared" ref="AD170" si="93">Z170*0.38*0.9*SQRT(3)</f>
        <v>0</v>
      </c>
      <c r="AE170" s="1381">
        <f t="shared" ref="AE170" si="94">AA170*0.38*0.9*SQRT(3)</f>
        <v>0</v>
      </c>
      <c r="AF170" s="1381">
        <f t="shared" ref="AF170" si="95">AB170*0.38*0.9*SQRT(3)</f>
        <v>0</v>
      </c>
      <c r="AG170" s="1381">
        <f t="shared" ref="AG170" si="96">AC170*0.38*0.9*SQRT(3)</f>
        <v>0</v>
      </c>
      <c r="AH170" s="1381">
        <f>MAX(Z170:AC171)</f>
        <v>0</v>
      </c>
      <c r="AI170" s="1383">
        <f t="shared" ref="AI170" si="97">AH170*0.38*0.9*SQRT(3)</f>
        <v>0</v>
      </c>
      <c r="AJ170" s="1383">
        <f>D170-AI170</f>
        <v>128</v>
      </c>
    </row>
    <row r="171" spans="1:36" ht="16.5" thickBot="1" x14ac:dyDescent="0.3">
      <c r="A171" s="1386"/>
      <c r="B171" s="1388"/>
      <c r="C171" s="1390"/>
      <c r="D171" s="1392"/>
      <c r="E171" s="647"/>
      <c r="F171" s="87"/>
      <c r="G171" s="87"/>
      <c r="H171" s="87"/>
      <c r="I171" s="87"/>
      <c r="J171" s="87"/>
      <c r="K171" s="658"/>
      <c r="L171" s="653"/>
      <c r="M171" s="87"/>
      <c r="N171" s="87"/>
      <c r="O171" s="87"/>
      <c r="P171" s="87"/>
      <c r="Q171" s="87"/>
      <c r="R171" s="88"/>
      <c r="S171" s="88"/>
      <c r="T171" s="88"/>
      <c r="U171" s="637"/>
      <c r="V171" s="629">
        <f t="shared" si="89"/>
        <v>0</v>
      </c>
      <c r="W171" s="58">
        <f t="shared" si="90"/>
        <v>0</v>
      </c>
      <c r="X171" s="58">
        <f t="shared" si="91"/>
        <v>0</v>
      </c>
      <c r="Y171" s="616">
        <f t="shared" si="92"/>
        <v>0</v>
      </c>
      <c r="Z171" s="1394"/>
      <c r="AA171" s="1382"/>
      <c r="AB171" s="1382"/>
      <c r="AC171" s="1382"/>
      <c r="AD171" s="1382"/>
      <c r="AE171" s="1382"/>
      <c r="AF171" s="1382"/>
      <c r="AG171" s="1382"/>
      <c r="AH171" s="1382"/>
      <c r="AI171" s="1384"/>
      <c r="AJ171" s="1384"/>
    </row>
    <row r="191" spans="6:19" x14ac:dyDescent="0.25">
      <c r="F191" s="38">
        <v>0.1</v>
      </c>
      <c r="G191" s="38">
        <v>4.5999999999999996</v>
      </c>
      <c r="H191" s="38">
        <v>1.2</v>
      </c>
      <c r="I191" s="38">
        <v>0.1</v>
      </c>
      <c r="J191" s="38">
        <v>4.5999999999999996</v>
      </c>
      <c r="K191" s="38">
        <v>1.8</v>
      </c>
      <c r="R191" s="38">
        <v>407</v>
      </c>
      <c r="S191" s="38">
        <v>407</v>
      </c>
    </row>
    <row r="209" spans="6:19" x14ac:dyDescent="0.25">
      <c r="F209" s="38">
        <v>12.3</v>
      </c>
      <c r="G209" s="38">
        <v>1.7</v>
      </c>
      <c r="H209" s="38">
        <v>3.9</v>
      </c>
      <c r="I209" s="38">
        <v>12.3</v>
      </c>
      <c r="J209" s="38">
        <v>3.9</v>
      </c>
      <c r="K209" s="38">
        <v>1.7</v>
      </c>
      <c r="R209" s="38">
        <v>387</v>
      </c>
      <c r="S209" s="38">
        <v>387</v>
      </c>
    </row>
    <row r="210" spans="6:19" x14ac:dyDescent="0.25">
      <c r="F210" s="38">
        <v>2.7</v>
      </c>
      <c r="G210" s="38">
        <v>3.8</v>
      </c>
      <c r="H210" s="38">
        <v>4.0999999999999996</v>
      </c>
      <c r="I210" s="38">
        <v>2.7</v>
      </c>
      <c r="J210" s="38">
        <v>3.8</v>
      </c>
      <c r="K210" s="38">
        <v>4</v>
      </c>
      <c r="R210" s="38">
        <v>387</v>
      </c>
      <c r="S210" s="38">
        <v>387</v>
      </c>
    </row>
    <row r="211" spans="6:19" x14ac:dyDescent="0.25">
      <c r="F211" s="38">
        <v>0</v>
      </c>
      <c r="G211" s="38">
        <v>6.4</v>
      </c>
      <c r="H211" s="38">
        <v>0.1</v>
      </c>
      <c r="I211" s="38">
        <v>0</v>
      </c>
      <c r="J211" s="38">
        <v>6.4</v>
      </c>
      <c r="K211" s="38">
        <v>0</v>
      </c>
      <c r="R211" s="38">
        <v>387</v>
      </c>
      <c r="S211" s="38">
        <v>387</v>
      </c>
    </row>
    <row r="229" spans="6:19" x14ac:dyDescent="0.25">
      <c r="F229" s="38">
        <v>18</v>
      </c>
      <c r="G229" s="38">
        <v>5.8</v>
      </c>
      <c r="H229" s="38">
        <v>0.9</v>
      </c>
      <c r="I229" s="38">
        <v>18</v>
      </c>
      <c r="J229" s="38">
        <v>6</v>
      </c>
      <c r="K229" s="38">
        <v>0.9</v>
      </c>
      <c r="R229" s="38">
        <v>387</v>
      </c>
      <c r="S229" s="38">
        <v>387</v>
      </c>
    </row>
  </sheetData>
  <sheetProtection formatCells="0" formatColumns="0" formatRows="0" insertRows="0"/>
  <mergeCells count="450">
    <mergeCell ref="AH167:AH169"/>
    <mergeCell ref="AI167:AI169"/>
    <mergeCell ref="AJ167:AJ169"/>
    <mergeCell ref="A170:A171"/>
    <mergeCell ref="B170:B171"/>
    <mergeCell ref="C170:C171"/>
    <mergeCell ref="D170:D171"/>
    <mergeCell ref="Z170:Z171"/>
    <mergeCell ref="AA170:AA171"/>
    <mergeCell ref="AB170:AB171"/>
    <mergeCell ref="AC170:AC171"/>
    <mergeCell ref="AD170:AD171"/>
    <mergeCell ref="AE170:AE171"/>
    <mergeCell ref="AF170:AF171"/>
    <mergeCell ref="AG170:AG171"/>
    <mergeCell ref="AH170:AH171"/>
    <mergeCell ref="AI170:AI171"/>
    <mergeCell ref="AJ170:AJ171"/>
    <mergeCell ref="A167:A169"/>
    <mergeCell ref="B167:B169"/>
    <mergeCell ref="C167:C169"/>
    <mergeCell ref="D167:D169"/>
    <mergeCell ref="Z167:Z169"/>
    <mergeCell ref="AA167:AA169"/>
    <mergeCell ref="AB167:AB169"/>
    <mergeCell ref="AC167:AC169"/>
    <mergeCell ref="AD167:AD169"/>
    <mergeCell ref="AE162:AE164"/>
    <mergeCell ref="AF162:AF164"/>
    <mergeCell ref="AG162:AG164"/>
    <mergeCell ref="AB162:AB164"/>
    <mergeCell ref="AC162:AC164"/>
    <mergeCell ref="AD162:AD164"/>
    <mergeCell ref="AE167:AE169"/>
    <mergeCell ref="AF167:AF169"/>
    <mergeCell ref="AG167:AG169"/>
    <mergeCell ref="AH162:AH164"/>
    <mergeCell ref="AI162:AI164"/>
    <mergeCell ref="AJ162:AJ164"/>
    <mergeCell ref="A165:A166"/>
    <mergeCell ref="B165:B166"/>
    <mergeCell ref="C165:C166"/>
    <mergeCell ref="D165:D166"/>
    <mergeCell ref="Z165:Z166"/>
    <mergeCell ref="AA165:AA166"/>
    <mergeCell ref="AB165:AB166"/>
    <mergeCell ref="AC165:AC166"/>
    <mergeCell ref="AD165:AD166"/>
    <mergeCell ref="AE165:AE166"/>
    <mergeCell ref="AF165:AF166"/>
    <mergeCell ref="AG165:AG166"/>
    <mergeCell ref="AH165:AH166"/>
    <mergeCell ref="AI165:AI166"/>
    <mergeCell ref="AJ165:AJ166"/>
    <mergeCell ref="A162:A164"/>
    <mergeCell ref="B162:B164"/>
    <mergeCell ref="C162:C164"/>
    <mergeCell ref="D162:D164"/>
    <mergeCell ref="Z162:Z164"/>
    <mergeCell ref="AA162:AA164"/>
    <mergeCell ref="A8:A11"/>
    <mergeCell ref="B8:B11"/>
    <mergeCell ref="C8:C11"/>
    <mergeCell ref="D8:D11"/>
    <mergeCell ref="E8:E11"/>
    <mergeCell ref="F8:Q8"/>
    <mergeCell ref="R8:U9"/>
    <mergeCell ref="AD8:AG9"/>
    <mergeCell ref="Z8:AC9"/>
    <mergeCell ref="AB28:AB35"/>
    <mergeCell ref="AC28:AC35"/>
    <mergeCell ref="AC18:AC27"/>
    <mergeCell ref="AG18:AG27"/>
    <mergeCell ref="B28:B35"/>
    <mergeCell ref="C28:C35"/>
    <mergeCell ref="D28:D35"/>
    <mergeCell ref="Z28:Z35"/>
    <mergeCell ref="AA28:AA35"/>
    <mergeCell ref="AH8:AH11"/>
    <mergeCell ref="AA12:AA17"/>
    <mergeCell ref="AI18:AI27"/>
    <mergeCell ref="AJ18:AJ27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AH12:AH17"/>
    <mergeCell ref="AI12:AI17"/>
    <mergeCell ref="AJ12:AJ17"/>
    <mergeCell ref="A18:A27"/>
    <mergeCell ref="B18:B27"/>
    <mergeCell ref="C18:C27"/>
    <mergeCell ref="D18:D27"/>
    <mergeCell ref="Z18:Z27"/>
    <mergeCell ref="AA18:AA27"/>
    <mergeCell ref="AB18:AB27"/>
    <mergeCell ref="AB12:AB17"/>
    <mergeCell ref="AC12:AC17"/>
    <mergeCell ref="AD12:AD17"/>
    <mergeCell ref="AE12:AE17"/>
    <mergeCell ref="AF12:AF17"/>
    <mergeCell ref="AG12:AG17"/>
    <mergeCell ref="A12:A17"/>
    <mergeCell ref="B12:B17"/>
    <mergeCell ref="C12:C17"/>
    <mergeCell ref="D12:D17"/>
    <mergeCell ref="Z12:Z17"/>
    <mergeCell ref="AD18:AD27"/>
    <mergeCell ref="AE18:AE27"/>
    <mergeCell ref="AF18:AF27"/>
    <mergeCell ref="AH18:AH27"/>
    <mergeCell ref="AE36:AE43"/>
    <mergeCell ref="AF36:AF43"/>
    <mergeCell ref="AG36:AG43"/>
    <mergeCell ref="AH36:AH43"/>
    <mergeCell ref="AI36:AI43"/>
    <mergeCell ref="AJ36:AJ43"/>
    <mergeCell ref="AJ28:AJ35"/>
    <mergeCell ref="A36:A43"/>
    <mergeCell ref="B36:B43"/>
    <mergeCell ref="C36:C43"/>
    <mergeCell ref="D36:D43"/>
    <mergeCell ref="Z36:Z43"/>
    <mergeCell ref="AA36:AA43"/>
    <mergeCell ref="AB36:AB43"/>
    <mergeCell ref="AC36:AC43"/>
    <mergeCell ref="AD36:AD43"/>
    <mergeCell ref="AD28:AD35"/>
    <mergeCell ref="AE28:AE35"/>
    <mergeCell ref="AF28:AF35"/>
    <mergeCell ref="AG28:AG35"/>
    <mergeCell ref="AH28:AH35"/>
    <mergeCell ref="AI28:AI35"/>
    <mergeCell ref="A28:A35"/>
    <mergeCell ref="A50:A57"/>
    <mergeCell ref="B50:B57"/>
    <mergeCell ref="C50:C57"/>
    <mergeCell ref="D50:D57"/>
    <mergeCell ref="Z50:Z57"/>
    <mergeCell ref="AA50:AA57"/>
    <mergeCell ref="AB50:AB57"/>
    <mergeCell ref="AB44:AB49"/>
    <mergeCell ref="AC44:AC49"/>
    <mergeCell ref="A44:A49"/>
    <mergeCell ref="B44:B49"/>
    <mergeCell ref="C44:C49"/>
    <mergeCell ref="D44:D49"/>
    <mergeCell ref="Z44:Z49"/>
    <mergeCell ref="AA44:AA49"/>
    <mergeCell ref="D58:D65"/>
    <mergeCell ref="Z58:Z65"/>
    <mergeCell ref="AA58:AA65"/>
    <mergeCell ref="AB58:AB65"/>
    <mergeCell ref="AC58:AC65"/>
    <mergeCell ref="AC50:AC57"/>
    <mergeCell ref="AH44:AH49"/>
    <mergeCell ref="AI44:AI49"/>
    <mergeCell ref="AJ44:AJ49"/>
    <mergeCell ref="AD44:AD49"/>
    <mergeCell ref="AE44:AE49"/>
    <mergeCell ref="AF44:AF49"/>
    <mergeCell ref="AG44:AG49"/>
    <mergeCell ref="AI50:AI57"/>
    <mergeCell ref="AJ50:AJ57"/>
    <mergeCell ref="AD50:AD57"/>
    <mergeCell ref="AE50:AE57"/>
    <mergeCell ref="AF50:AF57"/>
    <mergeCell ref="AG50:AG57"/>
    <mergeCell ref="AH50:AH57"/>
    <mergeCell ref="AJ58:AJ65"/>
    <mergeCell ref="AD58:AD65"/>
    <mergeCell ref="AE58:AE65"/>
    <mergeCell ref="AF58:AF65"/>
    <mergeCell ref="AE66:AE71"/>
    <mergeCell ref="AF66:AF71"/>
    <mergeCell ref="AG66:AG71"/>
    <mergeCell ref="AH66:AH71"/>
    <mergeCell ref="AA72:AA79"/>
    <mergeCell ref="AI80:AI85"/>
    <mergeCell ref="AJ80:AJ85"/>
    <mergeCell ref="AI66:AI71"/>
    <mergeCell ref="AJ66:AJ71"/>
    <mergeCell ref="AJ72:AJ79"/>
    <mergeCell ref="AH80:AH85"/>
    <mergeCell ref="A66:A71"/>
    <mergeCell ref="B66:B71"/>
    <mergeCell ref="C66:C71"/>
    <mergeCell ref="D66:D71"/>
    <mergeCell ref="Z66:Z71"/>
    <mergeCell ref="AA66:AA71"/>
    <mergeCell ref="AB66:AB71"/>
    <mergeCell ref="AC66:AC71"/>
    <mergeCell ref="AD66:AD71"/>
    <mergeCell ref="AG58:AG65"/>
    <mergeCell ref="AH58:AH65"/>
    <mergeCell ref="AI58:AI65"/>
    <mergeCell ref="A58:A65"/>
    <mergeCell ref="B58:B65"/>
    <mergeCell ref="C58:C65"/>
    <mergeCell ref="AB86:AB89"/>
    <mergeCell ref="AC86:AC89"/>
    <mergeCell ref="AC80:AC85"/>
    <mergeCell ref="AH72:AH79"/>
    <mergeCell ref="AI72:AI79"/>
    <mergeCell ref="A80:A85"/>
    <mergeCell ref="B80:B85"/>
    <mergeCell ref="C80:C85"/>
    <mergeCell ref="D80:D85"/>
    <mergeCell ref="Z80:Z85"/>
    <mergeCell ref="AA80:AA85"/>
    <mergeCell ref="AB80:AB85"/>
    <mergeCell ref="AB72:AB79"/>
    <mergeCell ref="AC72:AC79"/>
    <mergeCell ref="AD72:AD79"/>
    <mergeCell ref="AE72:AE79"/>
    <mergeCell ref="AF72:AF79"/>
    <mergeCell ref="AG72:AG79"/>
    <mergeCell ref="A72:A79"/>
    <mergeCell ref="B72:B79"/>
    <mergeCell ref="C72:C79"/>
    <mergeCell ref="D72:D79"/>
    <mergeCell ref="Z72:Z79"/>
    <mergeCell ref="AD80:AD85"/>
    <mergeCell ref="AE80:AE85"/>
    <mergeCell ref="AF80:AF85"/>
    <mergeCell ref="AG80:AG85"/>
    <mergeCell ref="AE90:AE93"/>
    <mergeCell ref="AF90:AF93"/>
    <mergeCell ref="AG90:AG93"/>
    <mergeCell ref="AH90:AH93"/>
    <mergeCell ref="AI90:AI93"/>
    <mergeCell ref="AJ90:AJ93"/>
    <mergeCell ref="AJ86:AJ89"/>
    <mergeCell ref="A90:A93"/>
    <mergeCell ref="B90:B93"/>
    <mergeCell ref="C90:C93"/>
    <mergeCell ref="D90:D93"/>
    <mergeCell ref="Z90:Z93"/>
    <mergeCell ref="AA90:AA93"/>
    <mergeCell ref="AB90:AB93"/>
    <mergeCell ref="AC90:AC93"/>
    <mergeCell ref="AD90:AD93"/>
    <mergeCell ref="AD86:AD89"/>
    <mergeCell ref="AE86:AE89"/>
    <mergeCell ref="AF86:AF89"/>
    <mergeCell ref="AG86:AG89"/>
    <mergeCell ref="AH86:AH89"/>
    <mergeCell ref="AI86:AI89"/>
    <mergeCell ref="A86:A89"/>
    <mergeCell ref="B86:B89"/>
    <mergeCell ref="C86:C89"/>
    <mergeCell ref="D86:D89"/>
    <mergeCell ref="Z86:Z89"/>
    <mergeCell ref="AA86:AA89"/>
    <mergeCell ref="A98:A101"/>
    <mergeCell ref="B98:B101"/>
    <mergeCell ref="C98:C101"/>
    <mergeCell ref="D98:D101"/>
    <mergeCell ref="Z98:Z101"/>
    <mergeCell ref="AA98:AA101"/>
    <mergeCell ref="AB98:AB101"/>
    <mergeCell ref="AB94:AB97"/>
    <mergeCell ref="AC94:AC97"/>
    <mergeCell ref="A94:A97"/>
    <mergeCell ref="B94:B97"/>
    <mergeCell ref="C94:C97"/>
    <mergeCell ref="D94:D97"/>
    <mergeCell ref="Z94:Z97"/>
    <mergeCell ref="AA94:AA97"/>
    <mergeCell ref="D102:D109"/>
    <mergeCell ref="Z102:Z109"/>
    <mergeCell ref="AA102:AA109"/>
    <mergeCell ref="AB102:AB109"/>
    <mergeCell ref="AC102:AC109"/>
    <mergeCell ref="AC98:AC101"/>
    <mergeCell ref="AH94:AH97"/>
    <mergeCell ref="AI94:AI97"/>
    <mergeCell ref="AJ94:AJ97"/>
    <mergeCell ref="AD94:AD97"/>
    <mergeCell ref="AE94:AE97"/>
    <mergeCell ref="AF94:AF97"/>
    <mergeCell ref="AG94:AG97"/>
    <mergeCell ref="AI98:AI101"/>
    <mergeCell ref="AJ98:AJ101"/>
    <mergeCell ref="AD98:AD101"/>
    <mergeCell ref="AE98:AE101"/>
    <mergeCell ref="AF98:AF101"/>
    <mergeCell ref="AG98:AG101"/>
    <mergeCell ref="AH98:AH101"/>
    <mergeCell ref="AJ102:AJ109"/>
    <mergeCell ref="AD102:AD109"/>
    <mergeCell ref="AE102:AE109"/>
    <mergeCell ref="AF102:AF109"/>
    <mergeCell ref="AE110:AE121"/>
    <mergeCell ref="AF110:AF121"/>
    <mergeCell ref="AG110:AG121"/>
    <mergeCell ref="AH110:AH121"/>
    <mergeCell ref="AA122:AA129"/>
    <mergeCell ref="AI130:AI139"/>
    <mergeCell ref="AJ130:AJ139"/>
    <mergeCell ref="AI110:AI121"/>
    <mergeCell ref="AJ110:AJ121"/>
    <mergeCell ref="AJ122:AJ129"/>
    <mergeCell ref="AH130:AH139"/>
    <mergeCell ref="A110:A121"/>
    <mergeCell ref="B110:B121"/>
    <mergeCell ref="C110:C121"/>
    <mergeCell ref="D110:D121"/>
    <mergeCell ref="Z110:Z121"/>
    <mergeCell ref="AA110:AA121"/>
    <mergeCell ref="AB110:AB121"/>
    <mergeCell ref="AC110:AC121"/>
    <mergeCell ref="AD110:AD121"/>
    <mergeCell ref="AG102:AG109"/>
    <mergeCell ref="AH102:AH109"/>
    <mergeCell ref="AI102:AI109"/>
    <mergeCell ref="A102:A109"/>
    <mergeCell ref="B102:B109"/>
    <mergeCell ref="C102:C109"/>
    <mergeCell ref="AB140:AB149"/>
    <mergeCell ref="AC140:AC149"/>
    <mergeCell ref="AC130:AC139"/>
    <mergeCell ref="AH122:AH129"/>
    <mergeCell ref="AI122:AI129"/>
    <mergeCell ref="A130:A139"/>
    <mergeCell ref="B130:B139"/>
    <mergeCell ref="C130:C139"/>
    <mergeCell ref="D130:D139"/>
    <mergeCell ref="Z130:Z139"/>
    <mergeCell ref="AA130:AA139"/>
    <mergeCell ref="AB130:AB139"/>
    <mergeCell ref="AB122:AB129"/>
    <mergeCell ref="AC122:AC129"/>
    <mergeCell ref="AD122:AD129"/>
    <mergeCell ref="AE122:AE129"/>
    <mergeCell ref="AF122:AF129"/>
    <mergeCell ref="AG122:AG129"/>
    <mergeCell ref="A122:A129"/>
    <mergeCell ref="B122:B129"/>
    <mergeCell ref="C122:C129"/>
    <mergeCell ref="D122:D129"/>
    <mergeCell ref="Z122:Z129"/>
    <mergeCell ref="AD130:AD139"/>
    <mergeCell ref="AE130:AE139"/>
    <mergeCell ref="AF130:AF139"/>
    <mergeCell ref="AG130:AG139"/>
    <mergeCell ref="AE150:AE151"/>
    <mergeCell ref="AF150:AF151"/>
    <mergeCell ref="AG150:AG151"/>
    <mergeCell ref="AH150:AH151"/>
    <mergeCell ref="AI150:AI151"/>
    <mergeCell ref="AJ150:AJ151"/>
    <mergeCell ref="AJ140:AJ149"/>
    <mergeCell ref="A150:A151"/>
    <mergeCell ref="B150:B151"/>
    <mergeCell ref="C150:C151"/>
    <mergeCell ref="D150:D151"/>
    <mergeCell ref="Z150:Z151"/>
    <mergeCell ref="AA150:AA151"/>
    <mergeCell ref="AB150:AB151"/>
    <mergeCell ref="AC150:AC151"/>
    <mergeCell ref="AD150:AD151"/>
    <mergeCell ref="AD140:AD149"/>
    <mergeCell ref="AE140:AE149"/>
    <mergeCell ref="AF140:AF149"/>
    <mergeCell ref="AG140:AG149"/>
    <mergeCell ref="AH140:AH149"/>
    <mergeCell ref="AI140:AI149"/>
    <mergeCell ref="A140:A149"/>
    <mergeCell ref="B140:B149"/>
    <mergeCell ref="C140:C149"/>
    <mergeCell ref="D140:D149"/>
    <mergeCell ref="Z140:Z149"/>
    <mergeCell ref="AA140:AA149"/>
    <mergeCell ref="AH152:AH155"/>
    <mergeCell ref="AI152:AI155"/>
    <mergeCell ref="AJ152:AJ155"/>
    <mergeCell ref="A156:A157"/>
    <mergeCell ref="B156:B157"/>
    <mergeCell ref="C156:C157"/>
    <mergeCell ref="D156:D157"/>
    <mergeCell ref="Z156:Z157"/>
    <mergeCell ref="AA156:AA157"/>
    <mergeCell ref="AB156:AB157"/>
    <mergeCell ref="AB152:AB155"/>
    <mergeCell ref="AC152:AC155"/>
    <mergeCell ref="AD152:AD155"/>
    <mergeCell ref="AE152:AE155"/>
    <mergeCell ref="AF152:AF155"/>
    <mergeCell ref="AG152:AG155"/>
    <mergeCell ref="A152:A155"/>
    <mergeCell ref="B152:B155"/>
    <mergeCell ref="C152:C155"/>
    <mergeCell ref="D152:D155"/>
    <mergeCell ref="Z152:Z155"/>
    <mergeCell ref="AA152:AA155"/>
    <mergeCell ref="A158:A159"/>
    <mergeCell ref="B158:B159"/>
    <mergeCell ref="C158:C159"/>
    <mergeCell ref="D158:D159"/>
    <mergeCell ref="Z158:Z159"/>
    <mergeCell ref="AA158:AA159"/>
    <mergeCell ref="AB158:AB159"/>
    <mergeCell ref="AC158:AC159"/>
    <mergeCell ref="AC156:AC157"/>
    <mergeCell ref="AJ158:AJ159"/>
    <mergeCell ref="AD158:AD159"/>
    <mergeCell ref="AE158:AE159"/>
    <mergeCell ref="AF158:AF159"/>
    <mergeCell ref="AG158:AG159"/>
    <mergeCell ref="AH158:AH159"/>
    <mergeCell ref="AI158:AI159"/>
    <mergeCell ref="AI156:AI157"/>
    <mergeCell ref="AJ156:AJ157"/>
    <mergeCell ref="AD156:AD157"/>
    <mergeCell ref="AE156:AE157"/>
    <mergeCell ref="AF156:AF157"/>
    <mergeCell ref="AG156:AG157"/>
    <mergeCell ref="AH156:AH157"/>
    <mergeCell ref="AE160:AE161"/>
    <mergeCell ref="AF160:AF161"/>
    <mergeCell ref="AG160:AG161"/>
    <mergeCell ref="AH160:AH161"/>
    <mergeCell ref="AI160:AI161"/>
    <mergeCell ref="AJ160:AJ161"/>
    <mergeCell ref="A160:A161"/>
    <mergeCell ref="B160:B161"/>
    <mergeCell ref="C160:C161"/>
    <mergeCell ref="D160:D161"/>
    <mergeCell ref="Z160:Z161"/>
    <mergeCell ref="AA160:AA161"/>
    <mergeCell ref="AB160:AB161"/>
    <mergeCell ref="AC160:AC161"/>
    <mergeCell ref="AD160:AD161"/>
  </mergeCells>
  <pageMargins left="0.7" right="0.7" top="0.75" bottom="0.75" header="0.3" footer="0.3"/>
  <pageSetup paperSize="9" scale="56" orientation="portrait" r:id="rId1"/>
  <rowBreaks count="2" manualBreakCount="2">
    <brk id="57" max="35" man="1"/>
    <brk id="121" max="35" man="1"/>
  </rowBreaks>
  <colBreaks count="1" manualBreakCount="1">
    <brk id="4" max="170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J38"/>
  <sheetViews>
    <sheetView view="pageBreakPreview" topLeftCell="A13" zoomScale="90" zoomScaleNormal="70" zoomScaleSheetLayoutView="90" workbookViewId="0">
      <selection activeCell="E14" sqref="E14:Q23"/>
    </sheetView>
  </sheetViews>
  <sheetFormatPr defaultColWidth="9.140625" defaultRowHeight="15" x14ac:dyDescent="0.25"/>
  <cols>
    <col min="1" max="1" width="8" style="38" customWidth="1"/>
    <col min="2" max="2" width="20.42578125" style="38" customWidth="1"/>
    <col min="3" max="4" width="22.5703125" style="38" customWidth="1"/>
    <col min="5" max="5" width="25.140625" style="38" customWidth="1"/>
    <col min="6" max="17" width="9.140625" style="38"/>
    <col min="18" max="34" width="10.7109375" style="38" customWidth="1"/>
    <col min="35" max="35" width="11.28515625" style="38" customWidth="1"/>
    <col min="36" max="36" width="11.140625" style="38" customWidth="1"/>
    <col min="37" max="16384" width="9.140625" style="38"/>
  </cols>
  <sheetData>
    <row r="1" spans="1:36" x14ac:dyDescent="0.2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  <c r="V1" s="37"/>
    </row>
    <row r="2" spans="1:36" x14ac:dyDescent="0.25">
      <c r="A2" s="36"/>
      <c r="B2" s="1448" t="s">
        <v>278</v>
      </c>
      <c r="C2" s="1449"/>
      <c r="D2" s="1449"/>
      <c r="E2" s="1449"/>
      <c r="F2" s="1449"/>
      <c r="G2" s="1449"/>
      <c r="H2" s="1449"/>
      <c r="I2" s="1449"/>
      <c r="J2" s="1449"/>
      <c r="K2" s="1449"/>
      <c r="L2" s="1449"/>
      <c r="M2" s="1449"/>
      <c r="N2" s="1449"/>
      <c r="O2" s="1449"/>
      <c r="P2" s="1449"/>
      <c r="Q2" s="1450"/>
      <c r="R2" s="36"/>
      <c r="S2" s="36"/>
      <c r="T2" s="36"/>
      <c r="U2" s="37"/>
      <c r="V2" s="37"/>
    </row>
    <row r="3" spans="1:36" x14ac:dyDescent="0.25">
      <c r="A3" s="36"/>
      <c r="B3" s="1451"/>
      <c r="C3" s="1452"/>
      <c r="D3" s="1452"/>
      <c r="E3" s="1452"/>
      <c r="F3" s="1452"/>
      <c r="G3" s="1452"/>
      <c r="H3" s="1452"/>
      <c r="I3" s="1452"/>
      <c r="J3" s="1452"/>
      <c r="K3" s="1452"/>
      <c r="L3" s="1452"/>
      <c r="M3" s="1452"/>
      <c r="N3" s="1452"/>
      <c r="O3" s="1452"/>
      <c r="P3" s="1452"/>
      <c r="Q3" s="1453"/>
      <c r="R3" s="36"/>
      <c r="S3" s="36"/>
      <c r="T3" s="36"/>
      <c r="U3" s="37"/>
      <c r="V3" s="37"/>
    </row>
    <row r="4" spans="1:36" ht="20.25" x14ac:dyDescent="0.25">
      <c r="A4" s="36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6"/>
      <c r="S4" s="36"/>
      <c r="T4" s="36"/>
      <c r="U4" s="37"/>
      <c r="V4" s="37"/>
    </row>
    <row r="5" spans="1:36" ht="20.25" x14ac:dyDescent="0.25">
      <c r="A5" s="36"/>
      <c r="B5" s="39"/>
      <c r="C5" s="39"/>
      <c r="D5" s="39"/>
      <c r="E5" s="39"/>
      <c r="F5" s="1493"/>
      <c r="G5" s="1493"/>
      <c r="H5" s="1493"/>
      <c r="I5" s="1493"/>
      <c r="J5" s="1493"/>
      <c r="K5" s="1493"/>
      <c r="L5" s="1493"/>
      <c r="M5" s="1493"/>
      <c r="N5" s="1493"/>
      <c r="O5" s="1493"/>
      <c r="P5" s="1493"/>
      <c r="Q5" s="1493"/>
      <c r="R5" s="1493"/>
      <c r="S5" s="1493"/>
      <c r="T5" s="1493"/>
      <c r="U5" s="1493"/>
      <c r="V5" s="1455" t="s">
        <v>1</v>
      </c>
      <c r="W5" s="1455"/>
      <c r="X5" s="1455"/>
      <c r="Y5" s="1455"/>
      <c r="Z5" s="1455"/>
      <c r="AA5" s="1455"/>
      <c r="AB5" s="1455"/>
      <c r="AC5" s="1455"/>
      <c r="AD5" s="1455"/>
      <c r="AE5" s="1455"/>
      <c r="AF5" s="1455"/>
      <c r="AG5" s="1455"/>
      <c r="AH5" s="1455"/>
    </row>
    <row r="6" spans="1:36" ht="30" customHeight="1" x14ac:dyDescent="0.25">
      <c r="A6" s="36"/>
      <c r="B6" s="39"/>
      <c r="C6" s="39"/>
      <c r="D6" s="39"/>
      <c r="E6" s="39"/>
      <c r="F6" s="1493"/>
      <c r="G6" s="1493"/>
      <c r="H6" s="1493"/>
      <c r="I6" s="1493"/>
      <c r="J6" s="1493"/>
      <c r="K6" s="1493"/>
      <c r="L6" s="1493"/>
      <c r="M6" s="1493"/>
      <c r="N6" s="1493"/>
      <c r="O6" s="1493"/>
      <c r="P6" s="1493"/>
      <c r="Q6" s="1493"/>
      <c r="R6" s="1493"/>
      <c r="S6" s="1493"/>
      <c r="T6" s="1493"/>
      <c r="U6" s="1493"/>
      <c r="V6" s="1455"/>
      <c r="W6" s="1455"/>
      <c r="X6" s="1455"/>
      <c r="Y6" s="1455"/>
      <c r="Z6" s="1455"/>
      <c r="AA6" s="1455"/>
      <c r="AB6" s="1455"/>
      <c r="AC6" s="1455"/>
      <c r="AD6" s="1455"/>
      <c r="AE6" s="1455"/>
      <c r="AF6" s="1455"/>
      <c r="AG6" s="1455"/>
      <c r="AH6" s="1455"/>
    </row>
    <row r="7" spans="1:36" ht="15.75" thickBot="1" x14ac:dyDescent="0.3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7"/>
      <c r="V7" s="37"/>
    </row>
    <row r="8" spans="1:36" ht="31.5" customHeight="1" thickBot="1" x14ac:dyDescent="0.3">
      <c r="A8" s="1470" t="s">
        <v>2</v>
      </c>
      <c r="B8" s="1473" t="s">
        <v>3</v>
      </c>
      <c r="C8" s="1476" t="s">
        <v>4</v>
      </c>
      <c r="D8" s="1476" t="s">
        <v>5</v>
      </c>
      <c r="E8" s="1473" t="s">
        <v>6</v>
      </c>
      <c r="F8" s="1456" t="s">
        <v>7</v>
      </c>
      <c r="G8" s="1458"/>
      <c r="H8" s="1458"/>
      <c r="I8" s="1458"/>
      <c r="J8" s="1458"/>
      <c r="K8" s="1458"/>
      <c r="L8" s="1458"/>
      <c r="M8" s="1458"/>
      <c r="N8" s="1458"/>
      <c r="O8" s="1458"/>
      <c r="P8" s="1458"/>
      <c r="Q8" s="1457"/>
      <c r="R8" s="1495" t="s">
        <v>8</v>
      </c>
      <c r="S8" s="1496"/>
      <c r="T8" s="1496"/>
      <c r="U8" s="1497"/>
      <c r="V8" s="1462" t="s">
        <v>9</v>
      </c>
      <c r="W8" s="1463"/>
      <c r="X8" s="1463"/>
      <c r="Y8" s="1464"/>
      <c r="Z8" s="1462" t="s">
        <v>10</v>
      </c>
      <c r="AA8" s="1463"/>
      <c r="AB8" s="1463"/>
      <c r="AC8" s="1464"/>
      <c r="AD8" s="1462" t="s">
        <v>11</v>
      </c>
      <c r="AE8" s="1463"/>
      <c r="AF8" s="1463"/>
      <c r="AG8" s="1464"/>
      <c r="AH8" s="1440" t="s">
        <v>12</v>
      </c>
      <c r="AI8" s="1443" t="s">
        <v>13</v>
      </c>
      <c r="AJ8" s="1443" t="s">
        <v>14</v>
      </c>
    </row>
    <row r="9" spans="1:36" ht="33" customHeight="1" thickBot="1" x14ac:dyDescent="0.3">
      <c r="A9" s="1471"/>
      <c r="B9" s="1474"/>
      <c r="C9" s="1477"/>
      <c r="D9" s="1477"/>
      <c r="E9" s="1474"/>
      <c r="F9" s="1456" t="s">
        <v>15</v>
      </c>
      <c r="G9" s="1458"/>
      <c r="H9" s="1458"/>
      <c r="I9" s="1458"/>
      <c r="J9" s="1458"/>
      <c r="K9" s="1457"/>
      <c r="L9" s="1456" t="s">
        <v>16</v>
      </c>
      <c r="M9" s="1458"/>
      <c r="N9" s="1458"/>
      <c r="O9" s="1458"/>
      <c r="P9" s="1458"/>
      <c r="Q9" s="1457"/>
      <c r="R9" s="1498"/>
      <c r="S9" s="1499"/>
      <c r="T9" s="1499"/>
      <c r="U9" s="1500"/>
      <c r="V9" s="1465"/>
      <c r="W9" s="1466"/>
      <c r="X9" s="1466"/>
      <c r="Y9" s="1467"/>
      <c r="Z9" s="1465"/>
      <c r="AA9" s="1466"/>
      <c r="AB9" s="1466"/>
      <c r="AC9" s="1467"/>
      <c r="AD9" s="1465"/>
      <c r="AE9" s="1466"/>
      <c r="AF9" s="1466"/>
      <c r="AG9" s="1467"/>
      <c r="AH9" s="1441"/>
      <c r="AI9" s="1444"/>
      <c r="AJ9" s="1444"/>
    </row>
    <row r="10" spans="1:36" ht="16.5" thickBot="1" x14ac:dyDescent="0.3">
      <c r="A10" s="1471"/>
      <c r="B10" s="1474"/>
      <c r="C10" s="1477"/>
      <c r="D10" s="1477"/>
      <c r="E10" s="1474"/>
      <c r="F10" s="1459">
        <v>1000.4166666666666</v>
      </c>
      <c r="G10" s="1460"/>
      <c r="H10" s="1461"/>
      <c r="I10" s="1459">
        <v>1000.7916666666666</v>
      </c>
      <c r="J10" s="1460"/>
      <c r="K10" s="1461"/>
      <c r="L10" s="1459">
        <v>1000.4166666666666</v>
      </c>
      <c r="M10" s="1460"/>
      <c r="N10" s="1461"/>
      <c r="O10" s="1459">
        <v>1000.7916666666666</v>
      </c>
      <c r="P10" s="1460"/>
      <c r="Q10" s="1461"/>
      <c r="R10" s="1456" t="s">
        <v>15</v>
      </c>
      <c r="S10" s="1457"/>
      <c r="T10" s="1456" t="s">
        <v>16</v>
      </c>
      <c r="U10" s="1457"/>
      <c r="V10" s="1446" t="s">
        <v>15</v>
      </c>
      <c r="W10" s="1447"/>
      <c r="X10" s="1446" t="s">
        <v>16</v>
      </c>
      <c r="Y10" s="1447"/>
      <c r="Z10" s="1446" t="s">
        <v>15</v>
      </c>
      <c r="AA10" s="1447"/>
      <c r="AB10" s="1446" t="s">
        <v>16</v>
      </c>
      <c r="AC10" s="1447"/>
      <c r="AD10" s="1446" t="s">
        <v>15</v>
      </c>
      <c r="AE10" s="1447"/>
      <c r="AF10" s="1446" t="s">
        <v>16</v>
      </c>
      <c r="AG10" s="1447"/>
      <c r="AH10" s="1441"/>
      <c r="AI10" s="1444"/>
      <c r="AJ10" s="1444"/>
    </row>
    <row r="11" spans="1:36" ht="16.5" thickBot="1" x14ac:dyDescent="0.3">
      <c r="A11" s="1494"/>
      <c r="B11" s="1479"/>
      <c r="C11" s="1477"/>
      <c r="D11" s="1477"/>
      <c r="E11" s="1479"/>
      <c r="F11" s="640" t="s">
        <v>17</v>
      </c>
      <c r="G11" s="641" t="s">
        <v>18</v>
      </c>
      <c r="H11" s="642" t="s">
        <v>19</v>
      </c>
      <c r="I11" s="640" t="s">
        <v>17</v>
      </c>
      <c r="J11" s="641" t="s">
        <v>18</v>
      </c>
      <c r="K11" s="642" t="s">
        <v>19</v>
      </c>
      <c r="L11" s="640" t="s">
        <v>17</v>
      </c>
      <c r="M11" s="641" t="s">
        <v>18</v>
      </c>
      <c r="N11" s="642" t="s">
        <v>19</v>
      </c>
      <c r="O11" s="640" t="s">
        <v>17</v>
      </c>
      <c r="P11" s="641" t="s">
        <v>18</v>
      </c>
      <c r="Q11" s="642" t="s">
        <v>19</v>
      </c>
      <c r="R11" s="643">
        <v>1000.4166666666666</v>
      </c>
      <c r="S11" s="643">
        <v>1000.7916666666666</v>
      </c>
      <c r="T11" s="643">
        <v>1000.4166666666666</v>
      </c>
      <c r="U11" s="643">
        <v>1000.7916666666666</v>
      </c>
      <c r="V11" s="44">
        <v>1000.4166666666666</v>
      </c>
      <c r="W11" s="44">
        <v>1000.7916666666666</v>
      </c>
      <c r="X11" s="45">
        <v>1000.4166666666666</v>
      </c>
      <c r="Y11" s="46">
        <v>1000.7916666666666</v>
      </c>
      <c r="Z11" s="44">
        <v>1000.4166666666666</v>
      </c>
      <c r="AA11" s="44">
        <v>1000.7916666666666</v>
      </c>
      <c r="AB11" s="44">
        <v>1000.4166666666666</v>
      </c>
      <c r="AC11" s="44">
        <v>1000.7916666666666</v>
      </c>
      <c r="AD11" s="44">
        <v>1000.4166666666666</v>
      </c>
      <c r="AE11" s="44">
        <v>1000.7916666666666</v>
      </c>
      <c r="AF11" s="44">
        <v>1000.4166666666666</v>
      </c>
      <c r="AG11" s="47">
        <v>1000.7916666666666</v>
      </c>
      <c r="AH11" s="1442"/>
      <c r="AI11" s="1445"/>
      <c r="AJ11" s="1445"/>
    </row>
    <row r="12" spans="1:36" ht="15.75" x14ac:dyDescent="0.25">
      <c r="A12" s="1437">
        <v>1</v>
      </c>
      <c r="B12" s="1438" t="s">
        <v>279</v>
      </c>
      <c r="C12" s="1438" t="s">
        <v>280</v>
      </c>
      <c r="D12" s="1389">
        <f>630*0.8</f>
        <v>504</v>
      </c>
      <c r="E12" s="76" t="s">
        <v>281</v>
      </c>
      <c r="F12" s="441"/>
      <c r="G12" s="441"/>
      <c r="H12" s="441"/>
      <c r="I12" s="441"/>
      <c r="J12" s="441"/>
      <c r="K12" s="441"/>
      <c r="L12" s="76"/>
      <c r="M12" s="76"/>
      <c r="N12" s="76"/>
      <c r="O12" s="76"/>
      <c r="P12" s="76"/>
      <c r="Q12" s="76"/>
      <c r="R12" s="77"/>
      <c r="S12" s="77"/>
      <c r="T12" s="77"/>
      <c r="U12" s="633"/>
      <c r="V12" s="627">
        <f t="shared" ref="V12:V33" si="0">IF(AND(F12=0,G12=0,H12=0),0,IF(AND(F12=0,G12=0),H12,IF(AND(F12=0,H12=0),G12,IF(AND(G12=0,H12=0),F12,IF(F12=0,(G12+H12)/2,IF(G12=0,(F12+H12)/2,IF(H12=0,(F12+G12)/2,(F12+G12+H12)/3)))))))</f>
        <v>0</v>
      </c>
      <c r="W12" s="78">
        <f t="shared" ref="W12:W33" si="1">IF(AND(I12=0,J12=0,K12=0),0,IF(AND(I12=0,J12=0),K12,IF(AND(I12=0,K12=0),J12,IF(AND(J12=0,K12=0),I12,IF(I12=0,(J12+K12)/2,IF(J12=0,(I12+K12)/2,IF(K12=0,(I12+J12)/2,(I12+J12+K12)/3)))))))</f>
        <v>0</v>
      </c>
      <c r="X12" s="78">
        <f t="shared" ref="X12:X33" si="2">IF(AND(L12=0,M12=0,N12=0),0,IF(AND(L12=0,M12=0),N12,IF(AND(L12=0,N12=0),M12,IF(AND(M12=0,N12=0),L12,IF(L12=0,(M12+N12)/2,IF(M12=0,(L12+N12)/2,IF(N12=0,(L12+M12)/2,(L12+M12+N12)/3)))))))</f>
        <v>0</v>
      </c>
      <c r="Y12" s="79">
        <f t="shared" ref="Y12:Y33" si="3">IF(AND(O12=0,P12=0,Q12=0),0,IF(AND(O12=0,P12=0),Q12,IF(AND(O12=0,Q12=0),P12,IF(AND(P12=0,Q12=0),O12,IF(O12=0,(P12+Q12)/2,IF(P12=0,(O12+Q12)/2,IF(Q12=0,(O12+P12)/2,(O12+P12+Q12)/3)))))))</f>
        <v>0</v>
      </c>
      <c r="Z12" s="1439">
        <f>SUM(V12:V13)</f>
        <v>0</v>
      </c>
      <c r="AA12" s="1412">
        <f>SUM(W12:W13)</f>
        <v>0</v>
      </c>
      <c r="AB12" s="1412">
        <f>SUM(X12:X13)</f>
        <v>0</v>
      </c>
      <c r="AC12" s="1412">
        <f>SUM(Y12:Y13)</f>
        <v>0</v>
      </c>
      <c r="AD12" s="1412">
        <f>Z12*0.38*0.9*SQRT(3)</f>
        <v>0</v>
      </c>
      <c r="AE12" s="1412">
        <f t="shared" ref="AE12:AG12" si="4">AA12*0.38*0.9*SQRT(3)</f>
        <v>0</v>
      </c>
      <c r="AF12" s="1412">
        <f t="shared" si="4"/>
        <v>0</v>
      </c>
      <c r="AG12" s="1412">
        <f t="shared" si="4"/>
        <v>0</v>
      </c>
      <c r="AH12" s="1412">
        <f>MAX(Z12:AC13)</f>
        <v>0</v>
      </c>
      <c r="AI12" s="1409">
        <f>AH12*0.38*0.9*SQRT(3)</f>
        <v>0</v>
      </c>
      <c r="AJ12" s="1409">
        <f>D12-AI12</f>
        <v>504</v>
      </c>
    </row>
    <row r="13" spans="1:36" ht="16.5" thickBot="1" x14ac:dyDescent="0.3">
      <c r="A13" s="1433"/>
      <c r="B13" s="1436"/>
      <c r="C13" s="1436"/>
      <c r="D13" s="1390"/>
      <c r="E13" s="87" t="s">
        <v>282</v>
      </c>
      <c r="F13" s="464"/>
      <c r="G13" s="464"/>
      <c r="H13" s="464"/>
      <c r="I13" s="464"/>
      <c r="J13" s="464"/>
      <c r="K13" s="464"/>
      <c r="L13" s="87"/>
      <c r="M13" s="87"/>
      <c r="N13" s="87"/>
      <c r="O13" s="87"/>
      <c r="P13" s="87"/>
      <c r="Q13" s="87"/>
      <c r="R13" s="88"/>
      <c r="S13" s="88"/>
      <c r="T13" s="88"/>
      <c r="U13" s="637"/>
      <c r="V13" s="628">
        <f t="shared" si="0"/>
        <v>0</v>
      </c>
      <c r="W13" s="53">
        <f t="shared" si="1"/>
        <v>0</v>
      </c>
      <c r="X13" s="53">
        <f t="shared" si="2"/>
        <v>0</v>
      </c>
      <c r="Y13" s="54">
        <f t="shared" si="3"/>
        <v>0</v>
      </c>
      <c r="Z13" s="1396"/>
      <c r="AA13" s="1399"/>
      <c r="AB13" s="1399"/>
      <c r="AC13" s="1399"/>
      <c r="AD13" s="1399"/>
      <c r="AE13" s="1399"/>
      <c r="AF13" s="1399"/>
      <c r="AG13" s="1399"/>
      <c r="AH13" s="1399"/>
      <c r="AI13" s="1410"/>
      <c r="AJ13" s="1410"/>
    </row>
    <row r="14" spans="1:36" ht="15.75" x14ac:dyDescent="0.25">
      <c r="A14" s="1413">
        <v>2</v>
      </c>
      <c r="B14" s="1416" t="s">
        <v>283</v>
      </c>
      <c r="C14" s="1404" t="s">
        <v>280</v>
      </c>
      <c r="D14" s="1407">
        <f>630*0.8</f>
        <v>504</v>
      </c>
      <c r="E14" s="448" t="s">
        <v>284</v>
      </c>
      <c r="F14" s="441">
        <v>2.2999999999999998</v>
      </c>
      <c r="G14" s="441">
        <v>3</v>
      </c>
      <c r="H14" s="441">
        <v>1</v>
      </c>
      <c r="I14" s="441">
        <v>2.2999999999999998</v>
      </c>
      <c r="J14" s="441">
        <v>0</v>
      </c>
      <c r="K14" s="441">
        <v>1</v>
      </c>
      <c r="L14" s="76">
        <v>11</v>
      </c>
      <c r="M14" s="76">
        <v>18</v>
      </c>
      <c r="N14" s="76">
        <v>10</v>
      </c>
      <c r="O14" s="76">
        <v>11.5</v>
      </c>
      <c r="P14" s="76">
        <v>15</v>
      </c>
      <c r="Q14" s="76">
        <v>11.3</v>
      </c>
      <c r="R14" s="77">
        <v>420</v>
      </c>
      <c r="S14" s="77">
        <v>420</v>
      </c>
      <c r="T14" s="77">
        <v>380</v>
      </c>
      <c r="U14" s="633">
        <v>380</v>
      </c>
      <c r="V14" s="630">
        <f t="shared" si="0"/>
        <v>2.1</v>
      </c>
      <c r="W14" s="49">
        <f t="shared" si="1"/>
        <v>1.65</v>
      </c>
      <c r="X14" s="49">
        <f t="shared" si="2"/>
        <v>13</v>
      </c>
      <c r="Y14" s="50">
        <f t="shared" si="3"/>
        <v>12.6</v>
      </c>
      <c r="Z14" s="1395">
        <f>SUM(V14:V21)</f>
        <v>32.666666666666664</v>
      </c>
      <c r="AA14" s="1398">
        <f>SUM(W14:W21)</f>
        <v>32.35</v>
      </c>
      <c r="AB14" s="1398">
        <f>SUM(X14:X21)</f>
        <v>46.333333333333336</v>
      </c>
      <c r="AC14" s="1398">
        <f>SUM(Y14:Y21)</f>
        <v>46.6</v>
      </c>
      <c r="AD14" s="1412">
        <f t="shared" ref="AD14:AG14" si="5">Z14*0.38*0.9*SQRT(3)</f>
        <v>19.350471622159493</v>
      </c>
      <c r="AE14" s="1412">
        <f t="shared" si="5"/>
        <v>19.162890519699786</v>
      </c>
      <c r="AF14" s="1412">
        <f t="shared" si="5"/>
        <v>27.446077096736431</v>
      </c>
      <c r="AG14" s="1412">
        <f t="shared" si="5"/>
        <v>27.604040130386714</v>
      </c>
      <c r="AH14" s="1398">
        <f>MAX(Z14:AC21)</f>
        <v>46.6</v>
      </c>
      <c r="AI14" s="1409">
        <f t="shared" ref="AI14" si="6">AH14*0.38*0.9*SQRT(3)</f>
        <v>27.604040130386714</v>
      </c>
      <c r="AJ14" s="1409">
        <f>D14-AI14</f>
        <v>476.39595986961331</v>
      </c>
    </row>
    <row r="15" spans="1:36" ht="15.75" x14ac:dyDescent="0.25">
      <c r="A15" s="1414"/>
      <c r="B15" s="1416"/>
      <c r="C15" s="1404"/>
      <c r="D15" s="1407"/>
      <c r="E15" s="659" t="s">
        <v>1095</v>
      </c>
      <c r="F15" s="622"/>
      <c r="G15" s="622"/>
      <c r="H15" s="622"/>
      <c r="I15" s="622"/>
      <c r="J15" s="622"/>
      <c r="K15" s="622"/>
      <c r="L15" s="55"/>
      <c r="M15" s="55"/>
      <c r="N15" s="55"/>
      <c r="O15" s="55"/>
      <c r="P15" s="55"/>
      <c r="Q15" s="55"/>
      <c r="R15" s="56">
        <v>400</v>
      </c>
      <c r="S15" s="56">
        <v>400</v>
      </c>
      <c r="T15" s="56">
        <v>380</v>
      </c>
      <c r="U15" s="635">
        <v>380</v>
      </c>
      <c r="V15" s="628">
        <f t="shared" si="0"/>
        <v>0</v>
      </c>
      <c r="W15" s="53">
        <f t="shared" si="1"/>
        <v>0</v>
      </c>
      <c r="X15" s="53">
        <f t="shared" si="2"/>
        <v>0</v>
      </c>
      <c r="Y15" s="54">
        <f t="shared" si="3"/>
        <v>0</v>
      </c>
      <c r="Z15" s="1396"/>
      <c r="AA15" s="1399"/>
      <c r="AB15" s="1399"/>
      <c r="AC15" s="1399"/>
      <c r="AD15" s="1399"/>
      <c r="AE15" s="1399"/>
      <c r="AF15" s="1399"/>
      <c r="AG15" s="1399"/>
      <c r="AH15" s="1399"/>
      <c r="AI15" s="1410"/>
      <c r="AJ15" s="1410"/>
    </row>
    <row r="16" spans="1:36" ht="15.75" x14ac:dyDescent="0.25">
      <c r="A16" s="1414"/>
      <c r="B16" s="1416"/>
      <c r="C16" s="1404"/>
      <c r="D16" s="1407"/>
      <c r="E16" s="659" t="s">
        <v>285</v>
      </c>
      <c r="F16" s="622">
        <v>8</v>
      </c>
      <c r="G16" s="622">
        <v>9</v>
      </c>
      <c r="H16" s="622">
        <v>0</v>
      </c>
      <c r="I16" s="622">
        <v>8</v>
      </c>
      <c r="J16" s="622">
        <v>9</v>
      </c>
      <c r="K16" s="622">
        <v>0</v>
      </c>
      <c r="L16" s="55">
        <v>8</v>
      </c>
      <c r="M16" s="55">
        <v>8</v>
      </c>
      <c r="N16" s="55">
        <v>0</v>
      </c>
      <c r="O16" s="55">
        <v>8</v>
      </c>
      <c r="P16" s="55">
        <v>8</v>
      </c>
      <c r="Q16" s="55">
        <v>0</v>
      </c>
      <c r="R16" s="56">
        <v>400</v>
      </c>
      <c r="S16" s="56">
        <v>400</v>
      </c>
      <c r="T16" s="56">
        <v>380</v>
      </c>
      <c r="U16" s="635">
        <v>380</v>
      </c>
      <c r="V16" s="628">
        <f t="shared" si="0"/>
        <v>8.5</v>
      </c>
      <c r="W16" s="53">
        <f t="shared" si="1"/>
        <v>8.5</v>
      </c>
      <c r="X16" s="53">
        <f t="shared" si="2"/>
        <v>8</v>
      </c>
      <c r="Y16" s="54">
        <f t="shared" si="3"/>
        <v>8</v>
      </c>
      <c r="Z16" s="1396"/>
      <c r="AA16" s="1399"/>
      <c r="AB16" s="1399"/>
      <c r="AC16" s="1399"/>
      <c r="AD16" s="1399"/>
      <c r="AE16" s="1399"/>
      <c r="AF16" s="1399"/>
      <c r="AG16" s="1399"/>
      <c r="AH16" s="1399"/>
      <c r="AI16" s="1410"/>
      <c r="AJ16" s="1410"/>
    </row>
    <row r="17" spans="1:36" ht="15.75" x14ac:dyDescent="0.25">
      <c r="A17" s="1414"/>
      <c r="B17" s="1416"/>
      <c r="C17" s="1404"/>
      <c r="D17" s="1407"/>
      <c r="E17" s="659" t="s">
        <v>286</v>
      </c>
      <c r="F17" s="622">
        <v>5</v>
      </c>
      <c r="G17" s="622">
        <v>0</v>
      </c>
      <c r="H17" s="622">
        <v>0</v>
      </c>
      <c r="I17" s="622">
        <v>5.2</v>
      </c>
      <c r="J17" s="622">
        <v>0</v>
      </c>
      <c r="K17" s="622">
        <v>0</v>
      </c>
      <c r="L17" s="55">
        <v>10</v>
      </c>
      <c r="M17" s="55">
        <v>0</v>
      </c>
      <c r="N17" s="55">
        <v>0</v>
      </c>
      <c r="O17" s="55">
        <v>12</v>
      </c>
      <c r="P17" s="55">
        <v>0</v>
      </c>
      <c r="Q17" s="55">
        <v>0</v>
      </c>
      <c r="R17" s="56">
        <v>400</v>
      </c>
      <c r="S17" s="56">
        <v>400</v>
      </c>
      <c r="T17" s="56">
        <v>380</v>
      </c>
      <c r="U17" s="635">
        <v>380</v>
      </c>
      <c r="V17" s="628">
        <f t="shared" si="0"/>
        <v>5</v>
      </c>
      <c r="W17" s="53">
        <f t="shared" si="1"/>
        <v>5.2</v>
      </c>
      <c r="X17" s="53">
        <f t="shared" si="2"/>
        <v>10</v>
      </c>
      <c r="Y17" s="54">
        <f t="shared" si="3"/>
        <v>12</v>
      </c>
      <c r="Z17" s="1396"/>
      <c r="AA17" s="1399"/>
      <c r="AB17" s="1399"/>
      <c r="AC17" s="1399"/>
      <c r="AD17" s="1399"/>
      <c r="AE17" s="1399"/>
      <c r="AF17" s="1399"/>
      <c r="AG17" s="1399"/>
      <c r="AH17" s="1399"/>
      <c r="AI17" s="1410"/>
      <c r="AJ17" s="1410"/>
    </row>
    <row r="18" spans="1:36" ht="15.75" x14ac:dyDescent="0.25">
      <c r="A18" s="1414"/>
      <c r="B18" s="1416"/>
      <c r="C18" s="1404"/>
      <c r="D18" s="1407"/>
      <c r="E18" s="634" t="s">
        <v>1032</v>
      </c>
      <c r="F18" s="55">
        <v>0</v>
      </c>
      <c r="G18" s="55">
        <v>0</v>
      </c>
      <c r="H18" s="55">
        <v>0</v>
      </c>
      <c r="I18" s="55">
        <v>0</v>
      </c>
      <c r="J18" s="55">
        <v>0</v>
      </c>
      <c r="K18" s="55">
        <v>0</v>
      </c>
      <c r="L18" s="55">
        <v>0</v>
      </c>
      <c r="M18" s="55">
        <v>0</v>
      </c>
      <c r="N18" s="55">
        <v>0</v>
      </c>
      <c r="O18" s="55">
        <v>0</v>
      </c>
      <c r="P18" s="55">
        <v>0</v>
      </c>
      <c r="Q18" s="55">
        <v>0</v>
      </c>
      <c r="R18" s="56">
        <v>400</v>
      </c>
      <c r="S18" s="56">
        <v>400</v>
      </c>
      <c r="T18" s="56"/>
      <c r="U18" s="635"/>
      <c r="V18" s="628">
        <f t="shared" si="0"/>
        <v>0</v>
      </c>
      <c r="W18" s="53">
        <f t="shared" si="1"/>
        <v>0</v>
      </c>
      <c r="X18" s="53">
        <f t="shared" si="2"/>
        <v>0</v>
      </c>
      <c r="Y18" s="54">
        <f t="shared" si="3"/>
        <v>0</v>
      </c>
      <c r="Z18" s="1396"/>
      <c r="AA18" s="1399"/>
      <c r="AB18" s="1399"/>
      <c r="AC18" s="1399"/>
      <c r="AD18" s="1399"/>
      <c r="AE18" s="1399"/>
      <c r="AF18" s="1399"/>
      <c r="AG18" s="1399"/>
      <c r="AH18" s="1399"/>
      <c r="AI18" s="1410"/>
      <c r="AJ18" s="1410"/>
    </row>
    <row r="19" spans="1:36" ht="15.75" x14ac:dyDescent="0.25">
      <c r="A19" s="1414"/>
      <c r="B19" s="1416"/>
      <c r="C19" s="1404"/>
      <c r="D19" s="1407"/>
      <c r="E19" s="634" t="s">
        <v>181</v>
      </c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6">
        <v>400</v>
      </c>
      <c r="S19" s="56">
        <v>400</v>
      </c>
      <c r="T19" s="56"/>
      <c r="U19" s="635"/>
      <c r="V19" s="628">
        <f t="shared" si="0"/>
        <v>0</v>
      </c>
      <c r="W19" s="53">
        <f t="shared" si="1"/>
        <v>0</v>
      </c>
      <c r="X19" s="53">
        <f t="shared" si="2"/>
        <v>0</v>
      </c>
      <c r="Y19" s="54">
        <f t="shared" si="3"/>
        <v>0</v>
      </c>
      <c r="Z19" s="1396"/>
      <c r="AA19" s="1399"/>
      <c r="AB19" s="1399"/>
      <c r="AC19" s="1399"/>
      <c r="AD19" s="1399"/>
      <c r="AE19" s="1399"/>
      <c r="AF19" s="1399"/>
      <c r="AG19" s="1399"/>
      <c r="AH19" s="1399"/>
      <c r="AI19" s="1410"/>
      <c r="AJ19" s="1410"/>
    </row>
    <row r="20" spans="1:36" ht="15.75" x14ac:dyDescent="0.25">
      <c r="A20" s="1414"/>
      <c r="B20" s="1416"/>
      <c r="C20" s="1404"/>
      <c r="D20" s="1407"/>
      <c r="E20" s="634" t="s">
        <v>1096</v>
      </c>
      <c r="F20" s="55">
        <v>1.5</v>
      </c>
      <c r="G20" s="55">
        <v>27.2</v>
      </c>
      <c r="H20" s="55">
        <v>22.5</v>
      </c>
      <c r="I20" s="55">
        <v>1.5</v>
      </c>
      <c r="J20" s="55">
        <v>27</v>
      </c>
      <c r="K20" s="55">
        <v>22.5</v>
      </c>
      <c r="L20" s="55">
        <v>12</v>
      </c>
      <c r="M20" s="55">
        <v>10</v>
      </c>
      <c r="N20" s="55">
        <v>24</v>
      </c>
      <c r="O20" s="55">
        <v>10</v>
      </c>
      <c r="P20" s="55">
        <v>22</v>
      </c>
      <c r="Q20" s="55">
        <v>10</v>
      </c>
      <c r="R20" s="56">
        <v>400</v>
      </c>
      <c r="S20" s="56">
        <v>400</v>
      </c>
      <c r="T20" s="56"/>
      <c r="U20" s="635"/>
      <c r="V20" s="628">
        <f t="shared" si="0"/>
        <v>17.066666666666666</v>
      </c>
      <c r="W20" s="53">
        <f t="shared" si="1"/>
        <v>17</v>
      </c>
      <c r="X20" s="53">
        <f t="shared" si="2"/>
        <v>15.333333333333334</v>
      </c>
      <c r="Y20" s="54">
        <f t="shared" si="3"/>
        <v>14</v>
      </c>
      <c r="Z20" s="1396"/>
      <c r="AA20" s="1399"/>
      <c r="AB20" s="1399"/>
      <c r="AC20" s="1399"/>
      <c r="AD20" s="1399"/>
      <c r="AE20" s="1399"/>
      <c r="AF20" s="1399"/>
      <c r="AG20" s="1399"/>
      <c r="AH20" s="1399"/>
      <c r="AI20" s="1410"/>
      <c r="AJ20" s="1410"/>
    </row>
    <row r="21" spans="1:36" ht="16.5" thickBot="1" x14ac:dyDescent="0.3">
      <c r="A21" s="1415"/>
      <c r="B21" s="1402"/>
      <c r="C21" s="1405"/>
      <c r="D21" s="1408"/>
      <c r="E21" s="636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8"/>
      <c r="S21" s="88"/>
      <c r="T21" s="88"/>
      <c r="U21" s="637"/>
      <c r="V21" s="629">
        <f t="shared" si="0"/>
        <v>0</v>
      </c>
      <c r="W21" s="58">
        <f t="shared" si="1"/>
        <v>0</v>
      </c>
      <c r="X21" s="58">
        <f t="shared" si="2"/>
        <v>0</v>
      </c>
      <c r="Y21" s="59">
        <f t="shared" si="3"/>
        <v>0</v>
      </c>
      <c r="Z21" s="1397"/>
      <c r="AA21" s="1400"/>
      <c r="AB21" s="1400"/>
      <c r="AC21" s="1400"/>
      <c r="AD21" s="1400"/>
      <c r="AE21" s="1400"/>
      <c r="AF21" s="1400"/>
      <c r="AG21" s="1400"/>
      <c r="AH21" s="1400"/>
      <c r="AI21" s="1411"/>
      <c r="AJ21" s="1411"/>
    </row>
    <row r="22" spans="1:36" ht="15.75" x14ac:dyDescent="0.25">
      <c r="A22" s="1437">
        <v>3</v>
      </c>
      <c r="B22" s="1438" t="s">
        <v>287</v>
      </c>
      <c r="C22" s="1389" t="s">
        <v>280</v>
      </c>
      <c r="D22" s="1391">
        <f>630*0.8</f>
        <v>504</v>
      </c>
      <c r="E22" s="632" t="s">
        <v>288</v>
      </c>
      <c r="F22" s="441">
        <v>30</v>
      </c>
      <c r="G22" s="441">
        <v>23</v>
      </c>
      <c r="H22" s="441">
        <v>12</v>
      </c>
      <c r="I22" s="441">
        <v>30</v>
      </c>
      <c r="J22" s="441">
        <v>20</v>
      </c>
      <c r="K22" s="441">
        <v>7</v>
      </c>
      <c r="L22" s="76">
        <v>30</v>
      </c>
      <c r="M22" s="76">
        <v>18</v>
      </c>
      <c r="N22" s="76">
        <v>2.6</v>
      </c>
      <c r="O22" s="76">
        <v>24</v>
      </c>
      <c r="P22" s="76">
        <v>10</v>
      </c>
      <c r="Q22" s="76">
        <v>2.9</v>
      </c>
      <c r="R22" s="77">
        <v>400</v>
      </c>
      <c r="S22" s="77">
        <v>400</v>
      </c>
      <c r="T22" s="77">
        <v>380</v>
      </c>
      <c r="U22" s="633">
        <v>380</v>
      </c>
      <c r="V22" s="627">
        <f t="shared" si="0"/>
        <v>21.666666666666668</v>
      </c>
      <c r="W22" s="78">
        <f t="shared" si="1"/>
        <v>19</v>
      </c>
      <c r="X22" s="78">
        <f t="shared" si="2"/>
        <v>16.866666666666667</v>
      </c>
      <c r="Y22" s="79">
        <f t="shared" si="3"/>
        <v>12.299999999999999</v>
      </c>
      <c r="Z22" s="1439">
        <f>SUM(V22:V24)</f>
        <v>21.666666666666668</v>
      </c>
      <c r="AA22" s="1412">
        <f>SUM(W22:W24)</f>
        <v>19</v>
      </c>
      <c r="AB22" s="1412">
        <f>SUM(X22:X24)</f>
        <v>16.866666666666667</v>
      </c>
      <c r="AC22" s="1412">
        <f>SUM(Y22:Y24)</f>
        <v>12.299999999999999</v>
      </c>
      <c r="AD22" s="1412">
        <f t="shared" ref="AD22:AG32" si="7">Z22*0.38*0.9*SQRT(3)</f>
        <v>12.834496484085381</v>
      </c>
      <c r="AE22" s="1412">
        <f t="shared" si="7"/>
        <v>11.254866147582565</v>
      </c>
      <c r="AF22" s="1412">
        <f t="shared" si="7"/>
        <v>9.9911618783803124</v>
      </c>
      <c r="AG22" s="1412">
        <f t="shared" si="7"/>
        <v>7.2860449271192387</v>
      </c>
      <c r="AH22" s="1412">
        <f>MAX(Z22:AC24)</f>
        <v>21.666666666666668</v>
      </c>
      <c r="AI22" s="1409">
        <f t="shared" ref="AI22" si="8">AH22*0.38*0.9*SQRT(3)</f>
        <v>12.834496484085381</v>
      </c>
      <c r="AJ22" s="1409">
        <f>D22-AI22</f>
        <v>491.16550351591462</v>
      </c>
    </row>
    <row r="23" spans="1:36" ht="15.75" x14ac:dyDescent="0.25">
      <c r="A23" s="1432"/>
      <c r="B23" s="1435"/>
      <c r="C23" s="1420"/>
      <c r="D23" s="1421"/>
      <c r="E23" s="634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6"/>
      <c r="S23" s="56"/>
      <c r="T23" s="56"/>
      <c r="U23" s="635"/>
      <c r="V23" s="628">
        <f t="shared" si="0"/>
        <v>0</v>
      </c>
      <c r="W23" s="53">
        <f t="shared" si="1"/>
        <v>0</v>
      </c>
      <c r="X23" s="53">
        <f t="shared" si="2"/>
        <v>0</v>
      </c>
      <c r="Y23" s="54">
        <f t="shared" si="3"/>
        <v>0</v>
      </c>
      <c r="Z23" s="1396"/>
      <c r="AA23" s="1399"/>
      <c r="AB23" s="1399"/>
      <c r="AC23" s="1399"/>
      <c r="AD23" s="1399"/>
      <c r="AE23" s="1399"/>
      <c r="AF23" s="1399"/>
      <c r="AG23" s="1399"/>
      <c r="AH23" s="1399"/>
      <c r="AI23" s="1410"/>
      <c r="AJ23" s="1410"/>
    </row>
    <row r="24" spans="1:36" ht="16.5" thickBot="1" x14ac:dyDescent="0.3">
      <c r="A24" s="1433"/>
      <c r="B24" s="1436"/>
      <c r="C24" s="1390"/>
      <c r="D24" s="1392"/>
      <c r="E24" s="636"/>
      <c r="F24" s="87"/>
      <c r="G24" s="87"/>
      <c r="H24" s="87"/>
      <c r="I24" s="87"/>
      <c r="J24" s="87"/>
      <c r="K24" s="87"/>
      <c r="L24" s="87"/>
      <c r="M24" s="87"/>
      <c r="N24" s="87"/>
      <c r="O24" s="87"/>
      <c r="P24" s="87"/>
      <c r="Q24" s="87"/>
      <c r="R24" s="88"/>
      <c r="S24" s="88"/>
      <c r="T24" s="88"/>
      <c r="U24" s="637"/>
      <c r="V24" s="629"/>
      <c r="W24" s="58"/>
      <c r="X24" s="58"/>
      <c r="Y24" s="59"/>
      <c r="Z24" s="1397"/>
      <c r="AA24" s="1400"/>
      <c r="AB24" s="1400"/>
      <c r="AC24" s="1400"/>
      <c r="AD24" s="1400"/>
      <c r="AE24" s="1400"/>
      <c r="AF24" s="1400"/>
      <c r="AG24" s="1400"/>
      <c r="AH24" s="1400"/>
      <c r="AI24" s="1411"/>
      <c r="AJ24" s="1411"/>
    </row>
    <row r="25" spans="1:36" ht="15.75" x14ac:dyDescent="0.25">
      <c r="A25" s="1491">
        <v>4</v>
      </c>
      <c r="B25" s="1492" t="s">
        <v>289</v>
      </c>
      <c r="C25" s="1403" t="s">
        <v>59</v>
      </c>
      <c r="D25" s="1406">
        <f>400*0.8</f>
        <v>320</v>
      </c>
      <c r="E25" s="632" t="s">
        <v>290</v>
      </c>
      <c r="F25" s="441">
        <v>2</v>
      </c>
      <c r="G25" s="441">
        <v>0</v>
      </c>
      <c r="H25" s="441">
        <v>0.3</v>
      </c>
      <c r="I25" s="441">
        <v>3</v>
      </c>
      <c r="J25" s="441">
        <v>0</v>
      </c>
      <c r="K25" s="441">
        <v>0</v>
      </c>
      <c r="L25" s="441">
        <v>0</v>
      </c>
      <c r="M25" s="441">
        <v>0</v>
      </c>
      <c r="N25" s="441">
        <v>0</v>
      </c>
      <c r="O25" s="441">
        <v>0</v>
      </c>
      <c r="P25" s="441">
        <v>0</v>
      </c>
      <c r="Q25" s="441">
        <v>0</v>
      </c>
      <c r="R25" s="77">
        <v>408</v>
      </c>
      <c r="S25" s="77">
        <v>408</v>
      </c>
      <c r="T25" s="77">
        <v>382</v>
      </c>
      <c r="U25" s="633">
        <v>382</v>
      </c>
      <c r="V25" s="627">
        <f t="shared" si="0"/>
        <v>1.1499999999999999</v>
      </c>
      <c r="W25" s="78">
        <f t="shared" si="1"/>
        <v>3</v>
      </c>
      <c r="X25" s="78">
        <f t="shared" si="2"/>
        <v>0</v>
      </c>
      <c r="Y25" s="79">
        <f t="shared" si="3"/>
        <v>0</v>
      </c>
      <c r="Z25" s="1439">
        <f>SUM(V25:V27)</f>
        <v>1.1499999999999999</v>
      </c>
      <c r="AA25" s="1412">
        <f>SUM(W25:W27)</f>
        <v>3</v>
      </c>
      <c r="AB25" s="1412">
        <f>SUM(X25:X27)</f>
        <v>0</v>
      </c>
      <c r="AC25" s="1412">
        <f>SUM(Y25:Y27)</f>
        <v>0</v>
      </c>
      <c r="AD25" s="1412">
        <f t="shared" ref="AD25" si="9">Z25*0.38*0.9*SQRT(3)</f>
        <v>0.68121558261683934</v>
      </c>
      <c r="AE25" s="1412">
        <f t="shared" si="7"/>
        <v>1.7770841285656684</v>
      </c>
      <c r="AF25" s="1412">
        <f t="shared" si="7"/>
        <v>0</v>
      </c>
      <c r="AG25" s="1412">
        <f t="shared" si="7"/>
        <v>0</v>
      </c>
      <c r="AH25" s="1412">
        <f>MAX(Z25:AC27)</f>
        <v>3</v>
      </c>
      <c r="AI25" s="1409">
        <f t="shared" ref="AI25" si="10">AH25*0.38*0.9*SQRT(3)</f>
        <v>1.7770841285656684</v>
      </c>
      <c r="AJ25" s="1409">
        <f>D25-AI25</f>
        <v>318.22291587143434</v>
      </c>
    </row>
    <row r="26" spans="1:36" ht="15.75" x14ac:dyDescent="0.25">
      <c r="A26" s="1414"/>
      <c r="B26" s="1423"/>
      <c r="C26" s="1404"/>
      <c r="D26" s="1407"/>
      <c r="E26" s="634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6"/>
      <c r="S26" s="56"/>
      <c r="T26" s="56"/>
      <c r="U26" s="635"/>
      <c r="V26" s="628">
        <f t="shared" si="0"/>
        <v>0</v>
      </c>
      <c r="W26" s="53">
        <f t="shared" si="1"/>
        <v>0</v>
      </c>
      <c r="X26" s="53">
        <f t="shared" si="2"/>
        <v>0</v>
      </c>
      <c r="Y26" s="54">
        <f t="shared" si="3"/>
        <v>0</v>
      </c>
      <c r="Z26" s="1396"/>
      <c r="AA26" s="1399"/>
      <c r="AB26" s="1399"/>
      <c r="AC26" s="1399"/>
      <c r="AD26" s="1399"/>
      <c r="AE26" s="1399"/>
      <c r="AF26" s="1399"/>
      <c r="AG26" s="1399"/>
      <c r="AH26" s="1399"/>
      <c r="AI26" s="1410"/>
      <c r="AJ26" s="1410"/>
    </row>
    <row r="27" spans="1:36" ht="16.5" thickBot="1" x14ac:dyDescent="0.3">
      <c r="A27" s="1415"/>
      <c r="B27" s="1424"/>
      <c r="C27" s="1405"/>
      <c r="D27" s="1408"/>
      <c r="E27" s="636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8"/>
      <c r="S27" s="88"/>
      <c r="T27" s="88"/>
      <c r="U27" s="637"/>
      <c r="V27" s="629">
        <f t="shared" si="0"/>
        <v>0</v>
      </c>
      <c r="W27" s="58">
        <f t="shared" si="1"/>
        <v>0</v>
      </c>
      <c r="X27" s="58">
        <f t="shared" si="2"/>
        <v>0</v>
      </c>
      <c r="Y27" s="59">
        <f t="shared" si="3"/>
        <v>0</v>
      </c>
      <c r="Z27" s="1397"/>
      <c r="AA27" s="1400"/>
      <c r="AB27" s="1400"/>
      <c r="AC27" s="1400"/>
      <c r="AD27" s="1400"/>
      <c r="AE27" s="1400"/>
      <c r="AF27" s="1400"/>
      <c r="AG27" s="1400"/>
      <c r="AH27" s="1400"/>
      <c r="AI27" s="1411"/>
      <c r="AJ27" s="1411"/>
    </row>
    <row r="28" spans="1:36" ht="15.75" x14ac:dyDescent="0.25">
      <c r="A28" s="1491">
        <v>5</v>
      </c>
      <c r="B28" s="1492" t="s">
        <v>187</v>
      </c>
      <c r="C28" s="1403" t="s">
        <v>59</v>
      </c>
      <c r="D28" s="1406">
        <f>400*0.8</f>
        <v>320</v>
      </c>
      <c r="E28" s="632" t="s">
        <v>291</v>
      </c>
      <c r="F28" s="441">
        <v>0.1</v>
      </c>
      <c r="G28" s="441">
        <v>0</v>
      </c>
      <c r="H28" s="441">
        <v>0</v>
      </c>
      <c r="I28" s="441">
        <v>0</v>
      </c>
      <c r="J28" s="441">
        <v>0</v>
      </c>
      <c r="K28" s="441">
        <v>0</v>
      </c>
      <c r="L28" s="441">
        <v>0</v>
      </c>
      <c r="M28" s="441">
        <v>0</v>
      </c>
      <c r="N28" s="441">
        <v>0</v>
      </c>
      <c r="O28" s="441">
        <v>0</v>
      </c>
      <c r="P28" s="441">
        <v>0</v>
      </c>
      <c r="Q28" s="441">
        <v>0</v>
      </c>
      <c r="R28" s="77">
        <v>400</v>
      </c>
      <c r="S28" s="77">
        <v>400</v>
      </c>
      <c r="T28" s="77">
        <v>400</v>
      </c>
      <c r="U28" s="633">
        <v>400</v>
      </c>
      <c r="V28" s="627">
        <f t="shared" si="0"/>
        <v>0.1</v>
      </c>
      <c r="W28" s="78">
        <f t="shared" si="1"/>
        <v>0</v>
      </c>
      <c r="X28" s="78">
        <f t="shared" si="2"/>
        <v>0</v>
      </c>
      <c r="Y28" s="79">
        <f t="shared" si="3"/>
        <v>0</v>
      </c>
      <c r="Z28" s="1439">
        <f>SUM(V28:V31)</f>
        <v>0.46666666666666667</v>
      </c>
      <c r="AA28" s="1412">
        <f>SUM(W28:W31)</f>
        <v>0.36666666666666664</v>
      </c>
      <c r="AB28" s="1412">
        <f>SUM(X28:X31)</f>
        <v>0</v>
      </c>
      <c r="AC28" s="1412">
        <f>SUM(Y28:Y31)</f>
        <v>0</v>
      </c>
      <c r="AD28" s="1412">
        <f t="shared" ref="AD28" si="11">Z28*0.38*0.9*SQRT(3)</f>
        <v>0.27643530888799284</v>
      </c>
      <c r="AE28" s="1412">
        <f t="shared" si="7"/>
        <v>0.21719917126913721</v>
      </c>
      <c r="AF28" s="1412">
        <f t="shared" si="7"/>
        <v>0</v>
      </c>
      <c r="AG28" s="1412">
        <f t="shared" si="7"/>
        <v>0</v>
      </c>
      <c r="AH28" s="1412">
        <f>MAX(Z28:AC31)</f>
        <v>0.46666666666666667</v>
      </c>
      <c r="AI28" s="1409">
        <f t="shared" ref="AI28" si="12">AH28*0.38*0.9*SQRT(3)</f>
        <v>0.27643530888799284</v>
      </c>
      <c r="AJ28" s="1409">
        <f>D28-AI28</f>
        <v>319.72356469111202</v>
      </c>
    </row>
    <row r="29" spans="1:36" ht="15.75" x14ac:dyDescent="0.25">
      <c r="A29" s="1414"/>
      <c r="B29" s="1423"/>
      <c r="C29" s="1404"/>
      <c r="D29" s="1407"/>
      <c r="E29" s="634" t="s">
        <v>292</v>
      </c>
      <c r="F29" s="622"/>
      <c r="G29" s="622"/>
      <c r="H29" s="622"/>
      <c r="I29" s="622"/>
      <c r="J29" s="622"/>
      <c r="K29" s="622"/>
      <c r="L29" s="55"/>
      <c r="M29" s="55"/>
      <c r="N29" s="55"/>
      <c r="O29" s="55"/>
      <c r="P29" s="55"/>
      <c r="Q29" s="55"/>
      <c r="R29" s="56">
        <v>400</v>
      </c>
      <c r="S29" s="56">
        <v>400</v>
      </c>
      <c r="T29" s="56">
        <v>400</v>
      </c>
      <c r="U29" s="635">
        <v>400</v>
      </c>
      <c r="V29" s="628">
        <f t="shared" si="0"/>
        <v>0</v>
      </c>
      <c r="W29" s="53">
        <f t="shared" si="1"/>
        <v>0</v>
      </c>
      <c r="X29" s="53">
        <f t="shared" si="2"/>
        <v>0</v>
      </c>
      <c r="Y29" s="54">
        <f t="shared" si="3"/>
        <v>0</v>
      </c>
      <c r="Z29" s="1396"/>
      <c r="AA29" s="1399"/>
      <c r="AB29" s="1399"/>
      <c r="AC29" s="1399"/>
      <c r="AD29" s="1399"/>
      <c r="AE29" s="1399"/>
      <c r="AF29" s="1399"/>
      <c r="AG29" s="1399"/>
      <c r="AH29" s="1399"/>
      <c r="AI29" s="1410"/>
      <c r="AJ29" s="1410"/>
    </row>
    <row r="30" spans="1:36" ht="15.75" x14ac:dyDescent="0.25">
      <c r="A30" s="1414"/>
      <c r="B30" s="1423"/>
      <c r="C30" s="1404"/>
      <c r="D30" s="1407"/>
      <c r="E30" s="634" t="s">
        <v>293</v>
      </c>
      <c r="F30" s="622"/>
      <c r="G30" s="622"/>
      <c r="H30" s="622"/>
      <c r="I30" s="622"/>
      <c r="J30" s="622"/>
      <c r="K30" s="622"/>
      <c r="L30" s="55"/>
      <c r="M30" s="55"/>
      <c r="N30" s="55"/>
      <c r="O30" s="55"/>
      <c r="P30" s="55"/>
      <c r="Q30" s="55"/>
      <c r="R30" s="56">
        <v>400</v>
      </c>
      <c r="S30" s="56">
        <v>400</v>
      </c>
      <c r="T30" s="56">
        <v>400</v>
      </c>
      <c r="U30" s="635">
        <v>400</v>
      </c>
      <c r="V30" s="628">
        <f t="shared" si="0"/>
        <v>0</v>
      </c>
      <c r="W30" s="53">
        <f t="shared" si="1"/>
        <v>0</v>
      </c>
      <c r="X30" s="53">
        <f t="shared" si="2"/>
        <v>0</v>
      </c>
      <c r="Y30" s="54">
        <f t="shared" si="3"/>
        <v>0</v>
      </c>
      <c r="Z30" s="1396"/>
      <c r="AA30" s="1399"/>
      <c r="AB30" s="1399"/>
      <c r="AC30" s="1399"/>
      <c r="AD30" s="1399"/>
      <c r="AE30" s="1399"/>
      <c r="AF30" s="1399"/>
      <c r="AG30" s="1399"/>
      <c r="AH30" s="1399"/>
      <c r="AI30" s="1410"/>
      <c r="AJ30" s="1410"/>
    </row>
    <row r="31" spans="1:36" ht="16.5" thickBot="1" x14ac:dyDescent="0.3">
      <c r="A31" s="1415"/>
      <c r="B31" s="1424"/>
      <c r="C31" s="1405"/>
      <c r="D31" s="1408"/>
      <c r="E31" s="636" t="s">
        <v>294</v>
      </c>
      <c r="F31" s="464">
        <v>0.6</v>
      </c>
      <c r="G31" s="464">
        <v>0.3</v>
      </c>
      <c r="H31" s="464">
        <v>0.2</v>
      </c>
      <c r="I31" s="464">
        <v>0.6</v>
      </c>
      <c r="J31" s="464">
        <v>0.3</v>
      </c>
      <c r="K31" s="464">
        <v>0.2</v>
      </c>
      <c r="L31" s="87">
        <v>0</v>
      </c>
      <c r="M31" s="87">
        <v>0</v>
      </c>
      <c r="N31" s="87">
        <v>0</v>
      </c>
      <c r="O31" s="87">
        <v>0</v>
      </c>
      <c r="P31" s="87">
        <v>0</v>
      </c>
      <c r="Q31" s="87">
        <v>0</v>
      </c>
      <c r="R31" s="88">
        <v>400</v>
      </c>
      <c r="S31" s="88">
        <v>400</v>
      </c>
      <c r="T31" s="88">
        <v>400</v>
      </c>
      <c r="U31" s="637">
        <v>400</v>
      </c>
      <c r="V31" s="629">
        <f t="shared" si="0"/>
        <v>0.36666666666666664</v>
      </c>
      <c r="W31" s="58">
        <f t="shared" si="1"/>
        <v>0.36666666666666664</v>
      </c>
      <c r="X31" s="58">
        <f t="shared" si="2"/>
        <v>0</v>
      </c>
      <c r="Y31" s="59">
        <f t="shared" si="3"/>
        <v>0</v>
      </c>
      <c r="Z31" s="1397"/>
      <c r="AA31" s="1400"/>
      <c r="AB31" s="1400"/>
      <c r="AC31" s="1400"/>
      <c r="AD31" s="1400"/>
      <c r="AE31" s="1400"/>
      <c r="AF31" s="1400"/>
      <c r="AG31" s="1400"/>
      <c r="AH31" s="1400"/>
      <c r="AI31" s="1411"/>
      <c r="AJ31" s="1411"/>
    </row>
    <row r="32" spans="1:36" ht="15.75" x14ac:dyDescent="0.25">
      <c r="A32" s="1491">
        <v>6</v>
      </c>
      <c r="B32" s="1492" t="s">
        <v>295</v>
      </c>
      <c r="C32" s="1403" t="s">
        <v>99</v>
      </c>
      <c r="D32" s="1406">
        <f>250*0.8</f>
        <v>200</v>
      </c>
      <c r="E32" s="632" t="s">
        <v>296</v>
      </c>
      <c r="F32" s="441">
        <v>47</v>
      </c>
      <c r="G32" s="441">
        <v>28.4</v>
      </c>
      <c r="H32" s="441">
        <v>37</v>
      </c>
      <c r="I32" s="441">
        <v>45</v>
      </c>
      <c r="J32" s="441">
        <v>28</v>
      </c>
      <c r="K32" s="441">
        <v>37</v>
      </c>
      <c r="L32" s="76">
        <v>90</v>
      </c>
      <c r="M32" s="76">
        <v>71</v>
      </c>
      <c r="N32" s="76">
        <v>70</v>
      </c>
      <c r="O32" s="76">
        <v>55</v>
      </c>
      <c r="P32" s="76">
        <v>69</v>
      </c>
      <c r="Q32" s="76">
        <v>70</v>
      </c>
      <c r="R32" s="77">
        <v>400</v>
      </c>
      <c r="S32" s="77">
        <v>400</v>
      </c>
      <c r="T32" s="77">
        <v>410</v>
      </c>
      <c r="U32" s="633">
        <v>410</v>
      </c>
      <c r="V32" s="627">
        <f t="shared" si="0"/>
        <v>37.466666666666669</v>
      </c>
      <c r="W32" s="78">
        <f t="shared" si="1"/>
        <v>36.666666666666664</v>
      </c>
      <c r="X32" s="78">
        <f t="shared" si="2"/>
        <v>77</v>
      </c>
      <c r="Y32" s="79">
        <f t="shared" si="3"/>
        <v>64.666666666666671</v>
      </c>
      <c r="Z32" s="1439">
        <f>SUM(V32:V33)</f>
        <v>47.033333333333331</v>
      </c>
      <c r="AA32" s="1412">
        <f>SUM(W32:W33)</f>
        <v>46</v>
      </c>
      <c r="AB32" s="1412">
        <f>SUM(X32:X33)</f>
        <v>77</v>
      </c>
      <c r="AC32" s="1412">
        <f>SUM(Y32:Y33)</f>
        <v>64.666666666666671</v>
      </c>
      <c r="AD32" s="1412">
        <f t="shared" ref="AD32" si="13">Z32*0.38*0.9*SQRT(3)</f>
        <v>27.860730060068416</v>
      </c>
      <c r="AE32" s="1412">
        <f t="shared" si="7"/>
        <v>27.248623304673579</v>
      </c>
      <c r="AF32" s="1412">
        <f t="shared" si="7"/>
        <v>45.611825966518815</v>
      </c>
      <c r="AG32" s="1412">
        <f t="shared" si="7"/>
        <v>38.306035660193288</v>
      </c>
      <c r="AH32" s="1412">
        <f>MAX(Z32:AC33)</f>
        <v>77</v>
      </c>
      <c r="AI32" s="1409">
        <f t="shared" ref="AI32" si="14">AH32*0.38*0.9*SQRT(3)</f>
        <v>45.611825966518815</v>
      </c>
      <c r="AJ32" s="1409">
        <f>D32-AI32</f>
        <v>154.38817403348119</v>
      </c>
    </row>
    <row r="33" spans="1:36" ht="16.5" thickBot="1" x14ac:dyDescent="0.3">
      <c r="A33" s="1415"/>
      <c r="B33" s="1424"/>
      <c r="C33" s="1405"/>
      <c r="D33" s="1408"/>
      <c r="E33" s="636" t="s">
        <v>1033</v>
      </c>
      <c r="F33" s="87">
        <v>1.1000000000000001</v>
      </c>
      <c r="G33" s="87">
        <v>10.6</v>
      </c>
      <c r="H33" s="87">
        <v>17</v>
      </c>
      <c r="I33" s="87">
        <v>1</v>
      </c>
      <c r="J33" s="87">
        <v>10</v>
      </c>
      <c r="K33" s="87">
        <v>17</v>
      </c>
      <c r="L33" s="87">
        <v>0</v>
      </c>
      <c r="M33" s="87">
        <v>0</v>
      </c>
      <c r="N33" s="87">
        <v>0</v>
      </c>
      <c r="O33" s="87">
        <v>0</v>
      </c>
      <c r="P33" s="87">
        <v>0</v>
      </c>
      <c r="Q33" s="87">
        <v>0</v>
      </c>
      <c r="R33" s="88">
        <v>400</v>
      </c>
      <c r="S33" s="88">
        <v>400</v>
      </c>
      <c r="T33" s="88"/>
      <c r="U33" s="637"/>
      <c r="V33" s="629">
        <f t="shared" si="0"/>
        <v>9.5666666666666664</v>
      </c>
      <c r="W33" s="58">
        <f t="shared" si="1"/>
        <v>9.3333333333333339</v>
      </c>
      <c r="X33" s="58">
        <f t="shared" si="2"/>
        <v>0</v>
      </c>
      <c r="Y33" s="59">
        <f t="shared" si="3"/>
        <v>0</v>
      </c>
      <c r="Z33" s="1397"/>
      <c r="AA33" s="1400"/>
      <c r="AB33" s="1400"/>
      <c r="AC33" s="1400"/>
      <c r="AD33" s="1400"/>
      <c r="AE33" s="1400"/>
      <c r="AF33" s="1400"/>
      <c r="AG33" s="1400"/>
      <c r="AH33" s="1400"/>
      <c r="AI33" s="1411"/>
      <c r="AJ33" s="1411"/>
    </row>
    <row r="34" spans="1:36" ht="15.75" x14ac:dyDescent="0.25">
      <c r="A34" s="1491">
        <v>7</v>
      </c>
      <c r="B34" s="1492" t="s">
        <v>33</v>
      </c>
      <c r="C34" s="1403" t="s">
        <v>88</v>
      </c>
      <c r="D34" s="1403">
        <f>100*0.8</f>
        <v>80</v>
      </c>
      <c r="E34" s="621" t="s">
        <v>483</v>
      </c>
      <c r="F34" s="450">
        <v>6</v>
      </c>
      <c r="G34" s="450">
        <v>5</v>
      </c>
      <c r="H34" s="450">
        <v>5.0999999999999996</v>
      </c>
      <c r="I34" s="450">
        <v>4.0999999999999996</v>
      </c>
      <c r="J34" s="450">
        <v>4</v>
      </c>
      <c r="K34" s="450">
        <v>4.7</v>
      </c>
      <c r="L34" s="621">
        <v>27</v>
      </c>
      <c r="M34" s="621">
        <v>21</v>
      </c>
      <c r="N34" s="621">
        <v>20</v>
      </c>
      <c r="O34" s="621">
        <v>30</v>
      </c>
      <c r="P34" s="621">
        <v>27</v>
      </c>
      <c r="Q34" s="621">
        <v>21</v>
      </c>
      <c r="R34" s="67">
        <v>400</v>
      </c>
      <c r="S34" s="67">
        <v>400</v>
      </c>
      <c r="T34" s="67">
        <v>385</v>
      </c>
      <c r="U34" s="67">
        <v>385</v>
      </c>
      <c r="V34" s="78">
        <f t="shared" ref="V34:V35" si="15">IF(AND(F34=0,G34=0,H34=0),0,IF(AND(F34=0,G34=0),H34,IF(AND(F34=0,H34=0),G34,IF(AND(G34=0,H34=0),F34,IF(F34=0,(G34+H34)/2,IF(G34=0,(F34+H34)/2,IF(H34=0,(F34+G34)/2,(F34+G34+H34)/3)))))))</f>
        <v>5.3666666666666671</v>
      </c>
      <c r="W34" s="78">
        <f t="shared" ref="W34:W35" si="16">IF(AND(I34=0,J34=0,K34=0),0,IF(AND(I34=0,J34=0),K34,IF(AND(I34=0,K34=0),J34,IF(AND(J34=0,K34=0),I34,IF(I34=0,(J34+K34)/2,IF(J34=0,(I34+K34)/2,IF(K34=0,(I34+J34)/2,(I34+J34+K34)/3)))))))</f>
        <v>4.2666666666666666</v>
      </c>
      <c r="X34" s="78">
        <f t="shared" ref="X34:X35" si="17">IF(AND(L34=0,M34=0,N34=0),0,IF(AND(L34=0,M34=0),N34,IF(AND(L34=0,N34=0),M34,IF(AND(M34=0,N34=0),L34,IF(L34=0,(M34+N34)/2,IF(M34=0,(L34+N34)/2,IF(N34=0,(L34+M34)/2,(L34+M34+N34)/3)))))))</f>
        <v>22.666666666666668</v>
      </c>
      <c r="Y34" s="557">
        <f t="shared" ref="Y34:Y35" si="18">IF(AND(O34=0,P34=0,Q34=0),0,IF(AND(O34=0,P34=0),Q34,IF(AND(O34=0,Q34=0),P34,IF(AND(P34=0,Q34=0),O34,IF(O34=0,(P34+Q34)/2,IF(P34=0,(O34+Q34)/2,IF(Q34=0,(O34+P34)/2,(O34+P34+Q34)/3)))))))</f>
        <v>26</v>
      </c>
      <c r="Z34" s="1439">
        <f>SUM(V34:V35)</f>
        <v>5.3666666666666671</v>
      </c>
      <c r="AA34" s="1412">
        <f>SUM(W34:W35)</f>
        <v>4.2666666666666666</v>
      </c>
      <c r="AB34" s="1412">
        <f>SUM(X34:X35)</f>
        <v>22.666666666666668</v>
      </c>
      <c r="AC34" s="1412">
        <f>SUM(Y34:Y35)</f>
        <v>26</v>
      </c>
      <c r="AD34" s="1412">
        <f t="shared" ref="AD34" si="19">Z34*0.38*0.9*SQRT(3)</f>
        <v>3.1790060522119172</v>
      </c>
      <c r="AE34" s="1412">
        <f t="shared" ref="AE34" si="20">AA34*0.38*0.9*SQRT(3)</f>
        <v>2.5274085384045057</v>
      </c>
      <c r="AF34" s="1412">
        <f t="shared" ref="AF34" si="21">AB34*0.38*0.9*SQRT(3)</f>
        <v>13.426857860273936</v>
      </c>
      <c r="AG34" s="1412">
        <f t="shared" ref="AG34" si="22">AC34*0.38*0.9*SQRT(3)</f>
        <v>15.401395780902458</v>
      </c>
      <c r="AH34" s="1412">
        <f>MAX(Z34:AC35)</f>
        <v>26</v>
      </c>
      <c r="AI34" s="1409">
        <f t="shared" ref="AI34" si="23">AH34*0.38*0.9*SQRT(3)</f>
        <v>15.401395780902458</v>
      </c>
      <c r="AJ34" s="1409">
        <f>D34-AI34</f>
        <v>64.598604219097538</v>
      </c>
    </row>
    <row r="35" spans="1:36" ht="16.5" thickBot="1" x14ac:dyDescent="0.3">
      <c r="A35" s="1415"/>
      <c r="B35" s="1424"/>
      <c r="C35" s="1405"/>
      <c r="D35" s="140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6"/>
      <c r="S35" s="56"/>
      <c r="T35" s="56"/>
      <c r="U35" s="56"/>
      <c r="V35" s="58">
        <f t="shared" si="15"/>
        <v>0</v>
      </c>
      <c r="W35" s="58">
        <f t="shared" si="16"/>
        <v>0</v>
      </c>
      <c r="X35" s="58">
        <f t="shared" si="17"/>
        <v>0</v>
      </c>
      <c r="Y35" s="556">
        <f t="shared" si="18"/>
        <v>0</v>
      </c>
      <c r="Z35" s="1397"/>
      <c r="AA35" s="1400"/>
      <c r="AB35" s="1400"/>
      <c r="AC35" s="1400"/>
      <c r="AD35" s="1400"/>
      <c r="AE35" s="1400"/>
      <c r="AF35" s="1400"/>
      <c r="AG35" s="1400"/>
      <c r="AH35" s="1400"/>
      <c r="AI35" s="1411"/>
      <c r="AJ35" s="1411"/>
    </row>
    <row r="36" spans="1:36" ht="15.75" x14ac:dyDescent="0.25">
      <c r="A36" s="1491">
        <v>7</v>
      </c>
      <c r="B36" s="1492" t="s">
        <v>614</v>
      </c>
      <c r="C36" s="1403" t="s">
        <v>280</v>
      </c>
      <c r="D36" s="1403">
        <f>630*0.8</f>
        <v>504</v>
      </c>
      <c r="E36" s="697" t="s">
        <v>1350</v>
      </c>
      <c r="F36" s="450">
        <v>1</v>
      </c>
      <c r="G36" s="450">
        <v>10</v>
      </c>
      <c r="H36" s="450">
        <v>16</v>
      </c>
      <c r="I36" s="450">
        <v>1</v>
      </c>
      <c r="J36" s="450">
        <v>5</v>
      </c>
      <c r="K36" s="450">
        <v>6</v>
      </c>
      <c r="L36" s="697">
        <v>27</v>
      </c>
      <c r="M36" s="697">
        <v>21</v>
      </c>
      <c r="N36" s="697">
        <v>20</v>
      </c>
      <c r="O36" s="697">
        <v>30</v>
      </c>
      <c r="P36" s="697">
        <v>27</v>
      </c>
      <c r="Q36" s="697">
        <v>21</v>
      </c>
      <c r="R36" s="67">
        <v>400</v>
      </c>
      <c r="S36" s="67">
        <v>400</v>
      </c>
      <c r="T36" s="67">
        <v>385</v>
      </c>
      <c r="U36" s="67">
        <v>385</v>
      </c>
      <c r="V36" s="78">
        <f t="shared" ref="V36:V37" si="24">IF(AND(F36=0,G36=0,H36=0),0,IF(AND(F36=0,G36=0),H36,IF(AND(F36=0,H36=0),G36,IF(AND(G36=0,H36=0),F36,IF(F36=0,(G36+H36)/2,IF(G36=0,(F36+H36)/2,IF(H36=0,(F36+G36)/2,(F36+G36+H36)/3)))))))</f>
        <v>9</v>
      </c>
      <c r="W36" s="78">
        <f t="shared" ref="W36:W37" si="25">IF(AND(I36=0,J36=0,K36=0),0,IF(AND(I36=0,J36=0),K36,IF(AND(I36=0,K36=0),J36,IF(AND(J36=0,K36=0),I36,IF(I36=0,(J36+K36)/2,IF(J36=0,(I36+K36)/2,IF(K36=0,(I36+J36)/2,(I36+J36+K36)/3)))))))</f>
        <v>4</v>
      </c>
      <c r="X36" s="78">
        <f t="shared" ref="X36:X37" si="26">IF(AND(L36=0,M36=0,N36=0),0,IF(AND(L36=0,M36=0),N36,IF(AND(L36=0,N36=0),M36,IF(AND(M36=0,N36=0),L36,IF(L36=0,(M36+N36)/2,IF(M36=0,(L36+N36)/2,IF(N36=0,(L36+M36)/2,(L36+M36+N36)/3)))))))</f>
        <v>22.666666666666668</v>
      </c>
      <c r="Y36" s="784">
        <f t="shared" ref="Y36:Y37" si="27">IF(AND(O36=0,P36=0,Q36=0),0,IF(AND(O36=0,P36=0),Q36,IF(AND(O36=0,Q36=0),P36,IF(AND(P36=0,Q36=0),O36,IF(O36=0,(P36+Q36)/2,IF(P36=0,(O36+Q36)/2,IF(Q36=0,(O36+P36)/2,(O36+P36+Q36)/3)))))))</f>
        <v>26</v>
      </c>
      <c r="Z36" s="1439">
        <f>SUM(V36:V37)</f>
        <v>9</v>
      </c>
      <c r="AA36" s="1412">
        <f>SUM(W36:W37)</f>
        <v>4</v>
      </c>
      <c r="AB36" s="1412">
        <f>SUM(X36:X37)</f>
        <v>22.666666666666668</v>
      </c>
      <c r="AC36" s="1412">
        <f>SUM(Y36:Y37)</f>
        <v>26</v>
      </c>
      <c r="AD36" s="1412">
        <f t="shared" ref="AD36" si="28">Z36*0.38*0.9*SQRT(3)</f>
        <v>5.3312523856970033</v>
      </c>
      <c r="AE36" s="1412">
        <f t="shared" ref="AE36" si="29">AA36*0.38*0.9*SQRT(3)</f>
        <v>2.369445504754224</v>
      </c>
      <c r="AF36" s="1412">
        <f t="shared" ref="AF36" si="30">AB36*0.38*0.9*SQRT(3)</f>
        <v>13.426857860273936</v>
      </c>
      <c r="AG36" s="1412">
        <f t="shared" ref="AG36" si="31">AC36*0.38*0.9*SQRT(3)</f>
        <v>15.401395780902458</v>
      </c>
      <c r="AH36" s="1412">
        <f>MAX(Z36:AC37)</f>
        <v>26</v>
      </c>
      <c r="AI36" s="1409">
        <f t="shared" ref="AI36" si="32">AH36*0.38*0.9*SQRT(3)</f>
        <v>15.401395780902458</v>
      </c>
      <c r="AJ36" s="1409">
        <f>D36-AI36</f>
        <v>488.59860421909752</v>
      </c>
    </row>
    <row r="37" spans="1:36" ht="16.5" thickBot="1" x14ac:dyDescent="0.3">
      <c r="A37" s="1415"/>
      <c r="B37" s="1424"/>
      <c r="C37" s="1405"/>
      <c r="D37" s="140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6"/>
      <c r="S37" s="56"/>
      <c r="T37" s="56"/>
      <c r="U37" s="56"/>
      <c r="V37" s="58">
        <f t="shared" si="24"/>
        <v>0</v>
      </c>
      <c r="W37" s="58">
        <f t="shared" si="25"/>
        <v>0</v>
      </c>
      <c r="X37" s="58">
        <f t="shared" si="26"/>
        <v>0</v>
      </c>
      <c r="Y37" s="783">
        <f t="shared" si="27"/>
        <v>0</v>
      </c>
      <c r="Z37" s="1397"/>
      <c r="AA37" s="1400"/>
      <c r="AB37" s="1400"/>
      <c r="AC37" s="1400"/>
      <c r="AD37" s="1400"/>
      <c r="AE37" s="1400"/>
      <c r="AF37" s="1400"/>
      <c r="AG37" s="1400"/>
      <c r="AH37" s="1400"/>
      <c r="AI37" s="1411"/>
      <c r="AJ37" s="1411"/>
    </row>
    <row r="38" spans="1:36" x14ac:dyDescent="0.25">
      <c r="AF38" s="68">
        <f>SUM(AF12:AF33)</f>
        <v>83.04906494163555</v>
      </c>
      <c r="AG38" s="68">
        <f>SUM(AG12:AG33)</f>
        <v>73.196120717699245</v>
      </c>
    </row>
  </sheetData>
  <sheetProtection formatCells="0" formatColumns="0" formatRows="0" insertRows="0"/>
  <mergeCells count="150">
    <mergeCell ref="AE36:AE37"/>
    <mergeCell ref="AF36:AF37"/>
    <mergeCell ref="AG36:AG37"/>
    <mergeCell ref="AH36:AH37"/>
    <mergeCell ref="AI36:AI37"/>
    <mergeCell ref="AJ36:AJ37"/>
    <mergeCell ref="A36:A37"/>
    <mergeCell ref="B36:B37"/>
    <mergeCell ref="C36:C37"/>
    <mergeCell ref="D36:D37"/>
    <mergeCell ref="Z36:Z37"/>
    <mergeCell ref="AA36:AA37"/>
    <mergeCell ref="AB36:AB37"/>
    <mergeCell ref="AC36:AC37"/>
    <mergeCell ref="AD36:AD37"/>
    <mergeCell ref="AE34:AE35"/>
    <mergeCell ref="AF34:AF35"/>
    <mergeCell ref="AG34:AG35"/>
    <mergeCell ref="AH34:AH35"/>
    <mergeCell ref="AI34:AI35"/>
    <mergeCell ref="AJ34:AJ35"/>
    <mergeCell ref="A34:A35"/>
    <mergeCell ref="B34:B35"/>
    <mergeCell ref="C34:C35"/>
    <mergeCell ref="D34:D35"/>
    <mergeCell ref="Z34:Z35"/>
    <mergeCell ref="AA34:AA35"/>
    <mergeCell ref="AB34:AB35"/>
    <mergeCell ref="AC34:AC35"/>
    <mergeCell ref="AD34:AD35"/>
    <mergeCell ref="A8:A11"/>
    <mergeCell ref="B8:B11"/>
    <mergeCell ref="C8:C11"/>
    <mergeCell ref="D8:D11"/>
    <mergeCell ref="E8:E11"/>
    <mergeCell ref="F8:Q8"/>
    <mergeCell ref="R8:U9"/>
    <mergeCell ref="AD8:AG9"/>
    <mergeCell ref="AH8:AH11"/>
    <mergeCell ref="AA12:AA13"/>
    <mergeCell ref="AI14:AI21"/>
    <mergeCell ref="AJ14:AJ21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Z8:AC9"/>
    <mergeCell ref="AB22:AB24"/>
    <mergeCell ref="AC22:AC24"/>
    <mergeCell ref="AC14:AC21"/>
    <mergeCell ref="AH12:AH13"/>
    <mergeCell ref="AI12:AI13"/>
    <mergeCell ref="AJ12:AJ13"/>
    <mergeCell ref="A14:A21"/>
    <mergeCell ref="B14:B21"/>
    <mergeCell ref="C14:C21"/>
    <mergeCell ref="D14:D21"/>
    <mergeCell ref="Z14:Z21"/>
    <mergeCell ref="AA14:AA21"/>
    <mergeCell ref="AB14:AB21"/>
    <mergeCell ref="AB12:AB13"/>
    <mergeCell ref="AC12:AC13"/>
    <mergeCell ref="AD12:AD13"/>
    <mergeCell ref="AE12:AE13"/>
    <mergeCell ref="AF12:AF13"/>
    <mergeCell ref="AG12:AG13"/>
    <mergeCell ref="A12:A13"/>
    <mergeCell ref="B12:B13"/>
    <mergeCell ref="C12:C13"/>
    <mergeCell ref="D12:D13"/>
    <mergeCell ref="Z12:Z13"/>
    <mergeCell ref="AD14:AD21"/>
    <mergeCell ref="AE14:AE21"/>
    <mergeCell ref="AF14:AF21"/>
    <mergeCell ref="AG14:AG21"/>
    <mergeCell ref="AH14:AH21"/>
    <mergeCell ref="AE25:AE27"/>
    <mergeCell ref="AF25:AF27"/>
    <mergeCell ref="AG25:AG27"/>
    <mergeCell ref="AH25:AH27"/>
    <mergeCell ref="AI25:AI27"/>
    <mergeCell ref="AJ25:AJ27"/>
    <mergeCell ref="AJ22:AJ24"/>
    <mergeCell ref="A25:A27"/>
    <mergeCell ref="B25:B27"/>
    <mergeCell ref="C25:C27"/>
    <mergeCell ref="D25:D27"/>
    <mergeCell ref="Z25:Z27"/>
    <mergeCell ref="AA25:AA27"/>
    <mergeCell ref="AB25:AB27"/>
    <mergeCell ref="AC25:AC27"/>
    <mergeCell ref="AD25:AD27"/>
    <mergeCell ref="AD22:AD24"/>
    <mergeCell ref="AE22:AE24"/>
    <mergeCell ref="AF22:AF24"/>
    <mergeCell ref="AG22:AG24"/>
    <mergeCell ref="AH22:AH24"/>
    <mergeCell ref="AI22:AI24"/>
    <mergeCell ref="A22:A24"/>
    <mergeCell ref="B22:B24"/>
    <mergeCell ref="C22:C24"/>
    <mergeCell ref="D22:D24"/>
    <mergeCell ref="Z22:Z24"/>
    <mergeCell ref="AA22:AA24"/>
    <mergeCell ref="A32:A33"/>
    <mergeCell ref="B32:B33"/>
    <mergeCell ref="C32:C33"/>
    <mergeCell ref="D32:D33"/>
    <mergeCell ref="Z32:Z33"/>
    <mergeCell ref="AA32:AA33"/>
    <mergeCell ref="AB32:AB33"/>
    <mergeCell ref="AB28:AB31"/>
    <mergeCell ref="AC28:AC31"/>
    <mergeCell ref="A28:A31"/>
    <mergeCell ref="B28:B31"/>
    <mergeCell ref="C28:C31"/>
    <mergeCell ref="D28:D31"/>
    <mergeCell ref="Z28:Z31"/>
    <mergeCell ref="AA28:AA31"/>
    <mergeCell ref="AI32:AI33"/>
    <mergeCell ref="AJ32:AJ33"/>
    <mergeCell ref="AC32:AC33"/>
    <mergeCell ref="AD32:AD33"/>
    <mergeCell ref="AE32:AE33"/>
    <mergeCell ref="AF32:AF33"/>
    <mergeCell ref="AG32:AG33"/>
    <mergeCell ref="AH32:AH33"/>
    <mergeCell ref="AH28:AH31"/>
    <mergeCell ref="AI28:AI31"/>
    <mergeCell ref="AJ28:AJ31"/>
    <mergeCell ref="AD28:AD31"/>
    <mergeCell ref="AE28:AE31"/>
    <mergeCell ref="AF28:AF31"/>
    <mergeCell ref="AG28:AG31"/>
  </mergeCell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42"/>
  <sheetViews>
    <sheetView view="pageBreakPreview" topLeftCell="A7" zoomScale="70" zoomScaleNormal="70" zoomScaleSheetLayoutView="70" workbookViewId="0">
      <selection activeCell="L37" sqref="L37:Q37"/>
    </sheetView>
  </sheetViews>
  <sheetFormatPr defaultColWidth="9.140625" defaultRowHeight="15" x14ac:dyDescent="0.25"/>
  <cols>
    <col min="1" max="1" width="8" style="3" customWidth="1"/>
    <col min="2" max="2" width="20.42578125" style="3" customWidth="1"/>
    <col min="3" max="4" width="22.5703125" style="3" customWidth="1"/>
    <col min="5" max="5" width="25.140625" style="3" customWidth="1"/>
    <col min="6" max="17" width="9.140625" style="3"/>
    <col min="18" max="34" width="10.7109375" style="3" customWidth="1"/>
    <col min="35" max="35" width="11.28515625" style="3" customWidth="1"/>
    <col min="36" max="36" width="13.42578125" style="3" customWidth="1"/>
    <col min="37" max="16384" width="9.140625" style="3"/>
  </cols>
  <sheetData>
    <row r="1" spans="1:3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2"/>
      <c r="V1" s="2"/>
    </row>
    <row r="2" spans="1:36" x14ac:dyDescent="0.25">
      <c r="A2" s="1"/>
      <c r="B2" s="1553" t="s">
        <v>0</v>
      </c>
      <c r="C2" s="1554"/>
      <c r="D2" s="1554"/>
      <c r="E2" s="1554"/>
      <c r="F2" s="1554"/>
      <c r="G2" s="1554"/>
      <c r="H2" s="1554"/>
      <c r="I2" s="1554"/>
      <c r="J2" s="1554"/>
      <c r="K2" s="1554"/>
      <c r="L2" s="1554"/>
      <c r="M2" s="1554"/>
      <c r="N2" s="1554"/>
      <c r="O2" s="1554"/>
      <c r="P2" s="1554"/>
      <c r="Q2" s="1555"/>
      <c r="R2" s="1"/>
      <c r="S2" s="1"/>
      <c r="T2" s="1"/>
      <c r="U2" s="2"/>
      <c r="V2" s="2"/>
    </row>
    <row r="3" spans="1:36" x14ac:dyDescent="0.25">
      <c r="A3" s="1"/>
      <c r="B3" s="1556"/>
      <c r="C3" s="1557"/>
      <c r="D3" s="1557"/>
      <c r="E3" s="1557"/>
      <c r="F3" s="1557"/>
      <c r="G3" s="1557"/>
      <c r="H3" s="1557"/>
      <c r="I3" s="1557"/>
      <c r="J3" s="1557"/>
      <c r="K3" s="1557"/>
      <c r="L3" s="1557"/>
      <c r="M3" s="1557"/>
      <c r="N3" s="1557"/>
      <c r="O3" s="1557"/>
      <c r="P3" s="1557"/>
      <c r="Q3" s="1558"/>
      <c r="R3" s="1"/>
      <c r="S3" s="1"/>
      <c r="T3" s="1"/>
      <c r="U3" s="2"/>
      <c r="V3" s="2"/>
    </row>
    <row r="4" spans="1:36" ht="20.25" x14ac:dyDescent="0.25">
      <c r="A4" s="1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1"/>
      <c r="S4" s="1"/>
      <c r="T4" s="1"/>
      <c r="U4" s="2"/>
      <c r="V4" s="2"/>
    </row>
    <row r="5" spans="1:36" ht="20.25" customHeight="1" x14ac:dyDescent="0.25">
      <c r="A5" s="1"/>
      <c r="B5" s="4"/>
      <c r="C5" s="4"/>
      <c r="D5" s="4"/>
      <c r="E5" s="4"/>
      <c r="F5" s="1559"/>
      <c r="G5" s="1559"/>
      <c r="H5" s="1559"/>
      <c r="I5" s="1559"/>
      <c r="J5" s="1559"/>
      <c r="K5" s="1559"/>
      <c r="L5" s="1559"/>
      <c r="M5" s="1559"/>
      <c r="N5" s="1559"/>
      <c r="O5" s="1559"/>
      <c r="P5" s="1559"/>
      <c r="Q5" s="1559"/>
      <c r="R5" s="1559"/>
      <c r="S5" s="1559"/>
      <c r="T5" s="1559"/>
      <c r="U5" s="1559"/>
      <c r="V5" s="1560" t="s">
        <v>1</v>
      </c>
      <c r="W5" s="1560"/>
      <c r="X5" s="1560"/>
      <c r="Y5" s="1560"/>
      <c r="Z5" s="1560"/>
      <c r="AA5" s="1560"/>
      <c r="AB5" s="1560"/>
      <c r="AC5" s="1560"/>
      <c r="AD5" s="1560"/>
      <c r="AE5" s="1560"/>
      <c r="AF5" s="1560"/>
      <c r="AG5" s="1560"/>
      <c r="AH5" s="1560"/>
    </row>
    <row r="6" spans="1:36" ht="30" customHeight="1" x14ac:dyDescent="0.25">
      <c r="A6" s="1"/>
      <c r="B6" s="4"/>
      <c r="C6" s="4"/>
      <c r="D6" s="4"/>
      <c r="E6" s="4"/>
      <c r="F6" s="1559"/>
      <c r="G6" s="1559"/>
      <c r="H6" s="1559"/>
      <c r="I6" s="1559"/>
      <c r="J6" s="1559"/>
      <c r="K6" s="1559"/>
      <c r="L6" s="1559"/>
      <c r="M6" s="1559"/>
      <c r="N6" s="1559"/>
      <c r="O6" s="1559"/>
      <c r="P6" s="1559"/>
      <c r="Q6" s="1559"/>
      <c r="R6" s="1559"/>
      <c r="S6" s="1559"/>
      <c r="T6" s="1559"/>
      <c r="U6" s="1559"/>
      <c r="V6" s="1560"/>
      <c r="W6" s="1560"/>
      <c r="X6" s="1560"/>
      <c r="Y6" s="1560"/>
      <c r="Z6" s="1560"/>
      <c r="AA6" s="1560"/>
      <c r="AB6" s="1560"/>
      <c r="AC6" s="1560"/>
      <c r="AD6" s="1560"/>
      <c r="AE6" s="1560"/>
      <c r="AF6" s="1560"/>
      <c r="AG6" s="1560"/>
      <c r="AH6" s="1560"/>
    </row>
    <row r="7" spans="1:36" ht="15.75" thickBot="1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2"/>
      <c r="V7" s="2"/>
    </row>
    <row r="8" spans="1:36" ht="31.5" customHeight="1" thickBot="1" x14ac:dyDescent="0.3">
      <c r="A8" s="1573" t="s">
        <v>2</v>
      </c>
      <c r="B8" s="1576" t="s">
        <v>3</v>
      </c>
      <c r="C8" s="1579" t="s">
        <v>4</v>
      </c>
      <c r="D8" s="1579" t="s">
        <v>5</v>
      </c>
      <c r="E8" s="1576" t="s">
        <v>6</v>
      </c>
      <c r="F8" s="1561" t="s">
        <v>7</v>
      </c>
      <c r="G8" s="1582"/>
      <c r="H8" s="1582"/>
      <c r="I8" s="1582"/>
      <c r="J8" s="1582"/>
      <c r="K8" s="1582"/>
      <c r="L8" s="1582"/>
      <c r="M8" s="1582"/>
      <c r="N8" s="1582"/>
      <c r="O8" s="1582"/>
      <c r="P8" s="1582"/>
      <c r="Q8" s="1583"/>
      <c r="R8" s="1584" t="s">
        <v>8</v>
      </c>
      <c r="S8" s="1585"/>
      <c r="T8" s="1585"/>
      <c r="U8" s="1586"/>
      <c r="V8" s="1567" t="s">
        <v>9</v>
      </c>
      <c r="W8" s="1568"/>
      <c r="X8" s="1568"/>
      <c r="Y8" s="1569"/>
      <c r="Z8" s="1567" t="s">
        <v>10</v>
      </c>
      <c r="AA8" s="1568"/>
      <c r="AB8" s="1568"/>
      <c r="AC8" s="1569"/>
      <c r="AD8" s="1567" t="s">
        <v>11</v>
      </c>
      <c r="AE8" s="1568"/>
      <c r="AF8" s="1568"/>
      <c r="AG8" s="1569"/>
      <c r="AH8" s="1590" t="s">
        <v>12</v>
      </c>
      <c r="AI8" s="1548" t="s">
        <v>13</v>
      </c>
      <c r="AJ8" s="1548" t="s">
        <v>14</v>
      </c>
    </row>
    <row r="9" spans="1:36" ht="33" customHeight="1" thickBot="1" x14ac:dyDescent="0.3">
      <c r="A9" s="1574"/>
      <c r="B9" s="1577"/>
      <c r="C9" s="1580"/>
      <c r="D9" s="1580"/>
      <c r="E9" s="1577"/>
      <c r="F9" s="1561" t="s">
        <v>15</v>
      </c>
      <c r="G9" s="1563"/>
      <c r="H9" s="1563"/>
      <c r="I9" s="1563"/>
      <c r="J9" s="1563"/>
      <c r="K9" s="1562"/>
      <c r="L9" s="1561" t="s">
        <v>16</v>
      </c>
      <c r="M9" s="1563"/>
      <c r="N9" s="1563"/>
      <c r="O9" s="1563"/>
      <c r="P9" s="1563"/>
      <c r="Q9" s="1562"/>
      <c r="R9" s="1587"/>
      <c r="S9" s="1588"/>
      <c r="T9" s="1588"/>
      <c r="U9" s="1589"/>
      <c r="V9" s="1570"/>
      <c r="W9" s="1571"/>
      <c r="X9" s="1571"/>
      <c r="Y9" s="1572"/>
      <c r="Z9" s="1570"/>
      <c r="AA9" s="1571"/>
      <c r="AB9" s="1571"/>
      <c r="AC9" s="1572"/>
      <c r="AD9" s="1570"/>
      <c r="AE9" s="1571"/>
      <c r="AF9" s="1571"/>
      <c r="AG9" s="1572"/>
      <c r="AH9" s="1591"/>
      <c r="AI9" s="1549"/>
      <c r="AJ9" s="1549"/>
    </row>
    <row r="10" spans="1:36" ht="16.5" thickBot="1" x14ac:dyDescent="0.3">
      <c r="A10" s="1574"/>
      <c r="B10" s="1577"/>
      <c r="C10" s="1580"/>
      <c r="D10" s="1580"/>
      <c r="E10" s="1577"/>
      <c r="F10" s="1564">
        <v>1000.4166666666666</v>
      </c>
      <c r="G10" s="1565"/>
      <c r="H10" s="1566"/>
      <c r="I10" s="1564">
        <v>1000.7916666666666</v>
      </c>
      <c r="J10" s="1565"/>
      <c r="K10" s="1566"/>
      <c r="L10" s="1564">
        <v>1000.4166666666666</v>
      </c>
      <c r="M10" s="1565"/>
      <c r="N10" s="1566"/>
      <c r="O10" s="1564">
        <v>1000.7916666666666</v>
      </c>
      <c r="P10" s="1565"/>
      <c r="Q10" s="1566"/>
      <c r="R10" s="1561" t="s">
        <v>15</v>
      </c>
      <c r="S10" s="1562"/>
      <c r="T10" s="1561" t="s">
        <v>16</v>
      </c>
      <c r="U10" s="1562"/>
      <c r="V10" s="1551" t="s">
        <v>15</v>
      </c>
      <c r="W10" s="1552"/>
      <c r="X10" s="1551" t="s">
        <v>16</v>
      </c>
      <c r="Y10" s="1552"/>
      <c r="Z10" s="1551" t="s">
        <v>15</v>
      </c>
      <c r="AA10" s="1552"/>
      <c r="AB10" s="1551" t="s">
        <v>16</v>
      </c>
      <c r="AC10" s="1552"/>
      <c r="AD10" s="1551" t="s">
        <v>15</v>
      </c>
      <c r="AE10" s="1552"/>
      <c r="AF10" s="1551" t="s">
        <v>16</v>
      </c>
      <c r="AG10" s="1552"/>
      <c r="AH10" s="1591"/>
      <c r="AI10" s="1549"/>
      <c r="AJ10" s="1549"/>
    </row>
    <row r="11" spans="1:36" ht="16.5" thickBot="1" x14ac:dyDescent="0.3">
      <c r="A11" s="1575"/>
      <c r="B11" s="1578"/>
      <c r="C11" s="1581"/>
      <c r="D11" s="1581"/>
      <c r="E11" s="1578"/>
      <c r="F11" s="5" t="s">
        <v>17</v>
      </c>
      <c r="G11" s="6" t="s">
        <v>18</v>
      </c>
      <c r="H11" s="7" t="s">
        <v>19</v>
      </c>
      <c r="I11" s="5" t="s">
        <v>17</v>
      </c>
      <c r="J11" s="6" t="s">
        <v>18</v>
      </c>
      <c r="K11" s="7" t="s">
        <v>19</v>
      </c>
      <c r="L11" s="5" t="s">
        <v>17</v>
      </c>
      <c r="M11" s="6" t="s">
        <v>18</v>
      </c>
      <c r="N11" s="7" t="s">
        <v>19</v>
      </c>
      <c r="O11" s="5" t="s">
        <v>17</v>
      </c>
      <c r="P11" s="6" t="s">
        <v>18</v>
      </c>
      <c r="Q11" s="7" t="s">
        <v>19</v>
      </c>
      <c r="R11" s="8">
        <v>1000.4166666666666</v>
      </c>
      <c r="S11" s="8">
        <v>1000.7916666666666</v>
      </c>
      <c r="T11" s="8">
        <v>1000.4166666666666</v>
      </c>
      <c r="U11" s="8">
        <v>1000.7916666666666</v>
      </c>
      <c r="V11" s="9">
        <v>1000.4166666666666</v>
      </c>
      <c r="W11" s="9">
        <v>1000.7916666666666</v>
      </c>
      <c r="X11" s="10">
        <v>1000.4166666666666</v>
      </c>
      <c r="Y11" s="11">
        <v>1000.7916666666666</v>
      </c>
      <c r="Z11" s="9">
        <v>1000.4166666666666</v>
      </c>
      <c r="AA11" s="9">
        <v>1000.7916666666666</v>
      </c>
      <c r="AB11" s="9">
        <v>1000.4166666666666</v>
      </c>
      <c r="AC11" s="9">
        <v>1000.7916666666666</v>
      </c>
      <c r="AD11" s="9">
        <v>1000.4166666666666</v>
      </c>
      <c r="AE11" s="9">
        <v>1000.7916666666666</v>
      </c>
      <c r="AF11" s="9">
        <v>1000.4166666666666</v>
      </c>
      <c r="AG11" s="12">
        <v>1000.7916666666666</v>
      </c>
      <c r="AH11" s="1592"/>
      <c r="AI11" s="1550"/>
      <c r="AJ11" s="1550"/>
    </row>
    <row r="12" spans="1:36" ht="18.75" x14ac:dyDescent="0.25">
      <c r="A12" s="1536">
        <v>1</v>
      </c>
      <c r="B12" s="1539" t="s">
        <v>20</v>
      </c>
      <c r="C12" s="1539">
        <v>160</v>
      </c>
      <c r="D12" s="1545">
        <f>160*0.9</f>
        <v>144</v>
      </c>
      <c r="E12" s="13" t="s">
        <v>21</v>
      </c>
      <c r="F12" s="13">
        <v>50</v>
      </c>
      <c r="G12" s="13">
        <v>9</v>
      </c>
      <c r="H12" s="13">
        <v>20</v>
      </c>
      <c r="I12" s="13">
        <v>5</v>
      </c>
      <c r="J12" s="13">
        <v>11</v>
      </c>
      <c r="K12" s="13">
        <v>17</v>
      </c>
      <c r="L12" s="13">
        <v>45</v>
      </c>
      <c r="M12" s="13">
        <v>31.5</v>
      </c>
      <c r="N12" s="13">
        <v>55</v>
      </c>
      <c r="O12" s="13">
        <v>28</v>
      </c>
      <c r="P12" s="13">
        <v>47</v>
      </c>
      <c r="Q12" s="13">
        <v>69</v>
      </c>
      <c r="R12" s="14">
        <v>390</v>
      </c>
      <c r="S12" s="14">
        <v>390</v>
      </c>
      <c r="T12" s="14">
        <v>380</v>
      </c>
      <c r="U12" s="14">
        <v>380</v>
      </c>
      <c r="V12" s="15">
        <f t="shared" ref="V12:V39" si="0">IF(AND(F12=0,G12=0,H12=0),0,IF(AND(F12=0,G12=0),H12,IF(AND(F12=0,H12=0),G12,IF(AND(G12=0,H12=0),F12,IF(F12=0,(G12+H12)/2,IF(G12=0,(F12+H12)/2,IF(H12=0,(F12+G12)/2,(F12+G12+H12)/3)))))))</f>
        <v>26.333333333333332</v>
      </c>
      <c r="W12" s="15">
        <f t="shared" ref="W12:W39" si="1">IF(AND(I12=0,J12=0,K12=0),0,IF(AND(I12=0,J12=0),K12,IF(AND(I12=0,K12=0),J12,IF(AND(J12=0,K12=0),I12,IF(I12=0,(J12+K12)/2,IF(J12=0,(I12+K12)/2,IF(K12=0,(I12+J12)/2,(I12+J12+K12)/3)))))))</f>
        <v>11</v>
      </c>
      <c r="X12" s="15">
        <f t="shared" ref="X12:X39" si="2">IF(AND(L12=0,M12=0,N12=0),0,IF(AND(L12=0,M12=0),N12,IF(AND(L12=0,N12=0),M12,IF(AND(M12=0,N12=0),L12,IF(L12=0,(M12+N12)/2,IF(M12=0,(L12+N12)/2,IF(N12=0,(L12+M12)/2,(L12+M12+N12)/3)))))))</f>
        <v>43.833333333333336</v>
      </c>
      <c r="Y12" s="16">
        <f t="shared" ref="Y12:Y39" si="3">IF(AND(O12=0,P12=0,Q12=0),0,IF(AND(O12=0,P12=0),Q12,IF(AND(O12=0,Q12=0),P12,IF(AND(P12=0,Q12=0),O12,IF(O12=0,(P12+Q12)/2,IF(P12=0,(O12+Q12)/2,IF(Q12=0,(O12+P12)/2,(O12+P12+Q12)/3)))))))</f>
        <v>48</v>
      </c>
      <c r="Z12" s="1519">
        <f>SUM(V12:V16)</f>
        <v>58.833333333333329</v>
      </c>
      <c r="AA12" s="1504">
        <f>SUM(W12:W16)</f>
        <v>31.666666666666668</v>
      </c>
      <c r="AB12" s="1504">
        <f>SUM(X12:X16)</f>
        <v>99.5</v>
      </c>
      <c r="AC12" s="1504">
        <f>SUM(Y12:Y16)</f>
        <v>101.6</v>
      </c>
      <c r="AD12" s="1504">
        <f>Z12*0.38*0.9*SQRT(3)</f>
        <v>34.850594299093373</v>
      </c>
      <c r="AE12" s="1504">
        <f t="shared" ref="AE12:AG12" si="4">AA12*0.38*0.9*SQRT(3)</f>
        <v>18.75811024597094</v>
      </c>
      <c r="AF12" s="1504">
        <f t="shared" si="4"/>
        <v>58.939956930761326</v>
      </c>
      <c r="AG12" s="1504">
        <f t="shared" si="4"/>
        <v>60.183915820757285</v>
      </c>
      <c r="AH12" s="1504">
        <f>MAX(Z12:AC16)</f>
        <v>101.6</v>
      </c>
      <c r="AI12" s="1501">
        <f>AH12*0.38*0.9*SQRT(3)</f>
        <v>60.183915820757285</v>
      </c>
      <c r="AJ12" s="1501">
        <f>D12-AI12</f>
        <v>83.816084179242722</v>
      </c>
    </row>
    <row r="13" spans="1:36" ht="18.75" x14ac:dyDescent="0.25">
      <c r="A13" s="1537"/>
      <c r="B13" s="1540"/>
      <c r="C13" s="1540"/>
      <c r="D13" s="1546"/>
      <c r="E13" s="17" t="s">
        <v>22</v>
      </c>
      <c r="F13" s="17">
        <v>29</v>
      </c>
      <c r="G13" s="17">
        <v>28</v>
      </c>
      <c r="H13" s="17">
        <v>9</v>
      </c>
      <c r="I13" s="17">
        <v>24</v>
      </c>
      <c r="J13" s="17">
        <v>17</v>
      </c>
      <c r="K13" s="17">
        <v>21</v>
      </c>
      <c r="L13" s="17">
        <v>32</v>
      </c>
      <c r="M13" s="17">
        <v>44</v>
      </c>
      <c r="N13" s="17">
        <v>46</v>
      </c>
      <c r="O13" s="17">
        <v>31</v>
      </c>
      <c r="P13" s="17">
        <v>58</v>
      </c>
      <c r="Q13" s="17">
        <v>57</v>
      </c>
      <c r="R13" s="18">
        <v>390</v>
      </c>
      <c r="S13" s="18">
        <v>390</v>
      </c>
      <c r="T13" s="18">
        <v>380</v>
      </c>
      <c r="U13" s="18">
        <v>380</v>
      </c>
      <c r="V13" s="19">
        <f t="shared" si="0"/>
        <v>22</v>
      </c>
      <c r="W13" s="19">
        <f t="shared" si="1"/>
        <v>20.666666666666668</v>
      </c>
      <c r="X13" s="19">
        <f t="shared" si="2"/>
        <v>40.666666666666664</v>
      </c>
      <c r="Y13" s="20">
        <f t="shared" si="3"/>
        <v>48.666666666666664</v>
      </c>
      <c r="Z13" s="1520"/>
      <c r="AA13" s="1505"/>
      <c r="AB13" s="1505"/>
      <c r="AC13" s="1505"/>
      <c r="AD13" s="1505"/>
      <c r="AE13" s="1505"/>
      <c r="AF13" s="1505"/>
      <c r="AG13" s="1505"/>
      <c r="AH13" s="1505"/>
      <c r="AI13" s="1502"/>
      <c r="AJ13" s="1502"/>
    </row>
    <row r="14" spans="1:36" ht="18.75" x14ac:dyDescent="0.25">
      <c r="A14" s="1537"/>
      <c r="B14" s="1540"/>
      <c r="C14" s="1540"/>
      <c r="D14" s="1546"/>
      <c r="E14" s="21" t="s">
        <v>23</v>
      </c>
      <c r="F14" s="21">
        <v>12</v>
      </c>
      <c r="G14" s="21">
        <v>0</v>
      </c>
      <c r="H14" s="21">
        <v>9</v>
      </c>
      <c r="I14" s="21">
        <v>0</v>
      </c>
      <c r="J14" s="21">
        <v>0</v>
      </c>
      <c r="K14" s="21">
        <v>0</v>
      </c>
      <c r="L14" s="21">
        <v>15</v>
      </c>
      <c r="M14" s="21">
        <v>9</v>
      </c>
      <c r="N14" s="21">
        <v>21</v>
      </c>
      <c r="O14" s="21">
        <v>9.3000000000000007</v>
      </c>
      <c r="P14" s="21">
        <v>2.7</v>
      </c>
      <c r="Q14" s="21">
        <v>2.8</v>
      </c>
      <c r="R14" s="22">
        <v>390</v>
      </c>
      <c r="S14" s="22">
        <v>390</v>
      </c>
      <c r="T14" s="22">
        <v>380</v>
      </c>
      <c r="U14" s="22">
        <v>380</v>
      </c>
      <c r="V14" s="19">
        <f t="shared" si="0"/>
        <v>10.5</v>
      </c>
      <c r="W14" s="19">
        <f t="shared" si="1"/>
        <v>0</v>
      </c>
      <c r="X14" s="19">
        <f t="shared" si="2"/>
        <v>15</v>
      </c>
      <c r="Y14" s="20">
        <f t="shared" si="3"/>
        <v>4.9333333333333336</v>
      </c>
      <c r="Z14" s="1520"/>
      <c r="AA14" s="1505"/>
      <c r="AB14" s="1505"/>
      <c r="AC14" s="1505"/>
      <c r="AD14" s="1505"/>
      <c r="AE14" s="1505"/>
      <c r="AF14" s="1505"/>
      <c r="AG14" s="1505"/>
      <c r="AH14" s="1505"/>
      <c r="AI14" s="1502"/>
      <c r="AJ14" s="1502"/>
    </row>
    <row r="15" spans="1:36" ht="18.75" x14ac:dyDescent="0.25">
      <c r="A15" s="1537"/>
      <c r="B15" s="1540"/>
      <c r="C15" s="1540"/>
      <c r="D15" s="1546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8"/>
      <c r="S15" s="18"/>
      <c r="T15" s="18"/>
      <c r="U15" s="18"/>
      <c r="V15" s="19">
        <f t="shared" si="0"/>
        <v>0</v>
      </c>
      <c r="W15" s="19">
        <f t="shared" si="1"/>
        <v>0</v>
      </c>
      <c r="X15" s="19">
        <f t="shared" si="2"/>
        <v>0</v>
      </c>
      <c r="Y15" s="20">
        <f t="shared" si="3"/>
        <v>0</v>
      </c>
      <c r="Z15" s="1520"/>
      <c r="AA15" s="1505"/>
      <c r="AB15" s="1505"/>
      <c r="AC15" s="1505"/>
      <c r="AD15" s="1505"/>
      <c r="AE15" s="1505"/>
      <c r="AF15" s="1505"/>
      <c r="AG15" s="1505"/>
      <c r="AH15" s="1505"/>
      <c r="AI15" s="1502"/>
      <c r="AJ15" s="1502"/>
    </row>
    <row r="16" spans="1:36" ht="19.5" thickBot="1" x14ac:dyDescent="0.3">
      <c r="A16" s="1538"/>
      <c r="B16" s="1541"/>
      <c r="C16" s="1541"/>
      <c r="D16" s="1547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4"/>
      <c r="S16" s="24"/>
      <c r="T16" s="24"/>
      <c r="U16" s="24"/>
      <c r="V16" s="25">
        <f t="shared" si="0"/>
        <v>0</v>
      </c>
      <c r="W16" s="25">
        <f t="shared" si="1"/>
        <v>0</v>
      </c>
      <c r="X16" s="25">
        <f t="shared" si="2"/>
        <v>0</v>
      </c>
      <c r="Y16" s="26">
        <f t="shared" si="3"/>
        <v>0</v>
      </c>
      <c r="Z16" s="1521"/>
      <c r="AA16" s="1506"/>
      <c r="AB16" s="1506"/>
      <c r="AC16" s="1506"/>
      <c r="AD16" s="1506"/>
      <c r="AE16" s="1506"/>
      <c r="AF16" s="1506"/>
      <c r="AG16" s="1506"/>
      <c r="AH16" s="1506"/>
      <c r="AI16" s="1503"/>
      <c r="AJ16" s="1503"/>
    </row>
    <row r="17" spans="1:36" ht="18.75" x14ac:dyDescent="0.25">
      <c r="A17" s="1536">
        <v>2</v>
      </c>
      <c r="B17" s="1539" t="s">
        <v>24</v>
      </c>
      <c r="C17" s="1542">
        <v>250.16</v>
      </c>
      <c r="D17" s="1545">
        <f>(250+160)*0.9</f>
        <v>369</v>
      </c>
      <c r="E17" s="13" t="s">
        <v>25</v>
      </c>
      <c r="F17" s="13">
        <v>11</v>
      </c>
      <c r="G17" s="13">
        <v>44</v>
      </c>
      <c r="H17" s="13">
        <v>6</v>
      </c>
      <c r="I17" s="13">
        <v>6</v>
      </c>
      <c r="J17" s="13">
        <v>67</v>
      </c>
      <c r="K17" s="13">
        <v>20</v>
      </c>
      <c r="L17" s="13">
        <v>15.2</v>
      </c>
      <c r="M17" s="13">
        <v>33</v>
      </c>
      <c r="N17" s="13">
        <v>32.299999999999997</v>
      </c>
      <c r="O17" s="13">
        <v>30</v>
      </c>
      <c r="P17" s="13">
        <v>32</v>
      </c>
      <c r="Q17" s="13">
        <v>70</v>
      </c>
      <c r="R17" s="13">
        <v>380</v>
      </c>
      <c r="S17" s="13">
        <v>380</v>
      </c>
      <c r="T17" s="13">
        <v>370</v>
      </c>
      <c r="U17" s="13">
        <v>370</v>
      </c>
      <c r="V17" s="15">
        <f t="shared" si="0"/>
        <v>20.333333333333332</v>
      </c>
      <c r="W17" s="15">
        <f t="shared" si="1"/>
        <v>31</v>
      </c>
      <c r="X17" s="15">
        <f t="shared" si="2"/>
        <v>26.833333333333332</v>
      </c>
      <c r="Y17" s="16">
        <f t="shared" si="3"/>
        <v>44</v>
      </c>
      <c r="Z17" s="1519">
        <f>SUM(V17:V19)</f>
        <v>56.333333333333336</v>
      </c>
      <c r="AA17" s="1504">
        <f>SUM(W17:W19)</f>
        <v>96</v>
      </c>
      <c r="AB17" s="1504">
        <f>SUM(X17:X19)</f>
        <v>122.26666666666667</v>
      </c>
      <c r="AC17" s="1504">
        <f>SUM(Y17:Y19)</f>
        <v>147.66666666666666</v>
      </c>
      <c r="AD17" s="1504">
        <f t="shared" ref="AD17:AG28" si="5">Z17*0.38*0.9*SQRT(3)</f>
        <v>33.369690858621993</v>
      </c>
      <c r="AE17" s="1504">
        <f t="shared" si="5"/>
        <v>56.86669211410139</v>
      </c>
      <c r="AF17" s="1504">
        <f t="shared" si="5"/>
        <v>72.426050928654121</v>
      </c>
      <c r="AG17" s="1504">
        <f t="shared" si="5"/>
        <v>87.472029883843433</v>
      </c>
      <c r="AH17" s="1504">
        <f>MAX(Z17:AC19)</f>
        <v>147.66666666666666</v>
      </c>
      <c r="AI17" s="1501">
        <f t="shared" ref="AI17" si="6">AH17*0.38*0.9*SQRT(3)</f>
        <v>87.472029883843433</v>
      </c>
      <c r="AJ17" s="1501">
        <f>D17-AI17</f>
        <v>281.52797011615655</v>
      </c>
    </row>
    <row r="18" spans="1:36" ht="18.75" x14ac:dyDescent="0.25">
      <c r="A18" s="1537"/>
      <c r="B18" s="1540"/>
      <c r="C18" s="1543"/>
      <c r="D18" s="1546"/>
      <c r="E18" s="17" t="s">
        <v>26</v>
      </c>
      <c r="F18" s="17">
        <v>18</v>
      </c>
      <c r="G18" s="17">
        <v>18</v>
      </c>
      <c r="H18" s="17">
        <v>29</v>
      </c>
      <c r="I18" s="17">
        <v>24</v>
      </c>
      <c r="J18" s="17">
        <v>28</v>
      </c>
      <c r="K18" s="17">
        <v>16</v>
      </c>
      <c r="L18" s="17">
        <v>76</v>
      </c>
      <c r="M18" s="17">
        <v>70</v>
      </c>
      <c r="N18" s="17">
        <v>48</v>
      </c>
      <c r="O18" s="17">
        <v>61</v>
      </c>
      <c r="P18" s="17">
        <v>58</v>
      </c>
      <c r="Q18" s="17">
        <v>28</v>
      </c>
      <c r="R18" s="18">
        <v>380</v>
      </c>
      <c r="S18" s="18">
        <v>380</v>
      </c>
      <c r="T18" s="18">
        <v>370</v>
      </c>
      <c r="U18" s="18">
        <v>370</v>
      </c>
      <c r="V18" s="19">
        <f t="shared" si="0"/>
        <v>21.666666666666668</v>
      </c>
      <c r="W18" s="19">
        <f t="shared" si="1"/>
        <v>22.666666666666668</v>
      </c>
      <c r="X18" s="19">
        <f t="shared" si="2"/>
        <v>64.666666666666671</v>
      </c>
      <c r="Y18" s="20">
        <f t="shared" si="3"/>
        <v>49</v>
      </c>
      <c r="Z18" s="1520"/>
      <c r="AA18" s="1505"/>
      <c r="AB18" s="1505"/>
      <c r="AC18" s="1505"/>
      <c r="AD18" s="1505"/>
      <c r="AE18" s="1505"/>
      <c r="AF18" s="1505"/>
      <c r="AG18" s="1505"/>
      <c r="AH18" s="1505"/>
      <c r="AI18" s="1502"/>
      <c r="AJ18" s="1502"/>
    </row>
    <row r="19" spans="1:36" ht="19.5" thickBot="1" x14ac:dyDescent="0.3">
      <c r="A19" s="1538"/>
      <c r="B19" s="1541"/>
      <c r="C19" s="1544"/>
      <c r="D19" s="1547"/>
      <c r="E19" s="23" t="s">
        <v>27</v>
      </c>
      <c r="F19" s="23">
        <v>8</v>
      </c>
      <c r="G19" s="23">
        <v>19</v>
      </c>
      <c r="H19" s="23">
        <v>16</v>
      </c>
      <c r="I19" s="23">
        <v>23</v>
      </c>
      <c r="J19" s="23">
        <v>52</v>
      </c>
      <c r="K19" s="23">
        <v>52</v>
      </c>
      <c r="L19" s="23">
        <v>13</v>
      </c>
      <c r="M19" s="23">
        <v>34.299999999999997</v>
      </c>
      <c r="N19" s="23">
        <v>45</v>
      </c>
      <c r="O19" s="23">
        <v>37</v>
      </c>
      <c r="P19" s="23">
        <v>57</v>
      </c>
      <c r="Q19" s="23">
        <v>70</v>
      </c>
      <c r="R19" s="23">
        <v>380</v>
      </c>
      <c r="S19" s="23">
        <v>380</v>
      </c>
      <c r="T19" s="23">
        <v>370</v>
      </c>
      <c r="U19" s="23">
        <v>370</v>
      </c>
      <c r="V19" s="19">
        <f t="shared" si="0"/>
        <v>14.333333333333334</v>
      </c>
      <c r="W19" s="19">
        <f t="shared" si="1"/>
        <v>42.333333333333336</v>
      </c>
      <c r="X19" s="19">
        <f t="shared" si="2"/>
        <v>30.766666666666666</v>
      </c>
      <c r="Y19" s="20">
        <f t="shared" si="3"/>
        <v>54.666666666666664</v>
      </c>
      <c r="Z19" s="1521"/>
      <c r="AA19" s="1506"/>
      <c r="AB19" s="1506"/>
      <c r="AC19" s="1506"/>
      <c r="AD19" s="1506"/>
      <c r="AE19" s="1506"/>
      <c r="AF19" s="1506"/>
      <c r="AG19" s="1506"/>
      <c r="AH19" s="1506"/>
      <c r="AI19" s="1503"/>
      <c r="AJ19" s="1503"/>
    </row>
    <row r="20" spans="1:36" ht="19.5" thickBot="1" x14ac:dyDescent="0.3">
      <c r="A20" s="1507">
        <v>3</v>
      </c>
      <c r="B20" s="1510" t="s">
        <v>28</v>
      </c>
      <c r="C20" s="1532">
        <v>160.1</v>
      </c>
      <c r="D20" s="1516">
        <f>(160+100)*0.9</f>
        <v>234</v>
      </c>
      <c r="E20" s="13" t="s">
        <v>29</v>
      </c>
      <c r="F20" s="13">
        <v>8</v>
      </c>
      <c r="G20" s="13">
        <v>13</v>
      </c>
      <c r="H20" s="13">
        <v>3</v>
      </c>
      <c r="I20" s="13">
        <v>16</v>
      </c>
      <c r="J20" s="13">
        <v>13</v>
      </c>
      <c r="K20" s="13">
        <v>3</v>
      </c>
      <c r="L20" s="13">
        <v>16.600000000000001</v>
      </c>
      <c r="M20" s="13">
        <v>9.6999999999999993</v>
      </c>
      <c r="N20" s="13">
        <v>13</v>
      </c>
      <c r="O20" s="13">
        <v>17</v>
      </c>
      <c r="P20" s="13">
        <v>8.6</v>
      </c>
      <c r="Q20" s="13">
        <v>13.4</v>
      </c>
      <c r="R20" s="23">
        <v>380</v>
      </c>
      <c r="S20" s="23">
        <v>380</v>
      </c>
      <c r="T20" s="23">
        <v>380</v>
      </c>
      <c r="U20" s="23">
        <v>380</v>
      </c>
      <c r="V20" s="15">
        <f t="shared" si="0"/>
        <v>8</v>
      </c>
      <c r="W20" s="15">
        <f t="shared" si="1"/>
        <v>10.666666666666666</v>
      </c>
      <c r="X20" s="15">
        <f t="shared" si="2"/>
        <v>13.1</v>
      </c>
      <c r="Y20" s="16">
        <f t="shared" si="3"/>
        <v>13</v>
      </c>
      <c r="Z20" s="1519">
        <f>SUM(V20:V23)</f>
        <v>46</v>
      </c>
      <c r="AA20" s="1504">
        <f>SUM(W20:W23)</f>
        <v>18.666666666666664</v>
      </c>
      <c r="AB20" s="1504">
        <f>SUM(X20:X23)</f>
        <v>91.066666666666663</v>
      </c>
      <c r="AC20" s="1504">
        <f>SUM(Y20:Y23)</f>
        <v>69.76666666666668</v>
      </c>
      <c r="AD20" s="1504">
        <f t="shared" ref="AD20" si="7">Z20*0.38*0.9*SQRT(3)</f>
        <v>27.248623304673579</v>
      </c>
      <c r="AE20" s="1504">
        <f t="shared" si="5"/>
        <v>11.057412355519711</v>
      </c>
      <c r="AF20" s="1504">
        <f t="shared" si="5"/>
        <v>53.944375991571164</v>
      </c>
      <c r="AG20" s="1504">
        <f t="shared" si="5"/>
        <v>41.327078678754937</v>
      </c>
      <c r="AH20" s="1504">
        <f>MAX(Z20:AC23)</f>
        <v>91.066666666666663</v>
      </c>
      <c r="AI20" s="1501">
        <f t="shared" ref="AI20" si="8">AH20*0.38*0.9*SQRT(3)</f>
        <v>53.944375991571164</v>
      </c>
      <c r="AJ20" s="1501">
        <f>D20-AI20</f>
        <v>180.05562400842882</v>
      </c>
    </row>
    <row r="21" spans="1:36" ht="18.75" x14ac:dyDescent="0.25">
      <c r="A21" s="1508"/>
      <c r="B21" s="1511"/>
      <c r="C21" s="1533"/>
      <c r="D21" s="1517"/>
      <c r="E21" s="17" t="s">
        <v>30</v>
      </c>
      <c r="F21" s="17">
        <v>25</v>
      </c>
      <c r="G21" s="17">
        <v>49</v>
      </c>
      <c r="H21" s="17">
        <v>25</v>
      </c>
      <c r="I21" s="17">
        <v>5</v>
      </c>
      <c r="J21" s="17">
        <v>17</v>
      </c>
      <c r="K21" s="17">
        <v>2</v>
      </c>
      <c r="L21" s="17">
        <v>71.5</v>
      </c>
      <c r="M21" s="17">
        <v>6.7</v>
      </c>
      <c r="N21" s="17">
        <v>63.8</v>
      </c>
      <c r="O21" s="17">
        <v>31.4</v>
      </c>
      <c r="P21" s="17">
        <v>14.5</v>
      </c>
      <c r="Q21" s="17">
        <v>39.4</v>
      </c>
      <c r="R21" s="18">
        <v>380</v>
      </c>
      <c r="S21" s="18">
        <v>380</v>
      </c>
      <c r="T21" s="18">
        <v>380</v>
      </c>
      <c r="U21" s="18">
        <v>380</v>
      </c>
      <c r="V21" s="19">
        <f t="shared" si="0"/>
        <v>33</v>
      </c>
      <c r="W21" s="19">
        <f t="shared" si="1"/>
        <v>8</v>
      </c>
      <c r="X21" s="19">
        <f t="shared" si="2"/>
        <v>47.333333333333336</v>
      </c>
      <c r="Y21" s="20">
        <f t="shared" si="3"/>
        <v>28.433333333333334</v>
      </c>
      <c r="Z21" s="1520"/>
      <c r="AA21" s="1505"/>
      <c r="AB21" s="1505"/>
      <c r="AC21" s="1505"/>
      <c r="AD21" s="1505"/>
      <c r="AE21" s="1505"/>
      <c r="AF21" s="1505"/>
      <c r="AG21" s="1505"/>
      <c r="AH21" s="1505"/>
      <c r="AI21" s="1502"/>
      <c r="AJ21" s="1502"/>
    </row>
    <row r="22" spans="1:36" ht="18.75" x14ac:dyDescent="0.25">
      <c r="A22" s="1530"/>
      <c r="B22" s="1531"/>
      <c r="C22" s="1533"/>
      <c r="D22" s="1517"/>
      <c r="E22" s="28" t="s">
        <v>31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30</v>
      </c>
      <c r="M22" s="28">
        <v>26.5</v>
      </c>
      <c r="N22" s="28">
        <v>28.5</v>
      </c>
      <c r="O22" s="28">
        <v>30</v>
      </c>
      <c r="P22" s="28">
        <v>25.6</v>
      </c>
      <c r="Q22" s="28">
        <v>28.2</v>
      </c>
      <c r="R22" s="29"/>
      <c r="S22" s="29"/>
      <c r="T22" s="29"/>
      <c r="U22" s="29"/>
      <c r="V22" s="19">
        <f t="shared" si="0"/>
        <v>0</v>
      </c>
      <c r="W22" s="19">
        <f t="shared" si="1"/>
        <v>0</v>
      </c>
      <c r="X22" s="19">
        <f t="shared" si="2"/>
        <v>28.333333333333332</v>
      </c>
      <c r="Y22" s="20">
        <f t="shared" si="3"/>
        <v>27.933333333333334</v>
      </c>
      <c r="Z22" s="1535"/>
      <c r="AA22" s="1529"/>
      <c r="AB22" s="1529"/>
      <c r="AC22" s="1529"/>
      <c r="AD22" s="1529"/>
      <c r="AE22" s="1529"/>
      <c r="AF22" s="1529"/>
      <c r="AG22" s="1529"/>
      <c r="AH22" s="1529"/>
      <c r="AI22" s="1528"/>
      <c r="AJ22" s="1528"/>
    </row>
    <row r="23" spans="1:36" ht="19.5" thickBot="1" x14ac:dyDescent="0.3">
      <c r="A23" s="1509"/>
      <c r="B23" s="1512"/>
      <c r="C23" s="1534"/>
      <c r="D23" s="1518"/>
      <c r="E23" s="23" t="s">
        <v>32</v>
      </c>
      <c r="F23" s="23">
        <v>5</v>
      </c>
      <c r="G23" s="23">
        <v>0</v>
      </c>
      <c r="H23" s="23">
        <v>0</v>
      </c>
      <c r="I23" s="23">
        <v>0</v>
      </c>
      <c r="J23" s="23">
        <v>0</v>
      </c>
      <c r="K23" s="23">
        <v>0</v>
      </c>
      <c r="L23" s="23">
        <v>0.1</v>
      </c>
      <c r="M23" s="23">
        <v>5.5</v>
      </c>
      <c r="N23" s="23">
        <v>1.3</v>
      </c>
      <c r="O23" s="23">
        <v>0.1</v>
      </c>
      <c r="P23" s="23">
        <v>0.5</v>
      </c>
      <c r="Q23" s="23">
        <v>0.6</v>
      </c>
      <c r="R23" s="23"/>
      <c r="S23" s="23"/>
      <c r="T23" s="23"/>
      <c r="U23" s="23"/>
      <c r="V23" s="25">
        <f t="shared" si="0"/>
        <v>5</v>
      </c>
      <c r="W23" s="25">
        <f t="shared" si="1"/>
        <v>0</v>
      </c>
      <c r="X23" s="25">
        <f t="shared" si="2"/>
        <v>2.2999999999999998</v>
      </c>
      <c r="Y23" s="26">
        <f t="shared" si="3"/>
        <v>0.39999999999999997</v>
      </c>
      <c r="Z23" s="1521"/>
      <c r="AA23" s="1506"/>
      <c r="AB23" s="1506"/>
      <c r="AC23" s="1506"/>
      <c r="AD23" s="1506"/>
      <c r="AE23" s="1506"/>
      <c r="AF23" s="1506"/>
      <c r="AG23" s="1506"/>
      <c r="AH23" s="1506"/>
      <c r="AI23" s="1503"/>
      <c r="AJ23" s="1503"/>
    </row>
    <row r="24" spans="1:36" ht="19.5" thickBot="1" x14ac:dyDescent="0.3">
      <c r="A24" s="1507">
        <v>4</v>
      </c>
      <c r="B24" s="1510" t="s">
        <v>33</v>
      </c>
      <c r="C24" s="1513">
        <v>400</v>
      </c>
      <c r="D24" s="1516">
        <f>400*0.9</f>
        <v>360</v>
      </c>
      <c r="E24" s="13" t="s">
        <v>1200</v>
      </c>
      <c r="F24" s="13">
        <v>12</v>
      </c>
      <c r="G24" s="13">
        <v>3</v>
      </c>
      <c r="H24" s="13">
        <v>14</v>
      </c>
      <c r="I24" s="13">
        <v>21</v>
      </c>
      <c r="J24" s="13">
        <v>2</v>
      </c>
      <c r="K24" s="13">
        <v>31</v>
      </c>
      <c r="L24" s="13">
        <v>38</v>
      </c>
      <c r="M24" s="13">
        <v>23</v>
      </c>
      <c r="N24" s="13">
        <v>43</v>
      </c>
      <c r="O24" s="13">
        <v>39</v>
      </c>
      <c r="P24" s="13">
        <v>22</v>
      </c>
      <c r="Q24" s="13">
        <v>66</v>
      </c>
      <c r="R24" s="23">
        <v>380</v>
      </c>
      <c r="S24" s="23">
        <v>380</v>
      </c>
      <c r="T24" s="23">
        <v>380</v>
      </c>
      <c r="U24" s="23">
        <v>380</v>
      </c>
      <c r="V24" s="15">
        <f t="shared" si="0"/>
        <v>9.6666666666666661</v>
      </c>
      <c r="W24" s="15">
        <f t="shared" si="1"/>
        <v>18</v>
      </c>
      <c r="X24" s="15">
        <f t="shared" si="2"/>
        <v>34.666666666666664</v>
      </c>
      <c r="Y24" s="16">
        <f t="shared" si="3"/>
        <v>42.333333333333336</v>
      </c>
      <c r="Z24" s="1519">
        <f>SUM(V24:V27)</f>
        <v>46.333333333333329</v>
      </c>
      <c r="AA24" s="1504">
        <f>SUM(W24:W27)</f>
        <v>35.666666666666671</v>
      </c>
      <c r="AB24" s="1504">
        <f>SUM(X24:X27)</f>
        <v>130.19999999999999</v>
      </c>
      <c r="AC24" s="1504">
        <f>SUM(Y24:Y27)</f>
        <v>112.43333333333334</v>
      </c>
      <c r="AD24" s="1504">
        <f t="shared" ref="AD24" si="9">Z24*0.38*0.9*SQRT(3)</f>
        <v>27.446077096736428</v>
      </c>
      <c r="AE24" s="1504">
        <f t="shared" si="5"/>
        <v>21.127555750725168</v>
      </c>
      <c r="AF24" s="1504">
        <f t="shared" si="5"/>
        <v>77.125451179749987</v>
      </c>
      <c r="AG24" s="1504">
        <f t="shared" si="5"/>
        <v>66.601164062799981</v>
      </c>
      <c r="AH24" s="1504">
        <f>MAX(Z24:AC27)</f>
        <v>130.19999999999999</v>
      </c>
      <c r="AI24" s="1501">
        <f t="shared" ref="AI24" si="10">AH24*0.38*0.9*SQRT(3)</f>
        <v>77.125451179749987</v>
      </c>
      <c r="AJ24" s="1501">
        <f>D24-AI24</f>
        <v>282.87454882025003</v>
      </c>
    </row>
    <row r="25" spans="1:36" ht="31.5" x14ac:dyDescent="0.25">
      <c r="A25" s="1508"/>
      <c r="B25" s="1511"/>
      <c r="C25" s="1514"/>
      <c r="D25" s="1517"/>
      <c r="E25" s="17" t="s">
        <v>34</v>
      </c>
      <c r="F25" s="17">
        <v>0</v>
      </c>
      <c r="G25" s="17">
        <v>1</v>
      </c>
      <c r="H25" s="17">
        <v>0</v>
      </c>
      <c r="I25" s="17">
        <v>0</v>
      </c>
      <c r="J25" s="17">
        <v>0</v>
      </c>
      <c r="K25" s="17">
        <v>0</v>
      </c>
      <c r="L25" s="17">
        <v>22</v>
      </c>
      <c r="M25" s="17">
        <v>16.600000000000001</v>
      </c>
      <c r="N25" s="17">
        <v>24</v>
      </c>
      <c r="O25" s="17">
        <v>22</v>
      </c>
      <c r="P25" s="17">
        <v>17.5</v>
      </c>
      <c r="Q25" s="17">
        <v>23.8</v>
      </c>
      <c r="R25" s="18">
        <v>380</v>
      </c>
      <c r="S25" s="18">
        <v>380</v>
      </c>
      <c r="T25" s="18">
        <v>380</v>
      </c>
      <c r="U25" s="18">
        <v>380</v>
      </c>
      <c r="V25" s="19">
        <f t="shared" si="0"/>
        <v>1</v>
      </c>
      <c r="W25" s="19">
        <f t="shared" si="1"/>
        <v>0</v>
      </c>
      <c r="X25" s="19">
        <f t="shared" si="2"/>
        <v>20.866666666666667</v>
      </c>
      <c r="Y25" s="20">
        <f t="shared" si="3"/>
        <v>21.099999999999998</v>
      </c>
      <c r="Z25" s="1520"/>
      <c r="AA25" s="1505"/>
      <c r="AB25" s="1505"/>
      <c r="AC25" s="1505"/>
      <c r="AD25" s="1505"/>
      <c r="AE25" s="1505"/>
      <c r="AF25" s="1505"/>
      <c r="AG25" s="1505"/>
      <c r="AH25" s="1505"/>
      <c r="AI25" s="1502"/>
      <c r="AJ25" s="1502"/>
    </row>
    <row r="26" spans="1:36" ht="19.5" thickBot="1" x14ac:dyDescent="0.3">
      <c r="A26" s="1508"/>
      <c r="B26" s="1511"/>
      <c r="C26" s="1514"/>
      <c r="D26" s="1517"/>
      <c r="E26" s="21" t="s">
        <v>35</v>
      </c>
      <c r="F26" s="21">
        <v>27</v>
      </c>
      <c r="G26" s="21">
        <v>44</v>
      </c>
      <c r="H26" s="21">
        <v>36</v>
      </c>
      <c r="I26" s="21">
        <v>16</v>
      </c>
      <c r="J26" s="21">
        <v>22</v>
      </c>
      <c r="K26" s="21">
        <v>15</v>
      </c>
      <c r="L26" s="21">
        <v>77</v>
      </c>
      <c r="M26" s="21">
        <v>55</v>
      </c>
      <c r="N26" s="21">
        <v>92</v>
      </c>
      <c r="O26" s="21">
        <v>70</v>
      </c>
      <c r="P26" s="21">
        <v>23</v>
      </c>
      <c r="Q26" s="21">
        <v>54</v>
      </c>
      <c r="R26" s="23">
        <v>380</v>
      </c>
      <c r="S26" s="23">
        <v>380</v>
      </c>
      <c r="T26" s="23">
        <v>380</v>
      </c>
      <c r="U26" s="23">
        <v>380</v>
      </c>
      <c r="V26" s="19">
        <f t="shared" si="0"/>
        <v>35.666666666666664</v>
      </c>
      <c r="W26" s="19">
        <f t="shared" si="1"/>
        <v>17.666666666666668</v>
      </c>
      <c r="X26" s="19">
        <f t="shared" si="2"/>
        <v>74.666666666666671</v>
      </c>
      <c r="Y26" s="20">
        <f t="shared" si="3"/>
        <v>49</v>
      </c>
      <c r="Z26" s="1520"/>
      <c r="AA26" s="1505"/>
      <c r="AB26" s="1505"/>
      <c r="AC26" s="1505"/>
      <c r="AD26" s="1505"/>
      <c r="AE26" s="1505"/>
      <c r="AF26" s="1505"/>
      <c r="AG26" s="1505"/>
      <c r="AH26" s="1505"/>
      <c r="AI26" s="1502"/>
      <c r="AJ26" s="1502"/>
    </row>
    <row r="27" spans="1:36" ht="19.5" thickBot="1" x14ac:dyDescent="0.3">
      <c r="A27" s="1509"/>
      <c r="B27" s="1512"/>
      <c r="C27" s="1515"/>
      <c r="D27" s="1518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27">
        <v>380</v>
      </c>
      <c r="S27" s="27">
        <v>380</v>
      </c>
      <c r="T27" s="27">
        <v>380</v>
      </c>
      <c r="U27" s="27">
        <v>380</v>
      </c>
      <c r="V27" s="25">
        <f t="shared" si="0"/>
        <v>0</v>
      </c>
      <c r="W27" s="25">
        <f t="shared" si="1"/>
        <v>0</v>
      </c>
      <c r="X27" s="25">
        <f t="shared" si="2"/>
        <v>0</v>
      </c>
      <c r="Y27" s="26">
        <f t="shared" si="3"/>
        <v>0</v>
      </c>
      <c r="Z27" s="1521"/>
      <c r="AA27" s="1506"/>
      <c r="AB27" s="1506"/>
      <c r="AC27" s="1506"/>
      <c r="AD27" s="1506"/>
      <c r="AE27" s="1506"/>
      <c r="AF27" s="1506"/>
      <c r="AG27" s="1506"/>
      <c r="AH27" s="1506"/>
      <c r="AI27" s="1503"/>
      <c r="AJ27" s="1503"/>
    </row>
    <row r="28" spans="1:36" ht="19.5" thickBot="1" x14ac:dyDescent="0.3">
      <c r="A28" s="1507">
        <v>5</v>
      </c>
      <c r="B28" s="1510" t="s">
        <v>36</v>
      </c>
      <c r="C28" s="1513">
        <v>630</v>
      </c>
      <c r="D28" s="1516">
        <f>630*0.9</f>
        <v>567</v>
      </c>
      <c r="E28" s="13" t="s">
        <v>37</v>
      </c>
      <c r="F28" s="13">
        <v>13</v>
      </c>
      <c r="G28" s="13">
        <v>5</v>
      </c>
      <c r="H28" s="13">
        <v>12</v>
      </c>
      <c r="I28" s="13">
        <v>16</v>
      </c>
      <c r="J28" s="13">
        <v>11</v>
      </c>
      <c r="K28" s="13">
        <v>9</v>
      </c>
      <c r="L28" s="13">
        <v>6</v>
      </c>
      <c r="M28" s="13">
        <v>15.8</v>
      </c>
      <c r="N28" s="13">
        <v>5.8</v>
      </c>
      <c r="O28" s="13">
        <v>8.5</v>
      </c>
      <c r="P28" s="13">
        <v>42</v>
      </c>
      <c r="Q28" s="13">
        <v>17</v>
      </c>
      <c r="R28" s="23">
        <v>380</v>
      </c>
      <c r="S28" s="23">
        <v>380</v>
      </c>
      <c r="T28" s="23">
        <v>380</v>
      </c>
      <c r="U28" s="23">
        <v>380</v>
      </c>
      <c r="V28" s="15">
        <f t="shared" si="0"/>
        <v>10</v>
      </c>
      <c r="W28" s="15">
        <f t="shared" si="1"/>
        <v>12</v>
      </c>
      <c r="X28" s="15">
        <f t="shared" si="2"/>
        <v>9.2000000000000011</v>
      </c>
      <c r="Y28" s="16">
        <f t="shared" si="3"/>
        <v>22.5</v>
      </c>
      <c r="Z28" s="1519">
        <f>SUM(V28:V32)</f>
        <v>58.666666666666664</v>
      </c>
      <c r="AA28" s="1504">
        <f>SUM(W28:W32)</f>
        <v>55.833333333333336</v>
      </c>
      <c r="AB28" s="1504">
        <f>SUM(X28:X32)</f>
        <v>110.36666666666667</v>
      </c>
      <c r="AC28" s="1504">
        <f>SUM(Y28:Y32)</f>
        <v>113.16666666666667</v>
      </c>
      <c r="AD28" s="1504">
        <f t="shared" ref="AD28" si="11">Z28*0.38*0.9*SQRT(3)</f>
        <v>34.751867403061951</v>
      </c>
      <c r="AE28" s="1504">
        <f t="shared" si="5"/>
        <v>33.073510170527712</v>
      </c>
      <c r="AF28" s="1504">
        <f t="shared" si="5"/>
        <v>65.3769505520103</v>
      </c>
      <c r="AG28" s="1504">
        <f t="shared" si="5"/>
        <v>67.035562405338254</v>
      </c>
      <c r="AH28" s="1504">
        <f>MAX(Z28:AC32)</f>
        <v>113.16666666666667</v>
      </c>
      <c r="AI28" s="1501">
        <f t="shared" ref="AI28" si="12">AH28*0.38*0.9*SQRT(3)</f>
        <v>67.035562405338254</v>
      </c>
      <c r="AJ28" s="1501">
        <f>D28-AI28</f>
        <v>499.96443759466172</v>
      </c>
    </row>
    <row r="29" spans="1:36" ht="19.5" thickBot="1" x14ac:dyDescent="0.3">
      <c r="A29" s="1526"/>
      <c r="B29" s="1514"/>
      <c r="C29" s="1514"/>
      <c r="D29" s="1517"/>
      <c r="E29" s="31" t="s">
        <v>38</v>
      </c>
      <c r="F29" s="31">
        <v>4</v>
      </c>
      <c r="G29" s="31">
        <v>8</v>
      </c>
      <c r="H29" s="31">
        <v>3</v>
      </c>
      <c r="I29" s="31">
        <v>18</v>
      </c>
      <c r="J29" s="31">
        <v>3</v>
      </c>
      <c r="K29" s="31">
        <v>7</v>
      </c>
      <c r="L29" s="31">
        <v>31</v>
      </c>
      <c r="M29" s="31">
        <v>22</v>
      </c>
      <c r="N29" s="31">
        <v>16.899999999999999</v>
      </c>
      <c r="O29" s="31">
        <v>18</v>
      </c>
      <c r="P29" s="31">
        <v>17</v>
      </c>
      <c r="Q29" s="31">
        <v>10</v>
      </c>
      <c r="R29" s="23"/>
      <c r="S29" s="23"/>
      <c r="T29" s="23"/>
      <c r="U29" s="23"/>
      <c r="V29" s="15">
        <f t="shared" si="0"/>
        <v>5</v>
      </c>
      <c r="W29" s="15">
        <f t="shared" si="1"/>
        <v>9.3333333333333339</v>
      </c>
      <c r="X29" s="15">
        <f t="shared" si="2"/>
        <v>23.3</v>
      </c>
      <c r="Y29" s="16">
        <f t="shared" si="3"/>
        <v>15</v>
      </c>
      <c r="Z29" s="1527"/>
      <c r="AA29" s="1522"/>
      <c r="AB29" s="1522"/>
      <c r="AC29" s="1522"/>
      <c r="AD29" s="1522"/>
      <c r="AE29" s="1522"/>
      <c r="AF29" s="1522"/>
      <c r="AG29" s="1522"/>
      <c r="AH29" s="1522"/>
      <c r="AI29" s="1523"/>
      <c r="AJ29" s="1523"/>
    </row>
    <row r="30" spans="1:36" ht="19.5" thickBot="1" x14ac:dyDescent="0.3">
      <c r="A30" s="1526"/>
      <c r="B30" s="1514"/>
      <c r="C30" s="1514"/>
      <c r="D30" s="1517"/>
      <c r="E30" s="31" t="s">
        <v>39</v>
      </c>
      <c r="F30" s="31">
        <v>44</v>
      </c>
      <c r="G30" s="31">
        <v>43</v>
      </c>
      <c r="H30" s="31">
        <v>36</v>
      </c>
      <c r="I30" s="31">
        <v>41</v>
      </c>
      <c r="J30" s="31">
        <v>30</v>
      </c>
      <c r="K30" s="31">
        <v>25</v>
      </c>
      <c r="L30" s="31">
        <v>66</v>
      </c>
      <c r="M30" s="31">
        <v>66</v>
      </c>
      <c r="N30" s="31">
        <v>47.6</v>
      </c>
      <c r="O30" s="31">
        <v>56</v>
      </c>
      <c r="P30" s="31">
        <v>71</v>
      </c>
      <c r="Q30" s="31">
        <v>45</v>
      </c>
      <c r="R30" s="23"/>
      <c r="S30" s="23"/>
      <c r="T30" s="23"/>
      <c r="U30" s="23"/>
      <c r="V30" s="15">
        <f t="shared" si="0"/>
        <v>41</v>
      </c>
      <c r="W30" s="15">
        <f t="shared" si="1"/>
        <v>32</v>
      </c>
      <c r="X30" s="15">
        <f t="shared" si="2"/>
        <v>59.866666666666667</v>
      </c>
      <c r="Y30" s="16">
        <f t="shared" si="3"/>
        <v>57.333333333333336</v>
      </c>
      <c r="Z30" s="1527"/>
      <c r="AA30" s="1522"/>
      <c r="AB30" s="1522"/>
      <c r="AC30" s="1522"/>
      <c r="AD30" s="1522"/>
      <c r="AE30" s="1522"/>
      <c r="AF30" s="1522"/>
      <c r="AG30" s="1522"/>
      <c r="AH30" s="1522"/>
      <c r="AI30" s="1523"/>
      <c r="AJ30" s="1523"/>
    </row>
    <row r="31" spans="1:36" ht="32.25" thickBot="1" x14ac:dyDescent="0.3">
      <c r="A31" s="1526"/>
      <c r="B31" s="1514"/>
      <c r="C31" s="1514"/>
      <c r="D31" s="1517"/>
      <c r="E31" s="21" t="s">
        <v>34</v>
      </c>
      <c r="F31" s="21">
        <v>2</v>
      </c>
      <c r="G31" s="21">
        <v>5</v>
      </c>
      <c r="H31" s="21">
        <v>1</v>
      </c>
      <c r="I31" s="21">
        <v>1</v>
      </c>
      <c r="J31" s="21">
        <v>4</v>
      </c>
      <c r="K31" s="21">
        <v>0</v>
      </c>
      <c r="L31" s="21">
        <v>11</v>
      </c>
      <c r="M31" s="21">
        <v>25</v>
      </c>
      <c r="N31" s="21">
        <v>18</v>
      </c>
      <c r="O31" s="21">
        <v>11</v>
      </c>
      <c r="P31" s="21">
        <v>26</v>
      </c>
      <c r="Q31" s="21">
        <v>18</v>
      </c>
      <c r="R31" s="23"/>
      <c r="S31" s="23"/>
      <c r="T31" s="23"/>
      <c r="U31" s="23"/>
      <c r="V31" s="15">
        <f t="shared" si="0"/>
        <v>2.6666666666666665</v>
      </c>
      <c r="W31" s="15">
        <f t="shared" si="1"/>
        <v>2.5</v>
      </c>
      <c r="X31" s="15">
        <f t="shared" si="2"/>
        <v>18</v>
      </c>
      <c r="Y31" s="16">
        <f t="shared" si="3"/>
        <v>18.333333333333332</v>
      </c>
      <c r="Z31" s="1527"/>
      <c r="AA31" s="1522"/>
      <c r="AB31" s="1522"/>
      <c r="AC31" s="1522"/>
      <c r="AD31" s="1522"/>
      <c r="AE31" s="1522"/>
      <c r="AF31" s="1522"/>
      <c r="AG31" s="1522"/>
      <c r="AH31" s="1522"/>
      <c r="AI31" s="1523"/>
      <c r="AJ31" s="1523"/>
    </row>
    <row r="32" spans="1:36" ht="19.5" thickBot="1" x14ac:dyDescent="0.3">
      <c r="A32" s="1526"/>
      <c r="B32" s="1514"/>
      <c r="C32" s="1514"/>
      <c r="D32" s="1518"/>
      <c r="E32" s="32" t="s">
        <v>40</v>
      </c>
      <c r="F32" s="32">
        <v>0</v>
      </c>
      <c r="G32" s="32">
        <v>0</v>
      </c>
      <c r="H32" s="32">
        <v>0</v>
      </c>
      <c r="I32" s="32">
        <v>0</v>
      </c>
      <c r="J32" s="32">
        <v>0</v>
      </c>
      <c r="K32" s="32">
        <v>0</v>
      </c>
      <c r="L32" s="32">
        <v>0</v>
      </c>
      <c r="M32" s="32">
        <v>0</v>
      </c>
      <c r="N32" s="32">
        <v>0</v>
      </c>
      <c r="O32" s="32">
        <v>0</v>
      </c>
      <c r="P32" s="32">
        <v>0</v>
      </c>
      <c r="Q32" s="32">
        <v>0</v>
      </c>
      <c r="R32" s="23"/>
      <c r="S32" s="23"/>
      <c r="T32" s="23"/>
      <c r="U32" s="23"/>
      <c r="V32" s="15">
        <f t="shared" si="0"/>
        <v>0</v>
      </c>
      <c r="W32" s="15">
        <f t="shared" si="1"/>
        <v>0</v>
      </c>
      <c r="X32" s="15">
        <f t="shared" si="2"/>
        <v>0</v>
      </c>
      <c r="Y32" s="16">
        <f t="shared" si="3"/>
        <v>0</v>
      </c>
      <c r="Z32" s="1527"/>
      <c r="AA32" s="1522"/>
      <c r="AB32" s="1522"/>
      <c r="AC32" s="1522"/>
      <c r="AD32" s="1522"/>
      <c r="AE32" s="1522"/>
      <c r="AF32" s="1522"/>
      <c r="AG32" s="1522"/>
      <c r="AH32" s="1522"/>
      <c r="AI32" s="1523"/>
      <c r="AJ32" s="1523"/>
    </row>
    <row r="33" spans="1:36" ht="19.5" thickBot="1" x14ac:dyDescent="0.3">
      <c r="A33" s="1507">
        <v>6</v>
      </c>
      <c r="B33" s="1510" t="s">
        <v>41</v>
      </c>
      <c r="C33" s="1513">
        <v>630</v>
      </c>
      <c r="D33" s="1516">
        <f>630*0.9</f>
        <v>567</v>
      </c>
      <c r="E33" s="1524" t="s">
        <v>42</v>
      </c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23"/>
      <c r="S33" s="23"/>
      <c r="T33" s="23"/>
      <c r="U33" s="23"/>
      <c r="V33" s="15">
        <f t="shared" si="0"/>
        <v>0</v>
      </c>
      <c r="W33" s="15">
        <f t="shared" si="1"/>
        <v>0</v>
      </c>
      <c r="X33" s="15">
        <f t="shared" si="2"/>
        <v>0</v>
      </c>
      <c r="Y33" s="16">
        <f t="shared" si="3"/>
        <v>0</v>
      </c>
      <c r="Z33" s="1519">
        <f>SUM(V33:V34)</f>
        <v>0</v>
      </c>
      <c r="AA33" s="1504">
        <f>SUM(W33:W34)</f>
        <v>0</v>
      </c>
      <c r="AB33" s="1504">
        <f>SUM(X33:X34)</f>
        <v>0</v>
      </c>
      <c r="AC33" s="1504">
        <f>SUM(Y33:Y34)</f>
        <v>0</v>
      </c>
      <c r="AD33" s="1504">
        <f t="shared" ref="AD33:AG33" si="13">Z33*0.38*0.9*SQRT(3)</f>
        <v>0</v>
      </c>
      <c r="AE33" s="1504">
        <f t="shared" si="13"/>
        <v>0</v>
      </c>
      <c r="AF33" s="1504">
        <f t="shared" si="13"/>
        <v>0</v>
      </c>
      <c r="AG33" s="1504">
        <f t="shared" si="13"/>
        <v>0</v>
      </c>
      <c r="AH33" s="1504">
        <f>MAX(Z33:AC34)</f>
        <v>0</v>
      </c>
      <c r="AI33" s="1501">
        <f t="shared" ref="AI33" si="14">AH33*0.38*0.9*SQRT(3)</f>
        <v>0</v>
      </c>
      <c r="AJ33" s="1501">
        <f>D33-AI33</f>
        <v>567</v>
      </c>
    </row>
    <row r="34" spans="1:36" ht="19.5" thickBot="1" x14ac:dyDescent="0.3">
      <c r="A34" s="1508"/>
      <c r="B34" s="1511"/>
      <c r="C34" s="1514"/>
      <c r="D34" s="1518"/>
      <c r="E34" s="1525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8"/>
      <c r="S34" s="18"/>
      <c r="T34" s="18"/>
      <c r="U34" s="18"/>
      <c r="V34" s="19">
        <f t="shared" si="0"/>
        <v>0</v>
      </c>
      <c r="W34" s="19">
        <f t="shared" si="1"/>
        <v>0</v>
      </c>
      <c r="X34" s="19">
        <f t="shared" si="2"/>
        <v>0</v>
      </c>
      <c r="Y34" s="20">
        <f t="shared" si="3"/>
        <v>0</v>
      </c>
      <c r="Z34" s="1520"/>
      <c r="AA34" s="1505"/>
      <c r="AB34" s="1505"/>
      <c r="AC34" s="1505"/>
      <c r="AD34" s="1505"/>
      <c r="AE34" s="1505"/>
      <c r="AF34" s="1505"/>
      <c r="AG34" s="1505"/>
      <c r="AH34" s="1505"/>
      <c r="AI34" s="1502"/>
      <c r="AJ34" s="1502"/>
    </row>
    <row r="35" spans="1:36" ht="18.75" x14ac:dyDescent="0.25">
      <c r="A35" s="1507">
        <v>7</v>
      </c>
      <c r="B35" s="1510" t="s">
        <v>43</v>
      </c>
      <c r="C35" s="1513">
        <v>250</v>
      </c>
      <c r="D35" s="1516">
        <f>250*0.9</f>
        <v>225</v>
      </c>
      <c r="E35" s="13" t="s">
        <v>44</v>
      </c>
      <c r="F35" s="13">
        <v>48</v>
      </c>
      <c r="G35" s="13">
        <v>52</v>
      </c>
      <c r="H35" s="13">
        <v>41</v>
      </c>
      <c r="I35" s="13">
        <v>32</v>
      </c>
      <c r="J35" s="13">
        <v>22</v>
      </c>
      <c r="K35" s="13">
        <v>46</v>
      </c>
      <c r="L35" s="13">
        <v>60</v>
      </c>
      <c r="M35" s="13">
        <v>68</v>
      </c>
      <c r="N35" s="13">
        <v>87</v>
      </c>
      <c r="O35" s="13">
        <v>47</v>
      </c>
      <c r="P35" s="13">
        <v>61</v>
      </c>
      <c r="Q35" s="13">
        <v>66</v>
      </c>
      <c r="R35" s="13">
        <v>380</v>
      </c>
      <c r="S35" s="13">
        <v>380</v>
      </c>
      <c r="T35" s="13">
        <v>380</v>
      </c>
      <c r="U35" s="13">
        <v>380</v>
      </c>
      <c r="V35" s="15">
        <f t="shared" si="0"/>
        <v>47</v>
      </c>
      <c r="W35" s="15">
        <f t="shared" si="1"/>
        <v>33.333333333333336</v>
      </c>
      <c r="X35" s="15">
        <f t="shared" si="2"/>
        <v>71.666666666666671</v>
      </c>
      <c r="Y35" s="16">
        <f t="shared" si="3"/>
        <v>58</v>
      </c>
      <c r="Z35" s="1519">
        <f>SUM(V35:V36)</f>
        <v>110.33333333333334</v>
      </c>
      <c r="AA35" s="1504">
        <f>SUM(W35:W36)</f>
        <v>88.333333333333343</v>
      </c>
      <c r="AB35" s="1504">
        <f>SUM(X35:X36)</f>
        <v>140</v>
      </c>
      <c r="AC35" s="1504">
        <f>SUM(Y35:Y36)</f>
        <v>155.73333333333335</v>
      </c>
      <c r="AD35" s="1504">
        <f t="shared" ref="AD35:AG37" si="15">Z35*0.38*0.9*SQRT(3)</f>
        <v>65.357205172804015</v>
      </c>
      <c r="AE35" s="1504">
        <f t="shared" si="15"/>
        <v>52.325254896655785</v>
      </c>
      <c r="AF35" s="1504">
        <f t="shared" si="15"/>
        <v>82.930592666397843</v>
      </c>
      <c r="AG35" s="1504">
        <f t="shared" si="15"/>
        <v>92.250411651764466</v>
      </c>
      <c r="AH35" s="1504">
        <f>MAX(Z35:AC36)</f>
        <v>155.73333333333335</v>
      </c>
      <c r="AI35" s="1501">
        <f t="shared" ref="AI35" si="16">AH35*0.38*0.9*SQRT(3)</f>
        <v>92.250411651764466</v>
      </c>
      <c r="AJ35" s="1501">
        <f>D35-AI35</f>
        <v>132.74958834823553</v>
      </c>
    </row>
    <row r="36" spans="1:36" ht="19.5" thickBot="1" x14ac:dyDescent="0.3">
      <c r="A36" s="1508"/>
      <c r="B36" s="1511"/>
      <c r="C36" s="1514"/>
      <c r="D36" s="1518"/>
      <c r="E36" s="17" t="s">
        <v>45</v>
      </c>
      <c r="F36" s="17">
        <v>69</v>
      </c>
      <c r="G36" s="17">
        <v>57</v>
      </c>
      <c r="H36" s="17">
        <v>64</v>
      </c>
      <c r="I36" s="17">
        <v>62</v>
      </c>
      <c r="J36" s="17">
        <v>41</v>
      </c>
      <c r="K36" s="17">
        <v>62</v>
      </c>
      <c r="L36" s="17">
        <v>85</v>
      </c>
      <c r="M36" s="17">
        <v>60</v>
      </c>
      <c r="N36" s="17">
        <v>60</v>
      </c>
      <c r="O36" s="17">
        <v>84.7</v>
      </c>
      <c r="P36" s="17">
        <v>80.5</v>
      </c>
      <c r="Q36" s="17">
        <v>128</v>
      </c>
      <c r="R36" s="18">
        <v>380</v>
      </c>
      <c r="S36" s="18">
        <v>380</v>
      </c>
      <c r="T36" s="18">
        <v>380</v>
      </c>
      <c r="U36" s="18">
        <v>380</v>
      </c>
      <c r="V36" s="19">
        <f t="shared" si="0"/>
        <v>63.333333333333336</v>
      </c>
      <c r="W36" s="19">
        <f t="shared" si="1"/>
        <v>55</v>
      </c>
      <c r="X36" s="19">
        <f t="shared" si="2"/>
        <v>68.333333333333329</v>
      </c>
      <c r="Y36" s="20">
        <f t="shared" si="3"/>
        <v>97.733333333333334</v>
      </c>
      <c r="Z36" s="1520"/>
      <c r="AA36" s="1505"/>
      <c r="AB36" s="1505"/>
      <c r="AC36" s="1505"/>
      <c r="AD36" s="1505"/>
      <c r="AE36" s="1505"/>
      <c r="AF36" s="1505"/>
      <c r="AG36" s="1505"/>
      <c r="AH36" s="1505"/>
      <c r="AI36" s="1502"/>
      <c r="AJ36" s="1502"/>
    </row>
    <row r="37" spans="1:36" ht="18.75" x14ac:dyDescent="0.25">
      <c r="A37" s="1507">
        <v>8</v>
      </c>
      <c r="B37" s="1510" t="s">
        <v>46</v>
      </c>
      <c r="C37" s="1513">
        <v>100</v>
      </c>
      <c r="D37" s="1516">
        <f>100*0.9</f>
        <v>90</v>
      </c>
      <c r="E37" s="13" t="s">
        <v>47</v>
      </c>
      <c r="F37" s="13">
        <v>2</v>
      </c>
      <c r="G37" s="13">
        <v>4</v>
      </c>
      <c r="H37" s="13">
        <v>6</v>
      </c>
      <c r="I37" s="13">
        <v>2</v>
      </c>
      <c r="J37" s="13">
        <v>4</v>
      </c>
      <c r="K37" s="13">
        <v>6</v>
      </c>
      <c r="L37" s="13">
        <v>5.3</v>
      </c>
      <c r="M37" s="13">
        <v>4.3</v>
      </c>
      <c r="N37" s="13">
        <v>1.2</v>
      </c>
      <c r="O37" s="13">
        <v>5.3</v>
      </c>
      <c r="P37" s="13">
        <v>4.3</v>
      </c>
      <c r="Q37" s="13">
        <v>1.2</v>
      </c>
      <c r="R37" s="13">
        <v>380</v>
      </c>
      <c r="S37" s="13">
        <v>380</v>
      </c>
      <c r="T37" s="13">
        <v>380</v>
      </c>
      <c r="U37" s="13">
        <v>380</v>
      </c>
      <c r="V37" s="15">
        <f t="shared" si="0"/>
        <v>4</v>
      </c>
      <c r="W37" s="15">
        <f t="shared" si="1"/>
        <v>4</v>
      </c>
      <c r="X37" s="15">
        <f t="shared" si="2"/>
        <v>3.5999999999999996</v>
      </c>
      <c r="Y37" s="16">
        <f t="shared" si="3"/>
        <v>3.5999999999999996</v>
      </c>
      <c r="Z37" s="1519">
        <f>SUM(V37:V39)</f>
        <v>23.333333333333332</v>
      </c>
      <c r="AA37" s="1504">
        <f>SUM(W37:W39)</f>
        <v>23.333333333333332</v>
      </c>
      <c r="AB37" s="1504">
        <f>SUM(X37:X39)</f>
        <v>3.5999999999999996</v>
      </c>
      <c r="AC37" s="1504">
        <f>SUM(Y37:Y39)</f>
        <v>3.5999999999999996</v>
      </c>
      <c r="AD37" s="1504">
        <f t="shared" ref="AD37" si="17">Z37*0.38*0.9*SQRT(3)</f>
        <v>13.821765444399642</v>
      </c>
      <c r="AE37" s="1504">
        <f t="shared" si="15"/>
        <v>13.821765444399642</v>
      </c>
      <c r="AF37" s="1504">
        <f t="shared" si="15"/>
        <v>2.1325009542788012</v>
      </c>
      <c r="AG37" s="1504">
        <f t="shared" si="15"/>
        <v>2.1325009542788012</v>
      </c>
      <c r="AH37" s="1504">
        <f>MAX(Z37:AC39)</f>
        <v>23.333333333333332</v>
      </c>
      <c r="AI37" s="1501">
        <f t="shared" ref="AI37" si="18">AH37*0.38*0.9*SQRT(3)</f>
        <v>13.821765444399642</v>
      </c>
      <c r="AJ37" s="1501">
        <f>D37-AI37</f>
        <v>76.178234555600355</v>
      </c>
    </row>
    <row r="38" spans="1:36" ht="31.5" x14ac:dyDescent="0.25">
      <c r="A38" s="1508"/>
      <c r="B38" s="1511"/>
      <c r="C38" s="1514"/>
      <c r="D38" s="1517"/>
      <c r="E38" s="17" t="s">
        <v>48</v>
      </c>
      <c r="F38" s="17">
        <v>20</v>
      </c>
      <c r="G38" s="17">
        <v>18</v>
      </c>
      <c r="H38" s="17">
        <v>20</v>
      </c>
      <c r="I38" s="17">
        <v>20</v>
      </c>
      <c r="J38" s="17">
        <v>18</v>
      </c>
      <c r="K38" s="17">
        <v>20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8">
        <v>380</v>
      </c>
      <c r="S38" s="18">
        <v>380</v>
      </c>
      <c r="T38" s="18">
        <v>380</v>
      </c>
      <c r="U38" s="18">
        <v>380</v>
      </c>
      <c r="V38" s="19">
        <f t="shared" si="0"/>
        <v>19.333333333333332</v>
      </c>
      <c r="W38" s="19">
        <f t="shared" si="1"/>
        <v>19.333333333333332</v>
      </c>
      <c r="X38" s="19">
        <f t="shared" si="2"/>
        <v>0</v>
      </c>
      <c r="Y38" s="20">
        <f t="shared" si="3"/>
        <v>0</v>
      </c>
      <c r="Z38" s="1520"/>
      <c r="AA38" s="1505"/>
      <c r="AB38" s="1505"/>
      <c r="AC38" s="1505"/>
      <c r="AD38" s="1505"/>
      <c r="AE38" s="1505"/>
      <c r="AF38" s="1505"/>
      <c r="AG38" s="1505"/>
      <c r="AH38" s="1505"/>
      <c r="AI38" s="1502"/>
      <c r="AJ38" s="1502"/>
    </row>
    <row r="39" spans="1:36" ht="19.5" thickBot="1" x14ac:dyDescent="0.3">
      <c r="A39" s="1509"/>
      <c r="B39" s="1512"/>
      <c r="C39" s="1515"/>
      <c r="D39" s="1518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4"/>
      <c r="S39" s="24"/>
      <c r="T39" s="24"/>
      <c r="U39" s="24"/>
      <c r="V39" s="25">
        <f t="shared" si="0"/>
        <v>0</v>
      </c>
      <c r="W39" s="25">
        <f t="shared" si="1"/>
        <v>0</v>
      </c>
      <c r="X39" s="25">
        <f t="shared" si="2"/>
        <v>0</v>
      </c>
      <c r="Y39" s="26">
        <f t="shared" si="3"/>
        <v>0</v>
      </c>
      <c r="Z39" s="1521"/>
      <c r="AA39" s="1506"/>
      <c r="AB39" s="1506"/>
      <c r="AC39" s="1506"/>
      <c r="AD39" s="1506"/>
      <c r="AE39" s="1506"/>
      <c r="AF39" s="1506"/>
      <c r="AG39" s="1506"/>
      <c r="AH39" s="1506"/>
      <c r="AI39" s="1503"/>
      <c r="AJ39" s="1503"/>
    </row>
    <row r="40" spans="1:36" ht="18.75" x14ac:dyDescent="0.25">
      <c r="A40" s="1507"/>
      <c r="B40" s="1510"/>
      <c r="C40" s="1513"/>
      <c r="D40" s="1516"/>
      <c r="E40" s="13"/>
      <c r="F40" s="13"/>
      <c r="G40" s="13"/>
      <c r="H40" s="13"/>
      <c r="I40" s="13"/>
      <c r="J40" s="13"/>
      <c r="K40" s="13"/>
      <c r="L40" s="1593"/>
      <c r="M40" s="1594"/>
      <c r="N40" s="1595"/>
      <c r="O40" s="1596"/>
      <c r="P40" s="1597"/>
      <c r="Q40" s="1598"/>
      <c r="R40" s="13"/>
      <c r="S40" s="13"/>
      <c r="T40" s="13"/>
      <c r="U40" s="13"/>
      <c r="V40" s="15"/>
      <c r="W40" s="15"/>
      <c r="X40" s="15"/>
      <c r="Y40" s="33"/>
      <c r="Z40" s="1519"/>
      <c r="AA40" s="1504"/>
      <c r="AB40" s="1504"/>
      <c r="AC40" s="1504"/>
      <c r="AD40" s="1504">
        <f>SUM(AD12:AD39)</f>
        <v>236.84582357939098</v>
      </c>
      <c r="AE40" s="1504">
        <f t="shared" ref="AE40:AG40" si="19">SUM(AE12:AE39)</f>
        <v>207.03030097790034</v>
      </c>
      <c r="AF40" s="1504">
        <f t="shared" si="19"/>
        <v>412.87587920342349</v>
      </c>
      <c r="AG40" s="1504">
        <f t="shared" si="19"/>
        <v>417.00266345753715</v>
      </c>
      <c r="AH40" s="1504"/>
      <c r="AI40" s="1501"/>
      <c r="AJ40" s="1501"/>
    </row>
    <row r="41" spans="1:36" ht="18.75" x14ac:dyDescent="0.25">
      <c r="A41" s="1508"/>
      <c r="B41" s="1511"/>
      <c r="C41" s="1514"/>
      <c r="D41" s="1517"/>
      <c r="E41" s="17"/>
      <c r="F41" s="17"/>
      <c r="G41" s="17"/>
      <c r="H41" s="17"/>
      <c r="I41" s="17"/>
      <c r="J41" s="17"/>
      <c r="K41" s="17"/>
      <c r="L41" s="1599"/>
      <c r="M41" s="1600"/>
      <c r="N41" s="1601"/>
      <c r="O41" s="1599"/>
      <c r="P41" s="1600"/>
      <c r="Q41" s="1601"/>
      <c r="R41" s="18"/>
      <c r="S41" s="18"/>
      <c r="T41" s="18"/>
      <c r="U41" s="18"/>
      <c r="V41" s="19"/>
      <c r="W41" s="19"/>
      <c r="X41" s="19"/>
      <c r="Y41" s="34"/>
      <c r="Z41" s="1520"/>
      <c r="AA41" s="1505"/>
      <c r="AB41" s="1505"/>
      <c r="AC41" s="1505"/>
      <c r="AD41" s="1505"/>
      <c r="AE41" s="1505"/>
      <c r="AF41" s="1505"/>
      <c r="AG41" s="1505"/>
      <c r="AH41" s="1505"/>
      <c r="AI41" s="1502"/>
      <c r="AJ41" s="1502"/>
    </row>
    <row r="42" spans="1:36" ht="19.5" thickBot="1" x14ac:dyDescent="0.3">
      <c r="A42" s="1509"/>
      <c r="B42" s="1512"/>
      <c r="C42" s="1515"/>
      <c r="D42" s="1518"/>
      <c r="E42" s="23"/>
      <c r="F42" s="23"/>
      <c r="G42" s="23"/>
      <c r="H42" s="23"/>
      <c r="I42" s="23"/>
      <c r="J42" s="23"/>
      <c r="K42" s="23"/>
      <c r="L42" s="1602"/>
      <c r="M42" s="1603"/>
      <c r="N42" s="1604"/>
      <c r="O42" s="1602"/>
      <c r="P42" s="1603"/>
      <c r="Q42" s="1604"/>
      <c r="R42" s="24"/>
      <c r="S42" s="24"/>
      <c r="T42" s="24"/>
      <c r="U42" s="24"/>
      <c r="V42" s="25"/>
      <c r="W42" s="25"/>
      <c r="X42" s="25"/>
      <c r="Y42" s="35"/>
      <c r="Z42" s="1521"/>
      <c r="AA42" s="1506"/>
      <c r="AB42" s="1506"/>
      <c r="AC42" s="1506"/>
      <c r="AD42" s="1506"/>
      <c r="AE42" s="1506"/>
      <c r="AF42" s="1506"/>
      <c r="AG42" s="1506"/>
      <c r="AH42" s="1506"/>
      <c r="AI42" s="1503"/>
      <c r="AJ42" s="1503"/>
    </row>
  </sheetData>
  <sheetProtection formatCells="0" formatColumns="0" formatRows="0" insertRows="0"/>
  <mergeCells count="172">
    <mergeCell ref="AE40:AE42"/>
    <mergeCell ref="AF40:AF42"/>
    <mergeCell ref="AG40:AG42"/>
    <mergeCell ref="AH40:AH42"/>
    <mergeCell ref="AI40:AI42"/>
    <mergeCell ref="AJ40:AJ42"/>
    <mergeCell ref="L40:N40"/>
    <mergeCell ref="O40:Q40"/>
    <mergeCell ref="L41:N41"/>
    <mergeCell ref="O41:Q41"/>
    <mergeCell ref="L42:N42"/>
    <mergeCell ref="O42:Q42"/>
    <mergeCell ref="A40:A42"/>
    <mergeCell ref="B40:B42"/>
    <mergeCell ref="C40:C42"/>
    <mergeCell ref="D40:D42"/>
    <mergeCell ref="Z40:Z42"/>
    <mergeCell ref="AA40:AA42"/>
    <mergeCell ref="AB40:AB42"/>
    <mergeCell ref="AC40:AC42"/>
    <mergeCell ref="AD40:AD42"/>
    <mergeCell ref="A8:A11"/>
    <mergeCell ref="B8:B11"/>
    <mergeCell ref="C8:C11"/>
    <mergeCell ref="D8:D11"/>
    <mergeCell ref="E8:E11"/>
    <mergeCell ref="F8:Q8"/>
    <mergeCell ref="R8:U9"/>
    <mergeCell ref="AD8:AG9"/>
    <mergeCell ref="AH8:AH11"/>
    <mergeCell ref="AA12:AA16"/>
    <mergeCell ref="AI17:AI19"/>
    <mergeCell ref="AJ17:AJ19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Z8:AC9"/>
    <mergeCell ref="AB20:AB23"/>
    <mergeCell ref="AC20:AC23"/>
    <mergeCell ref="AC17:AC19"/>
    <mergeCell ref="AH12:AH16"/>
    <mergeCell ref="AI12:AI16"/>
    <mergeCell ref="AJ12:AJ16"/>
    <mergeCell ref="A17:A19"/>
    <mergeCell ref="B17:B19"/>
    <mergeCell ref="C17:C19"/>
    <mergeCell ref="D17:D19"/>
    <mergeCell ref="Z17:Z19"/>
    <mergeCell ref="AA17:AA19"/>
    <mergeCell ref="AB17:AB19"/>
    <mergeCell ref="AB12:AB16"/>
    <mergeCell ref="AC12:AC16"/>
    <mergeCell ref="AD12:AD16"/>
    <mergeCell ref="AE12:AE16"/>
    <mergeCell ref="AF12:AF16"/>
    <mergeCell ref="AG12:AG16"/>
    <mergeCell ref="A12:A16"/>
    <mergeCell ref="B12:B16"/>
    <mergeCell ref="C12:C16"/>
    <mergeCell ref="D12:D16"/>
    <mergeCell ref="Z12:Z16"/>
    <mergeCell ref="AD17:AD19"/>
    <mergeCell ref="AE17:AE19"/>
    <mergeCell ref="AF17:AF19"/>
    <mergeCell ref="AG17:AG19"/>
    <mergeCell ref="AH17:AH19"/>
    <mergeCell ref="AE24:AE27"/>
    <mergeCell ref="AF24:AF27"/>
    <mergeCell ref="AG24:AG27"/>
    <mergeCell ref="AH24:AH27"/>
    <mergeCell ref="AI24:AI27"/>
    <mergeCell ref="AJ24:AJ27"/>
    <mergeCell ref="AJ20:AJ23"/>
    <mergeCell ref="A24:A27"/>
    <mergeCell ref="B24:B27"/>
    <mergeCell ref="C24:C27"/>
    <mergeCell ref="D24:D27"/>
    <mergeCell ref="Z24:Z27"/>
    <mergeCell ref="AA24:AA27"/>
    <mergeCell ref="AB24:AB27"/>
    <mergeCell ref="AC24:AC27"/>
    <mergeCell ref="AD24:AD27"/>
    <mergeCell ref="AD20:AD23"/>
    <mergeCell ref="AE20:AE23"/>
    <mergeCell ref="AF20:AF23"/>
    <mergeCell ref="AG20:AG23"/>
    <mergeCell ref="AH20:AH23"/>
    <mergeCell ref="AI20:AI23"/>
    <mergeCell ref="A20:A23"/>
    <mergeCell ref="B20:B23"/>
    <mergeCell ref="C20:C23"/>
    <mergeCell ref="D20:D23"/>
    <mergeCell ref="Z20:Z23"/>
    <mergeCell ref="AA20:AA23"/>
    <mergeCell ref="AH28:AH32"/>
    <mergeCell ref="AI28:AI32"/>
    <mergeCell ref="AJ28:AJ32"/>
    <mergeCell ref="A33:A34"/>
    <mergeCell ref="B33:B34"/>
    <mergeCell ref="C33:C34"/>
    <mergeCell ref="D33:D34"/>
    <mergeCell ref="E33:E34"/>
    <mergeCell ref="Z33:Z34"/>
    <mergeCell ref="AA33:AA34"/>
    <mergeCell ref="AB28:AB32"/>
    <mergeCell ref="AC28:AC32"/>
    <mergeCell ref="AD28:AD32"/>
    <mergeCell ref="AE28:AE32"/>
    <mergeCell ref="AF28:AF32"/>
    <mergeCell ref="AG28:AG32"/>
    <mergeCell ref="A28:A32"/>
    <mergeCell ref="B28:B32"/>
    <mergeCell ref="C28:C32"/>
    <mergeCell ref="D28:D32"/>
    <mergeCell ref="Z28:Z32"/>
    <mergeCell ref="AA28:AA32"/>
    <mergeCell ref="AH33:AH34"/>
    <mergeCell ref="AI33:AI34"/>
    <mergeCell ref="AJ33:AJ34"/>
    <mergeCell ref="A35:A36"/>
    <mergeCell ref="B35:B36"/>
    <mergeCell ref="C35:C36"/>
    <mergeCell ref="D35:D36"/>
    <mergeCell ref="Z35:Z36"/>
    <mergeCell ref="AA35:AA36"/>
    <mergeCell ref="AB35:AB36"/>
    <mergeCell ref="AB33:AB34"/>
    <mergeCell ref="AC33:AC34"/>
    <mergeCell ref="AD33:AD34"/>
    <mergeCell ref="AE33:AE34"/>
    <mergeCell ref="AF33:AF34"/>
    <mergeCell ref="AG33:AG34"/>
    <mergeCell ref="A37:A39"/>
    <mergeCell ref="B37:B39"/>
    <mergeCell ref="C37:C39"/>
    <mergeCell ref="D37:D39"/>
    <mergeCell ref="Z37:Z39"/>
    <mergeCell ref="AA37:AA39"/>
    <mergeCell ref="AB37:AB39"/>
    <mergeCell ref="AC37:AC39"/>
    <mergeCell ref="AC35:AC36"/>
    <mergeCell ref="AJ37:AJ39"/>
    <mergeCell ref="AD37:AD39"/>
    <mergeCell ref="AE37:AE39"/>
    <mergeCell ref="AF37:AF39"/>
    <mergeCell ref="AG37:AG39"/>
    <mergeCell ref="AH37:AH39"/>
    <mergeCell ref="AI37:AI39"/>
    <mergeCell ref="AI35:AI36"/>
    <mergeCell ref="AJ35:AJ36"/>
    <mergeCell ref="AD35:AD36"/>
    <mergeCell ref="AE35:AE36"/>
    <mergeCell ref="AF35:AF36"/>
    <mergeCell ref="AG35:AG36"/>
    <mergeCell ref="AH35:AH36"/>
  </mergeCells>
  <pageMargins left="0.7" right="0.7" top="0.75" bottom="0.75" header="0.3" footer="0.3"/>
  <pageSetup paperSize="9" scale="90" orientation="portrait" r:id="rId1"/>
  <rowBreaks count="1" manualBreakCount="1">
    <brk id="41" max="16383" man="1"/>
  </rowBreaks>
  <colBreaks count="1" manualBreakCount="1">
    <brk id="11" max="1048575" man="1"/>
  </col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191"/>
  <sheetViews>
    <sheetView topLeftCell="A160" zoomScale="70" zoomScaleNormal="70" zoomScaleSheetLayoutView="85" zoomScalePageLayoutView="85" workbookViewId="0">
      <selection activeCell="L181" sqref="L181"/>
    </sheetView>
  </sheetViews>
  <sheetFormatPr defaultColWidth="9.140625" defaultRowHeight="15" x14ac:dyDescent="0.25"/>
  <cols>
    <col min="1" max="1" width="8" style="222" customWidth="1"/>
    <col min="2" max="2" width="20.42578125" style="222" customWidth="1"/>
    <col min="3" max="4" width="22.5703125" style="222" customWidth="1"/>
    <col min="5" max="5" width="25.140625" style="222" customWidth="1"/>
    <col min="6" max="17" width="9.140625" style="222"/>
    <col min="18" max="34" width="10.7109375" style="222" customWidth="1"/>
    <col min="35" max="35" width="11.28515625" style="222" customWidth="1"/>
    <col min="36" max="36" width="14.42578125" style="222" customWidth="1"/>
    <col min="37" max="16384" width="9.140625" style="222"/>
  </cols>
  <sheetData>
    <row r="1" spans="1:36" x14ac:dyDescent="0.25">
      <c r="A1" s="220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1"/>
      <c r="V1" s="221"/>
    </row>
    <row r="2" spans="1:36" x14ac:dyDescent="0.25">
      <c r="A2" s="220"/>
      <c r="B2" s="1656" t="s">
        <v>572</v>
      </c>
      <c r="C2" s="1657"/>
      <c r="D2" s="1657"/>
      <c r="E2" s="1657"/>
      <c r="F2" s="1657"/>
      <c r="G2" s="1657"/>
      <c r="H2" s="1657"/>
      <c r="I2" s="1657"/>
      <c r="J2" s="1657"/>
      <c r="K2" s="1657"/>
      <c r="L2" s="1657"/>
      <c r="M2" s="1657"/>
      <c r="N2" s="1657"/>
      <c r="O2" s="1657"/>
      <c r="P2" s="1657"/>
      <c r="Q2" s="1658"/>
      <c r="R2" s="220"/>
      <c r="S2" s="220"/>
      <c r="T2" s="220"/>
      <c r="U2" s="221"/>
      <c r="V2" s="221"/>
    </row>
    <row r="3" spans="1:36" x14ac:dyDescent="0.25">
      <c r="A3" s="220"/>
      <c r="B3" s="1659"/>
      <c r="C3" s="1660"/>
      <c r="D3" s="1660"/>
      <c r="E3" s="1660"/>
      <c r="F3" s="1660"/>
      <c r="G3" s="1660"/>
      <c r="H3" s="1660"/>
      <c r="I3" s="1660"/>
      <c r="J3" s="1660"/>
      <c r="K3" s="1660"/>
      <c r="L3" s="1660"/>
      <c r="M3" s="1660"/>
      <c r="N3" s="1660"/>
      <c r="O3" s="1660"/>
      <c r="P3" s="1660"/>
      <c r="Q3" s="1661"/>
      <c r="R3" s="220"/>
      <c r="S3" s="220"/>
      <c r="T3" s="220"/>
      <c r="U3" s="221"/>
      <c r="V3" s="221"/>
    </row>
    <row r="4" spans="1:36" ht="20.25" x14ac:dyDescent="0.25">
      <c r="A4" s="220"/>
      <c r="B4" s="223"/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0"/>
      <c r="S4" s="220"/>
      <c r="T4" s="220"/>
      <c r="U4" s="221"/>
      <c r="V4" s="221"/>
    </row>
    <row r="5" spans="1:36" ht="20.25" customHeight="1" x14ac:dyDescent="0.25">
      <c r="A5" s="220"/>
      <c r="B5" s="223"/>
      <c r="C5" s="223"/>
      <c r="D5" s="223"/>
      <c r="E5" s="223"/>
      <c r="F5" s="1662"/>
      <c r="G5" s="1662"/>
      <c r="H5" s="1662"/>
      <c r="I5" s="1662"/>
      <c r="J5" s="1662"/>
      <c r="K5" s="1662"/>
      <c r="L5" s="1662"/>
      <c r="M5" s="1662"/>
      <c r="N5" s="1662"/>
      <c r="O5" s="1662"/>
      <c r="P5" s="1662"/>
      <c r="Q5" s="1662"/>
      <c r="R5" s="1662"/>
      <c r="S5" s="1662"/>
      <c r="T5" s="1662"/>
      <c r="U5" s="1662"/>
      <c r="V5" s="1663" t="s">
        <v>1</v>
      </c>
      <c r="W5" s="1663"/>
      <c r="X5" s="1663"/>
      <c r="Y5" s="1663"/>
      <c r="Z5" s="1663"/>
      <c r="AA5" s="1663"/>
      <c r="AB5" s="1663"/>
      <c r="AC5" s="1663"/>
      <c r="AD5" s="1663"/>
      <c r="AE5" s="1663"/>
      <c r="AF5" s="1663"/>
      <c r="AG5" s="1663"/>
      <c r="AH5" s="1663"/>
    </row>
    <row r="6" spans="1:36" ht="30" customHeight="1" x14ac:dyDescent="0.25">
      <c r="A6" s="220"/>
      <c r="B6" s="223"/>
      <c r="C6" s="223"/>
      <c r="D6" s="223"/>
      <c r="E6" s="223"/>
      <c r="F6" s="1662"/>
      <c r="G6" s="1662"/>
      <c r="H6" s="1662"/>
      <c r="I6" s="1662"/>
      <c r="J6" s="1662"/>
      <c r="K6" s="1662"/>
      <c r="L6" s="1662"/>
      <c r="M6" s="1662"/>
      <c r="N6" s="1662"/>
      <c r="O6" s="1662"/>
      <c r="P6" s="1662"/>
      <c r="Q6" s="1662"/>
      <c r="R6" s="1662"/>
      <c r="S6" s="1662"/>
      <c r="T6" s="1662"/>
      <c r="U6" s="1662"/>
      <c r="V6" s="1663"/>
      <c r="W6" s="1663"/>
      <c r="X6" s="1663"/>
      <c r="Y6" s="1663"/>
      <c r="Z6" s="1663"/>
      <c r="AA6" s="1663"/>
      <c r="AB6" s="1663"/>
      <c r="AC6" s="1663"/>
      <c r="AD6" s="1663"/>
      <c r="AE6" s="1663"/>
      <c r="AF6" s="1663"/>
      <c r="AG6" s="1663"/>
      <c r="AH6" s="1663"/>
    </row>
    <row r="7" spans="1:36" ht="15.75" thickBot="1" x14ac:dyDescent="0.3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1"/>
      <c r="V7" s="221"/>
    </row>
    <row r="8" spans="1:36" ht="31.5" customHeight="1" thickBot="1" x14ac:dyDescent="0.3">
      <c r="A8" s="1676" t="s">
        <v>2</v>
      </c>
      <c r="B8" s="1679" t="s">
        <v>3</v>
      </c>
      <c r="C8" s="1682" t="s">
        <v>4</v>
      </c>
      <c r="D8" s="1682" t="s">
        <v>5</v>
      </c>
      <c r="E8" s="1679" t="s">
        <v>6</v>
      </c>
      <c r="F8" s="1664" t="s">
        <v>7</v>
      </c>
      <c r="G8" s="1685"/>
      <c r="H8" s="1685"/>
      <c r="I8" s="1685"/>
      <c r="J8" s="1685"/>
      <c r="K8" s="1685"/>
      <c r="L8" s="1685"/>
      <c r="M8" s="1685"/>
      <c r="N8" s="1685"/>
      <c r="O8" s="1685"/>
      <c r="P8" s="1685"/>
      <c r="Q8" s="1686"/>
      <c r="R8" s="1687" t="s">
        <v>8</v>
      </c>
      <c r="S8" s="1688"/>
      <c r="T8" s="1688"/>
      <c r="U8" s="1689"/>
      <c r="V8" s="1670" t="s">
        <v>9</v>
      </c>
      <c r="W8" s="1671"/>
      <c r="X8" s="1671"/>
      <c r="Y8" s="1672"/>
      <c r="Z8" s="1670" t="s">
        <v>10</v>
      </c>
      <c r="AA8" s="1671"/>
      <c r="AB8" s="1671"/>
      <c r="AC8" s="1672"/>
      <c r="AD8" s="1670" t="s">
        <v>11</v>
      </c>
      <c r="AE8" s="1671"/>
      <c r="AF8" s="1671"/>
      <c r="AG8" s="1672"/>
      <c r="AH8" s="1693" t="s">
        <v>12</v>
      </c>
      <c r="AI8" s="1651" t="s">
        <v>13</v>
      </c>
      <c r="AJ8" s="1651" t="s">
        <v>14</v>
      </c>
    </row>
    <row r="9" spans="1:36" ht="33" customHeight="1" thickBot="1" x14ac:dyDescent="0.3">
      <c r="A9" s="1677"/>
      <c r="B9" s="1680"/>
      <c r="C9" s="1683"/>
      <c r="D9" s="1683"/>
      <c r="E9" s="1680"/>
      <c r="F9" s="1664" t="s">
        <v>15</v>
      </c>
      <c r="G9" s="1666"/>
      <c r="H9" s="1666"/>
      <c r="I9" s="1666"/>
      <c r="J9" s="1666"/>
      <c r="K9" s="1665"/>
      <c r="L9" s="1664" t="s">
        <v>16</v>
      </c>
      <c r="M9" s="1666"/>
      <c r="N9" s="1666"/>
      <c r="O9" s="1666"/>
      <c r="P9" s="1666"/>
      <c r="Q9" s="1665"/>
      <c r="R9" s="1690"/>
      <c r="S9" s="1691"/>
      <c r="T9" s="1691"/>
      <c r="U9" s="1692"/>
      <c r="V9" s="1673"/>
      <c r="W9" s="1674"/>
      <c r="X9" s="1674"/>
      <c r="Y9" s="1675"/>
      <c r="Z9" s="1673"/>
      <c r="AA9" s="1674"/>
      <c r="AB9" s="1674"/>
      <c r="AC9" s="1675"/>
      <c r="AD9" s="1673"/>
      <c r="AE9" s="1674"/>
      <c r="AF9" s="1674"/>
      <c r="AG9" s="1675"/>
      <c r="AH9" s="1694"/>
      <c r="AI9" s="1652"/>
      <c r="AJ9" s="1652"/>
    </row>
    <row r="10" spans="1:36" ht="16.5" thickBot="1" x14ac:dyDescent="0.3">
      <c r="A10" s="1677"/>
      <c r="B10" s="1680"/>
      <c r="C10" s="1683"/>
      <c r="D10" s="1683"/>
      <c r="E10" s="1680"/>
      <c r="F10" s="1667">
        <v>1000.4166666666666</v>
      </c>
      <c r="G10" s="1668"/>
      <c r="H10" s="1669"/>
      <c r="I10" s="1667">
        <v>1000.7916666666666</v>
      </c>
      <c r="J10" s="1668"/>
      <c r="K10" s="1669"/>
      <c r="L10" s="1667">
        <v>1000.4166666666666</v>
      </c>
      <c r="M10" s="1668"/>
      <c r="N10" s="1669"/>
      <c r="O10" s="1667">
        <v>1000.7916666666666</v>
      </c>
      <c r="P10" s="1668"/>
      <c r="Q10" s="1669"/>
      <c r="R10" s="1664" t="s">
        <v>15</v>
      </c>
      <c r="S10" s="1665"/>
      <c r="T10" s="1664" t="s">
        <v>16</v>
      </c>
      <c r="U10" s="1665"/>
      <c r="V10" s="1654" t="s">
        <v>15</v>
      </c>
      <c r="W10" s="1655"/>
      <c r="X10" s="1654" t="s">
        <v>16</v>
      </c>
      <c r="Y10" s="1655"/>
      <c r="Z10" s="1654" t="s">
        <v>15</v>
      </c>
      <c r="AA10" s="1655"/>
      <c r="AB10" s="1654" t="s">
        <v>16</v>
      </c>
      <c r="AC10" s="1655"/>
      <c r="AD10" s="1654" t="s">
        <v>15</v>
      </c>
      <c r="AE10" s="1655"/>
      <c r="AF10" s="1654" t="s">
        <v>16</v>
      </c>
      <c r="AG10" s="1655"/>
      <c r="AH10" s="1694"/>
      <c r="AI10" s="1652"/>
      <c r="AJ10" s="1652"/>
    </row>
    <row r="11" spans="1:36" ht="16.5" thickBot="1" x14ac:dyDescent="0.3">
      <c r="A11" s="1678"/>
      <c r="B11" s="1681"/>
      <c r="C11" s="1684"/>
      <c r="D11" s="1684"/>
      <c r="E11" s="1681"/>
      <c r="F11" s="224" t="s">
        <v>17</v>
      </c>
      <c r="G11" s="225" t="s">
        <v>18</v>
      </c>
      <c r="H11" s="226" t="s">
        <v>19</v>
      </c>
      <c r="I11" s="224" t="s">
        <v>17</v>
      </c>
      <c r="J11" s="225" t="s">
        <v>18</v>
      </c>
      <c r="K11" s="226" t="s">
        <v>19</v>
      </c>
      <c r="L11" s="224" t="s">
        <v>17</v>
      </c>
      <c r="M11" s="225" t="s">
        <v>18</v>
      </c>
      <c r="N11" s="226" t="s">
        <v>19</v>
      </c>
      <c r="O11" s="224" t="s">
        <v>17</v>
      </c>
      <c r="P11" s="225" t="s">
        <v>18</v>
      </c>
      <c r="Q11" s="226" t="s">
        <v>19</v>
      </c>
      <c r="R11" s="227">
        <v>1000.4166666666666</v>
      </c>
      <c r="S11" s="227">
        <v>1000.7916666666666</v>
      </c>
      <c r="T11" s="227">
        <v>1000.4166666666666</v>
      </c>
      <c r="U11" s="227">
        <v>1000.7916666666666</v>
      </c>
      <c r="V11" s="228">
        <v>1000.4166666666666</v>
      </c>
      <c r="W11" s="228">
        <v>1000.7916666666666</v>
      </c>
      <c r="X11" s="249">
        <v>1000.4166666666666</v>
      </c>
      <c r="Y11" s="250">
        <v>1000.7916666666666</v>
      </c>
      <c r="Z11" s="228">
        <v>1000.4166666666666</v>
      </c>
      <c r="AA11" s="228">
        <v>1000.7916666666666</v>
      </c>
      <c r="AB11" s="228">
        <v>1000.4166666666666</v>
      </c>
      <c r="AC11" s="228">
        <v>1000.7916666666666</v>
      </c>
      <c r="AD11" s="228">
        <v>1000.4166666666666</v>
      </c>
      <c r="AE11" s="228">
        <v>1000.7916666666666</v>
      </c>
      <c r="AF11" s="228">
        <v>1000.4166666666666</v>
      </c>
      <c r="AG11" s="230">
        <v>1000.7916666666666</v>
      </c>
      <c r="AH11" s="1695"/>
      <c r="AI11" s="1653"/>
      <c r="AJ11" s="1653"/>
    </row>
    <row r="12" spans="1:36" ht="18.75" x14ac:dyDescent="0.25">
      <c r="A12" s="1646">
        <v>1</v>
      </c>
      <c r="B12" s="1647" t="s">
        <v>20</v>
      </c>
      <c r="C12" s="1648" t="s">
        <v>573</v>
      </c>
      <c r="D12" s="1643">
        <f>(400+400)*0.9</f>
        <v>720</v>
      </c>
      <c r="E12" s="251" t="s">
        <v>485</v>
      </c>
      <c r="F12" s="251">
        <v>12</v>
      </c>
      <c r="G12" s="251">
        <v>7</v>
      </c>
      <c r="H12" s="251">
        <v>1</v>
      </c>
      <c r="I12" s="251">
        <v>52</v>
      </c>
      <c r="J12" s="251">
        <v>21</v>
      </c>
      <c r="K12" s="251">
        <v>7</v>
      </c>
      <c r="L12" s="251">
        <v>4</v>
      </c>
      <c r="M12" s="251">
        <v>3</v>
      </c>
      <c r="N12" s="251">
        <v>2</v>
      </c>
      <c r="O12" s="251">
        <v>13</v>
      </c>
      <c r="P12" s="251">
        <v>3</v>
      </c>
      <c r="Q12" s="251">
        <v>3</v>
      </c>
      <c r="R12" s="252">
        <v>398</v>
      </c>
      <c r="S12" s="252">
        <v>397</v>
      </c>
      <c r="T12" s="252">
        <v>400</v>
      </c>
      <c r="U12" s="252">
        <v>395</v>
      </c>
      <c r="V12" s="253">
        <f t="shared" ref="V12:V75" si="0">IF(AND(F12=0,G12=0,H12=0),0,IF(AND(F12=0,G12=0),H12,IF(AND(F12=0,H12=0),G12,IF(AND(G12=0,H12=0),F12,IF(F12=0,(G12+H12)/2,IF(G12=0,(F12+H12)/2,IF(H12=0,(F12+G12)/2,(F12+G12+H12)/3)))))))</f>
        <v>6.666666666666667</v>
      </c>
      <c r="W12" s="253">
        <f t="shared" ref="W12:W75" si="1">IF(AND(I12=0,J12=0,K12=0),0,IF(AND(I12=0,J12=0),K12,IF(AND(I12=0,K12=0),J12,IF(AND(J12=0,K12=0),I12,IF(I12=0,(J12+K12)/2,IF(J12=0,(I12+K12)/2,IF(K12=0,(I12+J12)/2,(I12+J12+K12)/3)))))))</f>
        <v>26.666666666666668</v>
      </c>
      <c r="X12" s="253">
        <f t="shared" ref="X12:X75" si="2">IF(AND(L12=0,M12=0,N12=0),0,IF(AND(L12=0,M12=0),N12,IF(AND(L12=0,N12=0),M12,IF(AND(M12=0,N12=0),L12,IF(L12=0,(M12+N12)/2,IF(M12=0,(L12+N12)/2,IF(N12=0,(L12+M12)/2,(L12+M12+N12)/3)))))))</f>
        <v>3</v>
      </c>
      <c r="Y12" s="254">
        <f t="shared" ref="Y12:Y75" si="3">IF(AND(O12=0,P12=0,Q12=0),0,IF(AND(O12=0,P12=0),Q12,IF(AND(O12=0,Q12=0),P12,IF(AND(P12=0,Q12=0),O12,IF(O12=0,(P12+Q12)/2,IF(P12=0,(O12+Q12)/2,IF(Q12=0,(O12+P12)/2,(O12+P12+Q12)/3)))))))</f>
        <v>6.333333333333333</v>
      </c>
      <c r="Z12" s="1633">
        <f>SUM(V12:V23)</f>
        <v>235.99999999999997</v>
      </c>
      <c r="AA12" s="1605">
        <f>SUM(W12:W23)</f>
        <v>239.33333333333334</v>
      </c>
      <c r="AB12" s="1605">
        <f>SUM(X12:X23)</f>
        <v>169.33333333333331</v>
      </c>
      <c r="AC12" s="1605">
        <f>SUM(Y12:Y23)</f>
        <v>204.66666666666663</v>
      </c>
      <c r="AD12" s="1605">
        <f>Z12*0.38*0.9*SQRT(3)</f>
        <v>139.79728478049918</v>
      </c>
      <c r="AE12" s="1605">
        <f t="shared" ref="AE12:AG12" si="4">AA12*0.38*0.9*SQRT(3)</f>
        <v>141.77182270112775</v>
      </c>
      <c r="AF12" s="1605">
        <f t="shared" si="4"/>
        <v>100.30652636792881</v>
      </c>
      <c r="AG12" s="1605">
        <f t="shared" si="4"/>
        <v>121.23662832659112</v>
      </c>
      <c r="AH12" s="1605">
        <f>MAX(Z12:AC23)</f>
        <v>239.33333333333334</v>
      </c>
      <c r="AI12" s="1609">
        <f>AH12*0.38*0.9*SQRT(3)</f>
        <v>141.77182270112775</v>
      </c>
      <c r="AJ12" s="1609">
        <f>D12-AI12</f>
        <v>578.2281772988722</v>
      </c>
    </row>
    <row r="13" spans="1:36" ht="18.75" x14ac:dyDescent="0.25">
      <c r="A13" s="1635"/>
      <c r="B13" s="1638"/>
      <c r="C13" s="1649"/>
      <c r="D13" s="1644"/>
      <c r="E13" s="236" t="s">
        <v>486</v>
      </c>
      <c r="F13" s="236">
        <v>0</v>
      </c>
      <c r="G13" s="236">
        <v>0</v>
      </c>
      <c r="H13" s="236">
        <v>0</v>
      </c>
      <c r="I13" s="236">
        <v>0</v>
      </c>
      <c r="J13" s="236">
        <v>0</v>
      </c>
      <c r="K13" s="236">
        <v>0</v>
      </c>
      <c r="L13" s="236">
        <v>7</v>
      </c>
      <c r="M13" s="236">
        <v>11</v>
      </c>
      <c r="N13" s="236">
        <v>24</v>
      </c>
      <c r="O13" s="236">
        <v>7</v>
      </c>
      <c r="P13" s="236">
        <v>11</v>
      </c>
      <c r="Q13" s="236">
        <v>24</v>
      </c>
      <c r="R13" s="245"/>
      <c r="S13" s="245"/>
      <c r="T13" s="245"/>
      <c r="U13" s="245"/>
      <c r="V13" s="242">
        <f t="shared" si="0"/>
        <v>0</v>
      </c>
      <c r="W13" s="242">
        <f t="shared" si="1"/>
        <v>0</v>
      </c>
      <c r="X13" s="242">
        <f t="shared" si="2"/>
        <v>14</v>
      </c>
      <c r="Y13" s="243">
        <f t="shared" si="3"/>
        <v>14</v>
      </c>
      <c r="Z13" s="1625"/>
      <c r="AA13" s="1606"/>
      <c r="AB13" s="1606"/>
      <c r="AC13" s="1606"/>
      <c r="AD13" s="1606"/>
      <c r="AE13" s="1606"/>
      <c r="AF13" s="1606"/>
      <c r="AG13" s="1606"/>
      <c r="AH13" s="1606"/>
      <c r="AI13" s="1610"/>
      <c r="AJ13" s="1610"/>
    </row>
    <row r="14" spans="1:36" ht="18.75" x14ac:dyDescent="0.25">
      <c r="A14" s="1635"/>
      <c r="B14" s="1638"/>
      <c r="C14" s="1649"/>
      <c r="D14" s="1644"/>
      <c r="E14" s="236" t="s">
        <v>487</v>
      </c>
      <c r="F14" s="236">
        <v>98</v>
      </c>
      <c r="G14" s="236">
        <v>64</v>
      </c>
      <c r="H14" s="236">
        <v>22</v>
      </c>
      <c r="I14" s="236">
        <v>108</v>
      </c>
      <c r="J14" s="236">
        <v>51</v>
      </c>
      <c r="K14" s="236">
        <v>15</v>
      </c>
      <c r="L14" s="236">
        <v>31</v>
      </c>
      <c r="M14" s="236">
        <v>23</v>
      </c>
      <c r="N14" s="236">
        <v>24</v>
      </c>
      <c r="O14" s="236">
        <v>67</v>
      </c>
      <c r="P14" s="236">
        <v>42</v>
      </c>
      <c r="Q14" s="236">
        <v>38</v>
      </c>
      <c r="R14" s="245"/>
      <c r="S14" s="245"/>
      <c r="T14" s="245"/>
      <c r="U14" s="245"/>
      <c r="V14" s="242">
        <f t="shared" si="0"/>
        <v>61.333333333333336</v>
      </c>
      <c r="W14" s="242">
        <f t="shared" si="1"/>
        <v>58</v>
      </c>
      <c r="X14" s="242">
        <f t="shared" si="2"/>
        <v>26</v>
      </c>
      <c r="Y14" s="243">
        <f t="shared" si="3"/>
        <v>49</v>
      </c>
      <c r="Z14" s="1625"/>
      <c r="AA14" s="1606"/>
      <c r="AB14" s="1606"/>
      <c r="AC14" s="1606"/>
      <c r="AD14" s="1606"/>
      <c r="AE14" s="1606"/>
      <c r="AF14" s="1606"/>
      <c r="AG14" s="1606"/>
      <c r="AH14" s="1606"/>
      <c r="AI14" s="1610"/>
      <c r="AJ14" s="1610"/>
    </row>
    <row r="15" spans="1:36" ht="18.75" x14ac:dyDescent="0.25">
      <c r="A15" s="1635"/>
      <c r="B15" s="1638"/>
      <c r="C15" s="1649"/>
      <c r="D15" s="1644"/>
      <c r="E15" s="236" t="s">
        <v>488</v>
      </c>
      <c r="F15" s="236">
        <v>35</v>
      </c>
      <c r="G15" s="236">
        <v>68</v>
      </c>
      <c r="H15" s="236">
        <v>31</v>
      </c>
      <c r="I15" s="236">
        <v>51</v>
      </c>
      <c r="J15" s="236">
        <v>73</v>
      </c>
      <c r="K15" s="236">
        <v>44</v>
      </c>
      <c r="L15" s="236">
        <v>18</v>
      </c>
      <c r="M15" s="236">
        <v>55</v>
      </c>
      <c r="N15" s="236">
        <v>26</v>
      </c>
      <c r="O15" s="236">
        <v>41</v>
      </c>
      <c r="P15" s="236">
        <v>73</v>
      </c>
      <c r="Q15" s="236">
        <v>48</v>
      </c>
      <c r="R15" s="245"/>
      <c r="S15" s="245"/>
      <c r="T15" s="245"/>
      <c r="U15" s="245"/>
      <c r="V15" s="242">
        <f t="shared" si="0"/>
        <v>44.666666666666664</v>
      </c>
      <c r="W15" s="242">
        <f t="shared" si="1"/>
        <v>56</v>
      </c>
      <c r="X15" s="242">
        <f t="shared" si="2"/>
        <v>33</v>
      </c>
      <c r="Y15" s="243">
        <f t="shared" si="3"/>
        <v>54</v>
      </c>
      <c r="Z15" s="1625"/>
      <c r="AA15" s="1606"/>
      <c r="AB15" s="1606"/>
      <c r="AC15" s="1606"/>
      <c r="AD15" s="1606"/>
      <c r="AE15" s="1606"/>
      <c r="AF15" s="1606"/>
      <c r="AG15" s="1606"/>
      <c r="AH15" s="1606"/>
      <c r="AI15" s="1610"/>
      <c r="AJ15" s="1610"/>
    </row>
    <row r="16" spans="1:36" ht="18.75" x14ac:dyDescent="0.25">
      <c r="A16" s="1635"/>
      <c r="B16" s="1638"/>
      <c r="C16" s="1649"/>
      <c r="D16" s="1644"/>
      <c r="E16" s="236" t="s">
        <v>489</v>
      </c>
      <c r="F16" s="236">
        <v>69</v>
      </c>
      <c r="G16" s="236">
        <v>33</v>
      </c>
      <c r="H16" s="236">
        <v>39</v>
      </c>
      <c r="I16" s="236">
        <v>87</v>
      </c>
      <c r="J16" s="236">
        <v>29</v>
      </c>
      <c r="K16" s="236">
        <v>34</v>
      </c>
      <c r="L16" s="236">
        <v>26</v>
      </c>
      <c r="M16" s="236">
        <v>20</v>
      </c>
      <c r="N16" s="236">
        <v>33</v>
      </c>
      <c r="O16" s="236">
        <v>57</v>
      </c>
      <c r="P16" s="236">
        <v>20</v>
      </c>
      <c r="Q16" s="236">
        <v>28</v>
      </c>
      <c r="R16" s="245"/>
      <c r="S16" s="245"/>
      <c r="T16" s="245"/>
      <c r="U16" s="245"/>
      <c r="V16" s="242">
        <f t="shared" si="0"/>
        <v>47</v>
      </c>
      <c r="W16" s="242">
        <f t="shared" si="1"/>
        <v>50</v>
      </c>
      <c r="X16" s="242">
        <f t="shared" si="2"/>
        <v>26.333333333333332</v>
      </c>
      <c r="Y16" s="243">
        <f t="shared" si="3"/>
        <v>35</v>
      </c>
      <c r="Z16" s="1625"/>
      <c r="AA16" s="1606"/>
      <c r="AB16" s="1606"/>
      <c r="AC16" s="1606"/>
      <c r="AD16" s="1606"/>
      <c r="AE16" s="1606"/>
      <c r="AF16" s="1606"/>
      <c r="AG16" s="1606"/>
      <c r="AH16" s="1606"/>
      <c r="AI16" s="1610"/>
      <c r="AJ16" s="1610"/>
    </row>
    <row r="17" spans="1:36" ht="18.75" x14ac:dyDescent="0.25">
      <c r="A17" s="1635"/>
      <c r="B17" s="1638"/>
      <c r="C17" s="1649"/>
      <c r="D17" s="1644"/>
      <c r="E17" s="236" t="s">
        <v>490</v>
      </c>
      <c r="F17" s="236">
        <v>5</v>
      </c>
      <c r="G17" s="236">
        <v>9</v>
      </c>
      <c r="H17" s="236">
        <v>8</v>
      </c>
      <c r="I17" s="236">
        <v>12</v>
      </c>
      <c r="J17" s="236">
        <v>10</v>
      </c>
      <c r="K17" s="236">
        <v>11</v>
      </c>
      <c r="L17" s="236">
        <v>17</v>
      </c>
      <c r="M17" s="236">
        <v>5</v>
      </c>
      <c r="N17" s="236">
        <v>5</v>
      </c>
      <c r="O17" s="236">
        <v>11</v>
      </c>
      <c r="P17" s="236">
        <v>8</v>
      </c>
      <c r="Q17" s="236">
        <v>22</v>
      </c>
      <c r="R17" s="245"/>
      <c r="S17" s="245"/>
      <c r="T17" s="245"/>
      <c r="U17" s="245"/>
      <c r="V17" s="242">
        <f t="shared" si="0"/>
        <v>7.333333333333333</v>
      </c>
      <c r="W17" s="242">
        <f t="shared" si="1"/>
        <v>11</v>
      </c>
      <c r="X17" s="242">
        <f t="shared" si="2"/>
        <v>9</v>
      </c>
      <c r="Y17" s="243">
        <f t="shared" si="3"/>
        <v>13.666666666666666</v>
      </c>
      <c r="Z17" s="1625"/>
      <c r="AA17" s="1606"/>
      <c r="AB17" s="1606"/>
      <c r="AC17" s="1606"/>
      <c r="AD17" s="1606"/>
      <c r="AE17" s="1606"/>
      <c r="AF17" s="1606"/>
      <c r="AG17" s="1606"/>
      <c r="AH17" s="1606"/>
      <c r="AI17" s="1610"/>
      <c r="AJ17" s="1610"/>
    </row>
    <row r="18" spans="1:36" ht="18.75" x14ac:dyDescent="0.25">
      <c r="A18" s="1635"/>
      <c r="B18" s="1638"/>
      <c r="C18" s="1649"/>
      <c r="D18" s="1644"/>
      <c r="E18" s="236" t="s">
        <v>491</v>
      </c>
      <c r="F18" s="236">
        <v>48</v>
      </c>
      <c r="G18" s="236">
        <v>41</v>
      </c>
      <c r="H18" s="236">
        <v>54</v>
      </c>
      <c r="I18" s="236">
        <v>11</v>
      </c>
      <c r="J18" s="236">
        <v>5</v>
      </c>
      <c r="K18" s="236">
        <v>28</v>
      </c>
      <c r="L18" s="236">
        <v>41</v>
      </c>
      <c r="M18" s="236">
        <v>50</v>
      </c>
      <c r="N18" s="236">
        <v>42</v>
      </c>
      <c r="O18" s="236">
        <v>4</v>
      </c>
      <c r="P18" s="236">
        <v>7</v>
      </c>
      <c r="Q18" s="236">
        <v>13</v>
      </c>
      <c r="R18" s="245"/>
      <c r="S18" s="245"/>
      <c r="T18" s="245"/>
      <c r="U18" s="245"/>
      <c r="V18" s="242">
        <f t="shared" si="0"/>
        <v>47.666666666666664</v>
      </c>
      <c r="W18" s="242">
        <f t="shared" si="1"/>
        <v>14.666666666666666</v>
      </c>
      <c r="X18" s="242">
        <f t="shared" si="2"/>
        <v>44.333333333333336</v>
      </c>
      <c r="Y18" s="243">
        <f t="shared" si="3"/>
        <v>8</v>
      </c>
      <c r="Z18" s="1625"/>
      <c r="AA18" s="1606"/>
      <c r="AB18" s="1606"/>
      <c r="AC18" s="1606"/>
      <c r="AD18" s="1606"/>
      <c r="AE18" s="1606"/>
      <c r="AF18" s="1606"/>
      <c r="AG18" s="1606"/>
      <c r="AH18" s="1606"/>
      <c r="AI18" s="1610"/>
      <c r="AJ18" s="1610"/>
    </row>
    <row r="19" spans="1:36" ht="18.75" x14ac:dyDescent="0.25">
      <c r="A19" s="1635"/>
      <c r="B19" s="1638"/>
      <c r="C19" s="1649"/>
      <c r="D19" s="1644"/>
      <c r="E19" s="236" t="s">
        <v>492</v>
      </c>
      <c r="F19" s="236">
        <v>3</v>
      </c>
      <c r="G19" s="236">
        <v>9</v>
      </c>
      <c r="H19" s="236">
        <v>11</v>
      </c>
      <c r="I19" s="236">
        <v>27</v>
      </c>
      <c r="J19" s="236">
        <v>12</v>
      </c>
      <c r="K19" s="236">
        <v>6</v>
      </c>
      <c r="L19" s="236">
        <v>6</v>
      </c>
      <c r="M19" s="236">
        <v>18</v>
      </c>
      <c r="N19" s="236">
        <v>5</v>
      </c>
      <c r="O19" s="236">
        <v>6</v>
      </c>
      <c r="P19" s="236">
        <v>15</v>
      </c>
      <c r="Q19" s="236">
        <v>23</v>
      </c>
      <c r="R19" s="245"/>
      <c r="S19" s="245"/>
      <c r="T19" s="245"/>
      <c r="U19" s="245"/>
      <c r="V19" s="242">
        <f t="shared" si="0"/>
        <v>7.666666666666667</v>
      </c>
      <c r="W19" s="242">
        <f t="shared" si="1"/>
        <v>15</v>
      </c>
      <c r="X19" s="242">
        <f t="shared" si="2"/>
        <v>9.6666666666666661</v>
      </c>
      <c r="Y19" s="243">
        <f t="shared" si="3"/>
        <v>14.666666666666666</v>
      </c>
      <c r="Z19" s="1625"/>
      <c r="AA19" s="1606"/>
      <c r="AB19" s="1606"/>
      <c r="AC19" s="1606"/>
      <c r="AD19" s="1606"/>
      <c r="AE19" s="1606"/>
      <c r="AF19" s="1606"/>
      <c r="AG19" s="1606"/>
      <c r="AH19" s="1606"/>
      <c r="AI19" s="1610"/>
      <c r="AJ19" s="1610"/>
    </row>
    <row r="20" spans="1:36" ht="18.75" x14ac:dyDescent="0.25">
      <c r="A20" s="1635"/>
      <c r="B20" s="1638"/>
      <c r="C20" s="1649"/>
      <c r="D20" s="1644"/>
      <c r="E20" s="236" t="s">
        <v>493</v>
      </c>
      <c r="F20" s="236">
        <v>5</v>
      </c>
      <c r="G20" s="236">
        <v>24</v>
      </c>
      <c r="H20" s="236">
        <v>12</v>
      </c>
      <c r="I20" s="236">
        <v>2</v>
      </c>
      <c r="J20" s="236">
        <v>12</v>
      </c>
      <c r="K20" s="236">
        <v>10</v>
      </c>
      <c r="L20" s="236">
        <v>4</v>
      </c>
      <c r="M20" s="236">
        <v>3</v>
      </c>
      <c r="N20" s="236">
        <v>5</v>
      </c>
      <c r="O20" s="236">
        <v>9</v>
      </c>
      <c r="P20" s="236">
        <v>7</v>
      </c>
      <c r="Q20" s="236">
        <v>14</v>
      </c>
      <c r="R20" s="245"/>
      <c r="S20" s="245"/>
      <c r="T20" s="245"/>
      <c r="U20" s="245"/>
      <c r="V20" s="242">
        <f t="shared" si="0"/>
        <v>13.666666666666666</v>
      </c>
      <c r="W20" s="242">
        <f t="shared" si="1"/>
        <v>8</v>
      </c>
      <c r="X20" s="242">
        <f t="shared" si="2"/>
        <v>4</v>
      </c>
      <c r="Y20" s="243">
        <f t="shared" si="3"/>
        <v>10</v>
      </c>
      <c r="Z20" s="1625"/>
      <c r="AA20" s="1606"/>
      <c r="AB20" s="1606"/>
      <c r="AC20" s="1606"/>
      <c r="AD20" s="1606"/>
      <c r="AE20" s="1606"/>
      <c r="AF20" s="1606"/>
      <c r="AG20" s="1606"/>
      <c r="AH20" s="1606"/>
      <c r="AI20" s="1610"/>
      <c r="AJ20" s="1610"/>
    </row>
    <row r="21" spans="1:36" ht="18.75" x14ac:dyDescent="0.25">
      <c r="A21" s="1635"/>
      <c r="B21" s="1638"/>
      <c r="C21" s="1649"/>
      <c r="D21" s="1644"/>
      <c r="E21" s="236" t="s">
        <v>494</v>
      </c>
      <c r="F21" s="236">
        <v>0</v>
      </c>
      <c r="G21" s="236">
        <v>0</v>
      </c>
      <c r="H21" s="236">
        <v>0</v>
      </c>
      <c r="I21" s="236">
        <v>0</v>
      </c>
      <c r="J21" s="236">
        <v>0</v>
      </c>
      <c r="K21" s="236">
        <v>0</v>
      </c>
      <c r="L21" s="236"/>
      <c r="M21" s="236"/>
      <c r="N21" s="236"/>
      <c r="O21" s="236"/>
      <c r="P21" s="236"/>
      <c r="Q21" s="236"/>
      <c r="R21" s="245"/>
      <c r="S21" s="245"/>
      <c r="T21" s="245"/>
      <c r="U21" s="245"/>
      <c r="V21" s="242">
        <f t="shared" si="0"/>
        <v>0</v>
      </c>
      <c r="W21" s="242">
        <f t="shared" si="1"/>
        <v>0</v>
      </c>
      <c r="X21" s="242">
        <f t="shared" si="2"/>
        <v>0</v>
      </c>
      <c r="Y21" s="243">
        <f t="shared" si="3"/>
        <v>0</v>
      </c>
      <c r="Z21" s="1625"/>
      <c r="AA21" s="1606"/>
      <c r="AB21" s="1606"/>
      <c r="AC21" s="1606"/>
      <c r="AD21" s="1606"/>
      <c r="AE21" s="1606"/>
      <c r="AF21" s="1606"/>
      <c r="AG21" s="1606"/>
      <c r="AH21" s="1606"/>
      <c r="AI21" s="1610"/>
      <c r="AJ21" s="1610"/>
    </row>
    <row r="22" spans="1:36" ht="18.75" x14ac:dyDescent="0.25">
      <c r="A22" s="1635"/>
      <c r="B22" s="1638"/>
      <c r="C22" s="1649"/>
      <c r="D22" s="1644"/>
      <c r="E22" s="236"/>
      <c r="F22" s="236"/>
      <c r="G22" s="236"/>
      <c r="H22" s="236"/>
      <c r="I22" s="236"/>
      <c r="J22" s="236"/>
      <c r="K22" s="236"/>
      <c r="L22" s="236"/>
      <c r="M22" s="236"/>
      <c r="N22" s="236"/>
      <c r="O22" s="236"/>
      <c r="P22" s="236"/>
      <c r="Q22" s="236"/>
      <c r="R22" s="245"/>
      <c r="S22" s="245"/>
      <c r="T22" s="245"/>
      <c r="U22" s="245"/>
      <c r="V22" s="242">
        <f t="shared" si="0"/>
        <v>0</v>
      </c>
      <c r="W22" s="242">
        <f t="shared" si="1"/>
        <v>0</v>
      </c>
      <c r="X22" s="242">
        <f t="shared" si="2"/>
        <v>0</v>
      </c>
      <c r="Y22" s="243">
        <f t="shared" si="3"/>
        <v>0</v>
      </c>
      <c r="Z22" s="1625"/>
      <c r="AA22" s="1606"/>
      <c r="AB22" s="1606"/>
      <c r="AC22" s="1606"/>
      <c r="AD22" s="1606"/>
      <c r="AE22" s="1606"/>
      <c r="AF22" s="1606"/>
      <c r="AG22" s="1606"/>
      <c r="AH22" s="1606"/>
      <c r="AI22" s="1610"/>
      <c r="AJ22" s="1610"/>
    </row>
    <row r="23" spans="1:36" ht="19.5" thickBot="1" x14ac:dyDescent="0.3">
      <c r="A23" s="1636"/>
      <c r="B23" s="1639"/>
      <c r="C23" s="1650"/>
      <c r="D23" s="1645"/>
      <c r="E23" s="299"/>
      <c r="F23" s="299"/>
      <c r="G23" s="299"/>
      <c r="H23" s="299"/>
      <c r="I23" s="299"/>
      <c r="J23" s="299"/>
      <c r="K23" s="299"/>
      <c r="L23" s="299"/>
      <c r="M23" s="299"/>
      <c r="N23" s="299"/>
      <c r="O23" s="299"/>
      <c r="P23" s="299"/>
      <c r="Q23" s="299"/>
      <c r="R23" s="666"/>
      <c r="S23" s="666"/>
      <c r="T23" s="666"/>
      <c r="U23" s="666"/>
      <c r="V23" s="246">
        <f t="shared" si="0"/>
        <v>0</v>
      </c>
      <c r="W23" s="246">
        <f t="shared" si="1"/>
        <v>0</v>
      </c>
      <c r="X23" s="246">
        <f t="shared" si="2"/>
        <v>0</v>
      </c>
      <c r="Y23" s="247">
        <f t="shared" si="3"/>
        <v>0</v>
      </c>
      <c r="Z23" s="1626"/>
      <c r="AA23" s="1607"/>
      <c r="AB23" s="1607"/>
      <c r="AC23" s="1607"/>
      <c r="AD23" s="1607"/>
      <c r="AE23" s="1607"/>
      <c r="AF23" s="1607"/>
      <c r="AG23" s="1607"/>
      <c r="AH23" s="1607"/>
      <c r="AI23" s="1611"/>
      <c r="AJ23" s="1611"/>
    </row>
    <row r="24" spans="1:36" ht="18.75" x14ac:dyDescent="0.25">
      <c r="A24" s="1634">
        <v>2</v>
      </c>
      <c r="B24" s="1637" t="s">
        <v>571</v>
      </c>
      <c r="C24" s="1640">
        <v>1000.1</v>
      </c>
      <c r="D24" s="1643">
        <f>(1000+1000)*0.9</f>
        <v>1800</v>
      </c>
      <c r="E24" s="231" t="s">
        <v>495</v>
      </c>
      <c r="F24" s="231"/>
      <c r="G24" s="231"/>
      <c r="H24" s="231"/>
      <c r="I24" s="231"/>
      <c r="J24" s="231"/>
      <c r="K24" s="231"/>
      <c r="L24" s="231"/>
      <c r="M24" s="231"/>
      <c r="N24" s="231"/>
      <c r="O24" s="231"/>
      <c r="P24" s="231"/>
      <c r="Q24" s="231"/>
      <c r="R24" s="231">
        <v>396</v>
      </c>
      <c r="S24" s="231">
        <v>396</v>
      </c>
      <c r="T24" s="231">
        <v>398</v>
      </c>
      <c r="U24" s="231">
        <v>392</v>
      </c>
      <c r="V24" s="240">
        <f t="shared" si="0"/>
        <v>0</v>
      </c>
      <c r="W24" s="240">
        <f t="shared" si="1"/>
        <v>0</v>
      </c>
      <c r="X24" s="240">
        <f t="shared" si="2"/>
        <v>0</v>
      </c>
      <c r="Y24" s="241">
        <f t="shared" si="3"/>
        <v>0</v>
      </c>
      <c r="Z24" s="1624">
        <f>SUM(V24:V43)</f>
        <v>270.66666666666663</v>
      </c>
      <c r="AA24" s="1608">
        <f t="shared" ref="AA24:AB24" si="5">SUM(W24:W43)</f>
        <v>219.16666666666666</v>
      </c>
      <c r="AB24" s="1608">
        <f t="shared" si="5"/>
        <v>336.83333333333331</v>
      </c>
      <c r="AC24" s="1608">
        <f>SUM(Y24:Y43)</f>
        <v>257.66666666666663</v>
      </c>
      <c r="AD24" s="1605">
        <f t="shared" ref="AD24:AG51" si="6">Z24*0.38*0.9*SQRT(3)</f>
        <v>160.33247915503583</v>
      </c>
      <c r="AE24" s="1605">
        <f t="shared" si="6"/>
        <v>129.8258682813252</v>
      </c>
      <c r="AF24" s="1605">
        <f t="shared" si="6"/>
        <v>199.52705687951192</v>
      </c>
      <c r="AG24" s="1605">
        <f t="shared" si="6"/>
        <v>152.63178126458459</v>
      </c>
      <c r="AH24" s="1608">
        <f>MAX(Z24:AC43)</f>
        <v>336.83333333333331</v>
      </c>
      <c r="AI24" s="1609">
        <f t="shared" ref="AI24" si="7">AH24*0.38*0.9*SQRT(3)</f>
        <v>199.52705687951192</v>
      </c>
      <c r="AJ24" s="1609">
        <f>D24-AI24</f>
        <v>1600.472943120488</v>
      </c>
    </row>
    <row r="25" spans="1:36" ht="18.75" x14ac:dyDescent="0.25">
      <c r="A25" s="1635"/>
      <c r="B25" s="1638"/>
      <c r="C25" s="1641"/>
      <c r="D25" s="1644"/>
      <c r="E25" s="236" t="s">
        <v>496</v>
      </c>
      <c r="F25" s="236">
        <v>30</v>
      </c>
      <c r="G25" s="236">
        <v>24</v>
      </c>
      <c r="H25" s="236">
        <v>36</v>
      </c>
      <c r="I25" s="236">
        <v>6</v>
      </c>
      <c r="J25" s="236">
        <v>14</v>
      </c>
      <c r="K25" s="236">
        <v>6</v>
      </c>
      <c r="L25" s="236">
        <v>34</v>
      </c>
      <c r="M25" s="236">
        <v>18</v>
      </c>
      <c r="N25" s="236">
        <v>22</v>
      </c>
      <c r="O25" s="236">
        <v>5</v>
      </c>
      <c r="P25" s="236">
        <v>15</v>
      </c>
      <c r="Q25" s="236">
        <v>7</v>
      </c>
      <c r="R25" s="236"/>
      <c r="S25" s="236"/>
      <c r="T25" s="236"/>
      <c r="U25" s="236"/>
      <c r="V25" s="242">
        <f t="shared" si="0"/>
        <v>30</v>
      </c>
      <c r="W25" s="242">
        <f t="shared" si="1"/>
        <v>8.6666666666666661</v>
      </c>
      <c r="X25" s="242">
        <f t="shared" si="2"/>
        <v>24.666666666666668</v>
      </c>
      <c r="Y25" s="243">
        <f t="shared" si="3"/>
        <v>9</v>
      </c>
      <c r="Z25" s="1625"/>
      <c r="AA25" s="1606"/>
      <c r="AB25" s="1606"/>
      <c r="AC25" s="1606"/>
      <c r="AD25" s="1606"/>
      <c r="AE25" s="1606"/>
      <c r="AF25" s="1606"/>
      <c r="AG25" s="1606"/>
      <c r="AH25" s="1606"/>
      <c r="AI25" s="1610"/>
      <c r="AJ25" s="1610"/>
    </row>
    <row r="26" spans="1:36" ht="18.75" x14ac:dyDescent="0.25">
      <c r="A26" s="1635"/>
      <c r="B26" s="1638"/>
      <c r="C26" s="1641"/>
      <c r="D26" s="1644"/>
      <c r="E26" s="236" t="s">
        <v>497</v>
      </c>
      <c r="F26" s="236">
        <v>18</v>
      </c>
      <c r="G26" s="236">
        <v>19</v>
      </c>
      <c r="H26" s="236">
        <v>15</v>
      </c>
      <c r="I26" s="236">
        <v>9</v>
      </c>
      <c r="J26" s="236">
        <v>13</v>
      </c>
      <c r="K26" s="236">
        <v>6</v>
      </c>
      <c r="L26" s="236">
        <v>33</v>
      </c>
      <c r="M26" s="236">
        <v>31</v>
      </c>
      <c r="N26" s="236">
        <v>55</v>
      </c>
      <c r="O26" s="236">
        <v>12</v>
      </c>
      <c r="P26" s="236">
        <v>19</v>
      </c>
      <c r="Q26" s="236">
        <v>18</v>
      </c>
      <c r="R26" s="236"/>
      <c r="S26" s="236"/>
      <c r="T26" s="236"/>
      <c r="U26" s="236"/>
      <c r="V26" s="242">
        <f t="shared" si="0"/>
        <v>17.333333333333332</v>
      </c>
      <c r="W26" s="242">
        <f t="shared" si="1"/>
        <v>9.3333333333333339</v>
      </c>
      <c r="X26" s="242">
        <f t="shared" si="2"/>
        <v>39.666666666666664</v>
      </c>
      <c r="Y26" s="243">
        <f t="shared" si="3"/>
        <v>16.333333333333332</v>
      </c>
      <c r="Z26" s="1625"/>
      <c r="AA26" s="1606"/>
      <c r="AB26" s="1606"/>
      <c r="AC26" s="1606"/>
      <c r="AD26" s="1606"/>
      <c r="AE26" s="1606"/>
      <c r="AF26" s="1606"/>
      <c r="AG26" s="1606"/>
      <c r="AH26" s="1606"/>
      <c r="AI26" s="1610"/>
      <c r="AJ26" s="1610"/>
    </row>
    <row r="27" spans="1:36" ht="18.75" x14ac:dyDescent="0.25">
      <c r="A27" s="1635"/>
      <c r="B27" s="1638"/>
      <c r="C27" s="1641"/>
      <c r="D27" s="1644"/>
      <c r="E27" s="236" t="s">
        <v>499</v>
      </c>
      <c r="F27" s="236"/>
      <c r="G27" s="236"/>
      <c r="H27" s="236"/>
      <c r="I27" s="236"/>
      <c r="J27" s="236"/>
      <c r="K27" s="236"/>
      <c r="L27" s="236"/>
      <c r="M27" s="236"/>
      <c r="N27" s="236"/>
      <c r="O27" s="236"/>
      <c r="P27" s="236"/>
      <c r="Q27" s="236"/>
      <c r="R27" s="236"/>
      <c r="S27" s="236"/>
      <c r="T27" s="236"/>
      <c r="U27" s="236"/>
      <c r="V27" s="242">
        <f t="shared" si="0"/>
        <v>0</v>
      </c>
      <c r="W27" s="242">
        <f t="shared" si="1"/>
        <v>0</v>
      </c>
      <c r="X27" s="242">
        <f t="shared" si="2"/>
        <v>0</v>
      </c>
      <c r="Y27" s="243">
        <f t="shared" si="3"/>
        <v>0</v>
      </c>
      <c r="Z27" s="1625"/>
      <c r="AA27" s="1606"/>
      <c r="AB27" s="1606"/>
      <c r="AC27" s="1606"/>
      <c r="AD27" s="1606"/>
      <c r="AE27" s="1606"/>
      <c r="AF27" s="1606"/>
      <c r="AG27" s="1606"/>
      <c r="AH27" s="1606"/>
      <c r="AI27" s="1610"/>
      <c r="AJ27" s="1610"/>
    </row>
    <row r="28" spans="1:36" ht="18.75" x14ac:dyDescent="0.25">
      <c r="A28" s="1635"/>
      <c r="B28" s="1638"/>
      <c r="C28" s="1641"/>
      <c r="D28" s="1644"/>
      <c r="E28" s="236" t="s">
        <v>500</v>
      </c>
      <c r="F28" s="236">
        <v>0</v>
      </c>
      <c r="G28" s="236">
        <v>0</v>
      </c>
      <c r="H28" s="236">
        <v>0</v>
      </c>
      <c r="I28" s="236">
        <v>0</v>
      </c>
      <c r="J28" s="236">
        <v>0</v>
      </c>
      <c r="K28" s="236">
        <v>0</v>
      </c>
      <c r="L28" s="236">
        <v>0.5</v>
      </c>
      <c r="M28" s="236">
        <v>0.3</v>
      </c>
      <c r="N28" s="236">
        <v>0.3</v>
      </c>
      <c r="O28" s="236">
        <v>0</v>
      </c>
      <c r="P28" s="236">
        <v>0</v>
      </c>
      <c r="Q28" s="236">
        <v>0</v>
      </c>
      <c r="R28" s="236"/>
      <c r="S28" s="236"/>
      <c r="T28" s="236"/>
      <c r="U28" s="236"/>
      <c r="V28" s="242">
        <f t="shared" si="0"/>
        <v>0</v>
      </c>
      <c r="W28" s="242">
        <f t="shared" si="1"/>
        <v>0</v>
      </c>
      <c r="X28" s="242">
        <f t="shared" si="2"/>
        <v>0.3666666666666667</v>
      </c>
      <c r="Y28" s="243">
        <f t="shared" si="3"/>
        <v>0</v>
      </c>
      <c r="Z28" s="1625"/>
      <c r="AA28" s="1606"/>
      <c r="AB28" s="1606"/>
      <c r="AC28" s="1606"/>
      <c r="AD28" s="1606"/>
      <c r="AE28" s="1606"/>
      <c r="AF28" s="1606"/>
      <c r="AG28" s="1606"/>
      <c r="AH28" s="1606"/>
      <c r="AI28" s="1610"/>
      <c r="AJ28" s="1610"/>
    </row>
    <row r="29" spans="1:36" ht="18.75" x14ac:dyDescent="0.25">
      <c r="A29" s="1635"/>
      <c r="B29" s="1638"/>
      <c r="C29" s="1641"/>
      <c r="D29" s="1644"/>
      <c r="E29" s="236" t="s">
        <v>503</v>
      </c>
      <c r="F29" s="236">
        <v>34</v>
      </c>
      <c r="G29" s="236">
        <v>5</v>
      </c>
      <c r="H29" s="236">
        <v>29</v>
      </c>
      <c r="I29" s="236">
        <v>17</v>
      </c>
      <c r="J29" s="236">
        <v>1</v>
      </c>
      <c r="K29" s="236">
        <v>3</v>
      </c>
      <c r="L29" s="236">
        <v>57</v>
      </c>
      <c r="M29" s="236">
        <v>18</v>
      </c>
      <c r="N29" s="236">
        <v>42</v>
      </c>
      <c r="O29" s="236">
        <v>24</v>
      </c>
      <c r="P29" s="236">
        <v>11</v>
      </c>
      <c r="Q29" s="236">
        <v>42</v>
      </c>
      <c r="R29" s="236"/>
      <c r="S29" s="236"/>
      <c r="T29" s="236"/>
      <c r="U29" s="236"/>
      <c r="V29" s="242">
        <f t="shared" si="0"/>
        <v>22.666666666666668</v>
      </c>
      <c r="W29" s="242">
        <f t="shared" si="1"/>
        <v>7</v>
      </c>
      <c r="X29" s="242">
        <f t="shared" si="2"/>
        <v>39</v>
      </c>
      <c r="Y29" s="243">
        <f t="shared" si="3"/>
        <v>25.666666666666668</v>
      </c>
      <c r="Z29" s="1625"/>
      <c r="AA29" s="1606"/>
      <c r="AB29" s="1606"/>
      <c r="AC29" s="1606"/>
      <c r="AD29" s="1606"/>
      <c r="AE29" s="1606"/>
      <c r="AF29" s="1606"/>
      <c r="AG29" s="1606"/>
      <c r="AH29" s="1606"/>
      <c r="AI29" s="1610"/>
      <c r="AJ29" s="1610"/>
    </row>
    <row r="30" spans="1:36" ht="18.75" x14ac:dyDescent="0.25">
      <c r="A30" s="1635"/>
      <c r="B30" s="1638"/>
      <c r="C30" s="1641"/>
      <c r="D30" s="1644"/>
      <c r="E30" s="236" t="s">
        <v>501</v>
      </c>
      <c r="F30" s="236">
        <v>13</v>
      </c>
      <c r="G30" s="236">
        <v>81</v>
      </c>
      <c r="H30" s="236">
        <v>30</v>
      </c>
      <c r="I30" s="236">
        <v>3</v>
      </c>
      <c r="J30" s="236">
        <v>6</v>
      </c>
      <c r="K30" s="236">
        <v>0</v>
      </c>
      <c r="L30" s="236">
        <v>49</v>
      </c>
      <c r="M30" s="236">
        <v>110</v>
      </c>
      <c r="N30" s="236">
        <v>66</v>
      </c>
      <c r="O30" s="236">
        <v>11</v>
      </c>
      <c r="P30" s="236">
        <v>38</v>
      </c>
      <c r="Q30" s="236">
        <v>15</v>
      </c>
      <c r="R30" s="236"/>
      <c r="S30" s="236"/>
      <c r="T30" s="236"/>
      <c r="U30" s="236"/>
      <c r="V30" s="242">
        <f t="shared" si="0"/>
        <v>41.333333333333336</v>
      </c>
      <c r="W30" s="242">
        <f t="shared" si="1"/>
        <v>4.5</v>
      </c>
      <c r="X30" s="242">
        <f t="shared" si="2"/>
        <v>75</v>
      </c>
      <c r="Y30" s="243">
        <f t="shared" si="3"/>
        <v>21.333333333333332</v>
      </c>
      <c r="Z30" s="1625"/>
      <c r="AA30" s="1606"/>
      <c r="AB30" s="1606"/>
      <c r="AC30" s="1606"/>
      <c r="AD30" s="1606"/>
      <c r="AE30" s="1606"/>
      <c r="AF30" s="1606"/>
      <c r="AG30" s="1606"/>
      <c r="AH30" s="1606"/>
      <c r="AI30" s="1610"/>
      <c r="AJ30" s="1610"/>
    </row>
    <row r="31" spans="1:36" ht="18.75" x14ac:dyDescent="0.25">
      <c r="A31" s="1635"/>
      <c r="B31" s="1638"/>
      <c r="C31" s="1641"/>
      <c r="D31" s="1644"/>
      <c r="E31" s="236" t="s">
        <v>502</v>
      </c>
      <c r="F31" s="236">
        <v>0</v>
      </c>
      <c r="G31" s="236">
        <v>0</v>
      </c>
      <c r="H31" s="236">
        <v>0</v>
      </c>
      <c r="I31" s="236">
        <v>0</v>
      </c>
      <c r="J31" s="236">
        <v>0</v>
      </c>
      <c r="K31" s="236">
        <v>0</v>
      </c>
      <c r="L31" s="236">
        <v>2</v>
      </c>
      <c r="M31" s="236">
        <v>5.5</v>
      </c>
      <c r="N31" s="236">
        <v>14</v>
      </c>
      <c r="O31" s="236">
        <v>0</v>
      </c>
      <c r="P31" s="236">
        <v>0</v>
      </c>
      <c r="Q31" s="236">
        <v>0</v>
      </c>
      <c r="R31" s="245"/>
      <c r="S31" s="245"/>
      <c r="T31" s="245"/>
      <c r="U31" s="245"/>
      <c r="V31" s="242">
        <f t="shared" si="0"/>
        <v>0</v>
      </c>
      <c r="W31" s="242">
        <f t="shared" si="1"/>
        <v>0</v>
      </c>
      <c r="X31" s="242">
        <f t="shared" si="2"/>
        <v>7.166666666666667</v>
      </c>
      <c r="Y31" s="243">
        <f t="shared" si="3"/>
        <v>0</v>
      </c>
      <c r="Z31" s="1625"/>
      <c r="AA31" s="1606"/>
      <c r="AB31" s="1606"/>
      <c r="AC31" s="1606"/>
      <c r="AD31" s="1606"/>
      <c r="AE31" s="1606"/>
      <c r="AF31" s="1606"/>
      <c r="AG31" s="1606"/>
      <c r="AH31" s="1606"/>
      <c r="AI31" s="1610"/>
      <c r="AJ31" s="1610"/>
    </row>
    <row r="32" spans="1:36" ht="18.75" x14ac:dyDescent="0.25">
      <c r="A32" s="1635"/>
      <c r="B32" s="1638"/>
      <c r="C32" s="1641"/>
      <c r="D32" s="1644"/>
      <c r="E32" s="236" t="s">
        <v>1346</v>
      </c>
      <c r="F32" s="236">
        <v>0</v>
      </c>
      <c r="G32" s="236">
        <v>0</v>
      </c>
      <c r="H32" s="236">
        <v>0</v>
      </c>
      <c r="I32" s="236">
        <v>0</v>
      </c>
      <c r="J32" s="236">
        <v>0</v>
      </c>
      <c r="K32" s="236">
        <v>0</v>
      </c>
      <c r="L32" s="236">
        <v>0</v>
      </c>
      <c r="M32" s="236">
        <v>0</v>
      </c>
      <c r="N32" s="236">
        <v>0</v>
      </c>
      <c r="O32" s="236">
        <v>0</v>
      </c>
      <c r="P32" s="236">
        <v>0</v>
      </c>
      <c r="Q32" s="236">
        <v>0</v>
      </c>
      <c r="R32" s="245"/>
      <c r="S32" s="245"/>
      <c r="T32" s="245"/>
      <c r="U32" s="245"/>
      <c r="V32" s="242">
        <f t="shared" si="0"/>
        <v>0</v>
      </c>
      <c r="W32" s="242">
        <f t="shared" si="1"/>
        <v>0</v>
      </c>
      <c r="X32" s="242">
        <f t="shared" si="2"/>
        <v>0</v>
      </c>
      <c r="Y32" s="243">
        <f t="shared" si="3"/>
        <v>0</v>
      </c>
      <c r="Z32" s="1625"/>
      <c r="AA32" s="1606"/>
      <c r="AB32" s="1606"/>
      <c r="AC32" s="1606"/>
      <c r="AD32" s="1606"/>
      <c r="AE32" s="1606"/>
      <c r="AF32" s="1606"/>
      <c r="AG32" s="1606"/>
      <c r="AH32" s="1606"/>
      <c r="AI32" s="1610"/>
      <c r="AJ32" s="1610"/>
    </row>
    <row r="33" spans="1:36" ht="18.75" x14ac:dyDescent="0.25">
      <c r="A33" s="1635"/>
      <c r="B33" s="1638"/>
      <c r="C33" s="1641"/>
      <c r="D33" s="1644"/>
      <c r="E33" s="236" t="s">
        <v>504</v>
      </c>
      <c r="F33" s="236">
        <v>0</v>
      </c>
      <c r="G33" s="236">
        <v>0</v>
      </c>
      <c r="H33" s="236">
        <v>12</v>
      </c>
      <c r="I33" s="236">
        <v>0</v>
      </c>
      <c r="J33" s="236">
        <v>4</v>
      </c>
      <c r="K33" s="236">
        <v>12</v>
      </c>
      <c r="L33" s="236">
        <v>0</v>
      </c>
      <c r="M33" s="236">
        <v>0</v>
      </c>
      <c r="N33" s="236">
        <v>0.3</v>
      </c>
      <c r="O33" s="236">
        <v>3</v>
      </c>
      <c r="P33" s="236">
        <v>3</v>
      </c>
      <c r="Q33" s="236">
        <v>13</v>
      </c>
      <c r="R33" s="245"/>
      <c r="S33" s="245"/>
      <c r="T33" s="245"/>
      <c r="U33" s="245"/>
      <c r="V33" s="242">
        <f t="shared" si="0"/>
        <v>12</v>
      </c>
      <c r="W33" s="242">
        <f t="shared" si="1"/>
        <v>8</v>
      </c>
      <c r="X33" s="242">
        <f t="shared" si="2"/>
        <v>0.3</v>
      </c>
      <c r="Y33" s="243">
        <f t="shared" si="3"/>
        <v>6.333333333333333</v>
      </c>
      <c r="Z33" s="1625"/>
      <c r="AA33" s="1606"/>
      <c r="AB33" s="1606"/>
      <c r="AC33" s="1606"/>
      <c r="AD33" s="1606"/>
      <c r="AE33" s="1606"/>
      <c r="AF33" s="1606"/>
      <c r="AG33" s="1606"/>
      <c r="AH33" s="1606"/>
      <c r="AI33" s="1610"/>
      <c r="AJ33" s="1610"/>
    </row>
    <row r="34" spans="1:36" ht="18.75" x14ac:dyDescent="0.25">
      <c r="A34" s="1635"/>
      <c r="B34" s="1638"/>
      <c r="C34" s="1641"/>
      <c r="D34" s="1644"/>
      <c r="E34" s="236" t="s">
        <v>505</v>
      </c>
      <c r="F34" s="236"/>
      <c r="G34" s="236"/>
      <c r="H34" s="236"/>
      <c r="I34" s="236"/>
      <c r="J34" s="236"/>
      <c r="K34" s="236"/>
      <c r="L34" s="236"/>
      <c r="M34" s="236"/>
      <c r="N34" s="236"/>
      <c r="O34" s="236"/>
      <c r="P34" s="236"/>
      <c r="Q34" s="236"/>
      <c r="R34" s="245"/>
      <c r="S34" s="245"/>
      <c r="T34" s="245"/>
      <c r="U34" s="245"/>
      <c r="V34" s="242">
        <f t="shared" si="0"/>
        <v>0</v>
      </c>
      <c r="W34" s="242">
        <f t="shared" si="1"/>
        <v>0</v>
      </c>
      <c r="X34" s="242">
        <f t="shared" si="2"/>
        <v>0</v>
      </c>
      <c r="Y34" s="243">
        <f t="shared" si="3"/>
        <v>0</v>
      </c>
      <c r="Z34" s="1625"/>
      <c r="AA34" s="1606"/>
      <c r="AB34" s="1606"/>
      <c r="AC34" s="1606"/>
      <c r="AD34" s="1606"/>
      <c r="AE34" s="1606"/>
      <c r="AF34" s="1606"/>
      <c r="AG34" s="1606"/>
      <c r="AH34" s="1606"/>
      <c r="AI34" s="1610"/>
      <c r="AJ34" s="1610"/>
    </row>
    <row r="35" spans="1:36" ht="18.75" x14ac:dyDescent="0.25">
      <c r="A35" s="1635"/>
      <c r="B35" s="1638"/>
      <c r="C35" s="1641"/>
      <c r="D35" s="1644"/>
      <c r="E35" s="236" t="s">
        <v>506</v>
      </c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45"/>
      <c r="S35" s="245"/>
      <c r="T35" s="245"/>
      <c r="U35" s="245"/>
      <c r="V35" s="242">
        <f t="shared" si="0"/>
        <v>0</v>
      </c>
      <c r="W35" s="242">
        <f t="shared" si="1"/>
        <v>0</v>
      </c>
      <c r="X35" s="242">
        <f t="shared" si="2"/>
        <v>0</v>
      </c>
      <c r="Y35" s="243">
        <f t="shared" si="3"/>
        <v>0</v>
      </c>
      <c r="Z35" s="1625"/>
      <c r="AA35" s="1606"/>
      <c r="AB35" s="1606"/>
      <c r="AC35" s="1606"/>
      <c r="AD35" s="1606"/>
      <c r="AE35" s="1606"/>
      <c r="AF35" s="1606"/>
      <c r="AG35" s="1606"/>
      <c r="AH35" s="1606"/>
      <c r="AI35" s="1610"/>
      <c r="AJ35" s="1610"/>
    </row>
    <row r="36" spans="1:36" ht="18.75" x14ac:dyDescent="0.25">
      <c r="A36" s="1635"/>
      <c r="B36" s="1638"/>
      <c r="C36" s="1641"/>
      <c r="D36" s="1644"/>
      <c r="E36" s="236" t="s">
        <v>507</v>
      </c>
      <c r="F36" s="236"/>
      <c r="G36" s="236"/>
      <c r="H36" s="236"/>
      <c r="I36" s="236"/>
      <c r="J36" s="236"/>
      <c r="K36" s="236"/>
      <c r="L36" s="236"/>
      <c r="M36" s="236"/>
      <c r="N36" s="236">
        <v>9</v>
      </c>
      <c r="O36" s="236"/>
      <c r="P36" s="236"/>
      <c r="Q36" s="236"/>
      <c r="R36" s="245"/>
      <c r="S36" s="245"/>
      <c r="T36" s="245"/>
      <c r="U36" s="245"/>
      <c r="V36" s="242">
        <f t="shared" si="0"/>
        <v>0</v>
      </c>
      <c r="W36" s="242">
        <f t="shared" si="1"/>
        <v>0</v>
      </c>
      <c r="X36" s="242">
        <f t="shared" si="2"/>
        <v>9</v>
      </c>
      <c r="Y36" s="243">
        <f t="shared" si="3"/>
        <v>0</v>
      </c>
      <c r="Z36" s="1625"/>
      <c r="AA36" s="1606"/>
      <c r="AB36" s="1606"/>
      <c r="AC36" s="1606"/>
      <c r="AD36" s="1606"/>
      <c r="AE36" s="1606"/>
      <c r="AF36" s="1606"/>
      <c r="AG36" s="1606"/>
      <c r="AH36" s="1606"/>
      <c r="AI36" s="1610"/>
      <c r="AJ36" s="1610"/>
    </row>
    <row r="37" spans="1:36" ht="18.75" x14ac:dyDescent="0.25">
      <c r="A37" s="1635"/>
      <c r="B37" s="1638"/>
      <c r="C37" s="1641"/>
      <c r="D37" s="1644"/>
      <c r="E37" s="236" t="s">
        <v>508</v>
      </c>
      <c r="F37" s="236">
        <v>106</v>
      </c>
      <c r="G37" s="236">
        <v>77</v>
      </c>
      <c r="H37" s="236">
        <v>34</v>
      </c>
      <c r="I37" s="236">
        <v>100</v>
      </c>
      <c r="J37" s="236">
        <v>78</v>
      </c>
      <c r="K37" s="236">
        <v>86</v>
      </c>
      <c r="L37" s="236">
        <v>71</v>
      </c>
      <c r="M37" s="236">
        <v>38</v>
      </c>
      <c r="N37" s="236">
        <v>54</v>
      </c>
      <c r="O37" s="236">
        <v>81</v>
      </c>
      <c r="P37" s="236">
        <v>65</v>
      </c>
      <c r="Q37" s="236">
        <v>48</v>
      </c>
      <c r="R37" s="245"/>
      <c r="S37" s="245"/>
      <c r="T37" s="245"/>
      <c r="U37" s="245"/>
      <c r="V37" s="242">
        <f t="shared" si="0"/>
        <v>72.333333333333329</v>
      </c>
      <c r="W37" s="242">
        <f t="shared" si="1"/>
        <v>88</v>
      </c>
      <c r="X37" s="242">
        <f t="shared" si="2"/>
        <v>54.333333333333336</v>
      </c>
      <c r="Y37" s="243">
        <f t="shared" si="3"/>
        <v>64.666666666666671</v>
      </c>
      <c r="Z37" s="1625"/>
      <c r="AA37" s="1606"/>
      <c r="AB37" s="1606"/>
      <c r="AC37" s="1606"/>
      <c r="AD37" s="1606"/>
      <c r="AE37" s="1606"/>
      <c r="AF37" s="1606"/>
      <c r="AG37" s="1606"/>
      <c r="AH37" s="1606"/>
      <c r="AI37" s="1610"/>
      <c r="AJ37" s="1610"/>
    </row>
    <row r="38" spans="1:36" ht="18.75" x14ac:dyDescent="0.25">
      <c r="A38" s="1635"/>
      <c r="B38" s="1638"/>
      <c r="C38" s="1641"/>
      <c r="D38" s="1644"/>
      <c r="E38" s="236" t="s">
        <v>509</v>
      </c>
      <c r="F38" s="236"/>
      <c r="G38" s="236"/>
      <c r="H38" s="236">
        <v>5</v>
      </c>
      <c r="I38" s="236"/>
      <c r="J38" s="236"/>
      <c r="K38" s="236">
        <v>9</v>
      </c>
      <c r="L38" s="236"/>
      <c r="M38" s="236"/>
      <c r="N38" s="236">
        <v>9</v>
      </c>
      <c r="O38" s="236"/>
      <c r="P38" s="236"/>
      <c r="Q38" s="236">
        <v>10</v>
      </c>
      <c r="R38" s="245"/>
      <c r="S38" s="245"/>
      <c r="T38" s="245"/>
      <c r="U38" s="245"/>
      <c r="V38" s="242">
        <f t="shared" si="0"/>
        <v>5</v>
      </c>
      <c r="W38" s="242">
        <f t="shared" si="1"/>
        <v>9</v>
      </c>
      <c r="X38" s="242">
        <f t="shared" si="2"/>
        <v>9</v>
      </c>
      <c r="Y38" s="243">
        <f t="shared" si="3"/>
        <v>10</v>
      </c>
      <c r="Z38" s="1625"/>
      <c r="AA38" s="1606"/>
      <c r="AB38" s="1606"/>
      <c r="AC38" s="1606"/>
      <c r="AD38" s="1606"/>
      <c r="AE38" s="1606"/>
      <c r="AF38" s="1606"/>
      <c r="AG38" s="1606"/>
      <c r="AH38" s="1606"/>
      <c r="AI38" s="1610"/>
      <c r="AJ38" s="1610"/>
    </row>
    <row r="39" spans="1:36" ht="18.75" x14ac:dyDescent="0.25">
      <c r="A39" s="1635"/>
      <c r="B39" s="1638"/>
      <c r="C39" s="1641"/>
      <c r="D39" s="1644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45"/>
      <c r="S39" s="245"/>
      <c r="T39" s="245"/>
      <c r="U39" s="245"/>
      <c r="V39" s="242">
        <f t="shared" si="0"/>
        <v>0</v>
      </c>
      <c r="W39" s="242">
        <f t="shared" si="1"/>
        <v>0</v>
      </c>
      <c r="X39" s="242">
        <f t="shared" si="2"/>
        <v>0</v>
      </c>
      <c r="Y39" s="243">
        <f t="shared" si="3"/>
        <v>0</v>
      </c>
      <c r="Z39" s="1625"/>
      <c r="AA39" s="1606"/>
      <c r="AB39" s="1606"/>
      <c r="AC39" s="1606"/>
      <c r="AD39" s="1606"/>
      <c r="AE39" s="1606"/>
      <c r="AF39" s="1606"/>
      <c r="AG39" s="1606"/>
      <c r="AH39" s="1606"/>
      <c r="AI39" s="1610"/>
      <c r="AJ39" s="1610"/>
    </row>
    <row r="40" spans="1:36" ht="18.75" x14ac:dyDescent="0.25">
      <c r="A40" s="1635"/>
      <c r="B40" s="1638"/>
      <c r="C40" s="1641"/>
      <c r="D40" s="1644"/>
      <c r="E40" s="236" t="s">
        <v>510</v>
      </c>
      <c r="F40" s="236">
        <v>5</v>
      </c>
      <c r="G40" s="236">
        <v>11</v>
      </c>
      <c r="H40" s="236">
        <v>16</v>
      </c>
      <c r="I40" s="236">
        <v>9</v>
      </c>
      <c r="J40" s="236">
        <v>21</v>
      </c>
      <c r="K40" s="236">
        <v>12</v>
      </c>
      <c r="L40" s="236">
        <v>8</v>
      </c>
      <c r="M40" s="236">
        <v>13</v>
      </c>
      <c r="N40" s="236">
        <v>12</v>
      </c>
      <c r="O40" s="236">
        <v>35</v>
      </c>
      <c r="P40" s="236">
        <v>19</v>
      </c>
      <c r="Q40" s="236">
        <v>23</v>
      </c>
      <c r="R40" s="245"/>
      <c r="S40" s="245"/>
      <c r="T40" s="245"/>
      <c r="U40" s="245"/>
      <c r="V40" s="242">
        <f t="shared" si="0"/>
        <v>10.666666666666666</v>
      </c>
      <c r="W40" s="242">
        <f t="shared" si="1"/>
        <v>14</v>
      </c>
      <c r="X40" s="242">
        <f t="shared" si="2"/>
        <v>11</v>
      </c>
      <c r="Y40" s="243">
        <f t="shared" si="3"/>
        <v>25.666666666666668</v>
      </c>
      <c r="Z40" s="1625"/>
      <c r="AA40" s="1606"/>
      <c r="AB40" s="1606"/>
      <c r="AC40" s="1606"/>
      <c r="AD40" s="1606"/>
      <c r="AE40" s="1606"/>
      <c r="AF40" s="1606"/>
      <c r="AG40" s="1606"/>
      <c r="AH40" s="1606"/>
      <c r="AI40" s="1610"/>
      <c r="AJ40" s="1610"/>
    </row>
    <row r="41" spans="1:36" ht="18.75" x14ac:dyDescent="0.25">
      <c r="A41" s="1635"/>
      <c r="B41" s="1638"/>
      <c r="C41" s="1641"/>
      <c r="D41" s="1644"/>
      <c r="E41" s="236" t="s">
        <v>511</v>
      </c>
      <c r="F41" s="236">
        <v>16</v>
      </c>
      <c r="G41" s="236">
        <v>2</v>
      </c>
      <c r="H41" s="236">
        <v>8</v>
      </c>
      <c r="I41" s="236">
        <v>52</v>
      </c>
      <c r="J41" s="236">
        <v>1</v>
      </c>
      <c r="K41" s="236">
        <v>8</v>
      </c>
      <c r="L41" s="236">
        <v>13</v>
      </c>
      <c r="M41" s="236">
        <v>10</v>
      </c>
      <c r="N41" s="236">
        <v>8</v>
      </c>
      <c r="O41" s="236">
        <v>26</v>
      </c>
      <c r="P41" s="236">
        <v>8</v>
      </c>
      <c r="Q41" s="236">
        <v>10</v>
      </c>
      <c r="R41" s="245"/>
      <c r="S41" s="245"/>
      <c r="T41" s="245"/>
      <c r="U41" s="245"/>
      <c r="V41" s="242">
        <f t="shared" si="0"/>
        <v>8.6666666666666661</v>
      </c>
      <c r="W41" s="242">
        <f t="shared" si="1"/>
        <v>20.333333333333332</v>
      </c>
      <c r="X41" s="242">
        <f t="shared" si="2"/>
        <v>10.333333333333334</v>
      </c>
      <c r="Y41" s="243">
        <f t="shared" si="3"/>
        <v>14.666666666666666</v>
      </c>
      <c r="Z41" s="1625"/>
      <c r="AA41" s="1606"/>
      <c r="AB41" s="1606"/>
      <c r="AC41" s="1606"/>
      <c r="AD41" s="1606"/>
      <c r="AE41" s="1606"/>
      <c r="AF41" s="1606"/>
      <c r="AG41" s="1606"/>
      <c r="AH41" s="1606"/>
      <c r="AI41" s="1610"/>
      <c r="AJ41" s="1610"/>
    </row>
    <row r="42" spans="1:36" ht="18.75" x14ac:dyDescent="0.25">
      <c r="A42" s="1635"/>
      <c r="B42" s="1638"/>
      <c r="C42" s="1641"/>
      <c r="D42" s="1644"/>
      <c r="E42" s="236" t="s">
        <v>512</v>
      </c>
      <c r="F42" s="236">
        <v>51</v>
      </c>
      <c r="G42" s="236">
        <v>49</v>
      </c>
      <c r="H42" s="236">
        <v>30</v>
      </c>
      <c r="I42" s="236">
        <v>57</v>
      </c>
      <c r="J42" s="236">
        <v>40</v>
      </c>
      <c r="K42" s="236">
        <v>37</v>
      </c>
      <c r="L42" s="236">
        <v>52</v>
      </c>
      <c r="M42" s="236">
        <v>34</v>
      </c>
      <c r="N42" s="236">
        <v>63</v>
      </c>
      <c r="O42" s="236">
        <v>47</v>
      </c>
      <c r="P42" s="236">
        <v>45</v>
      </c>
      <c r="Q42" s="236">
        <v>57</v>
      </c>
      <c r="R42" s="245"/>
      <c r="S42" s="245"/>
      <c r="T42" s="245"/>
      <c r="U42" s="245"/>
      <c r="V42" s="242">
        <f t="shared" si="0"/>
        <v>43.333333333333336</v>
      </c>
      <c r="W42" s="242">
        <f t="shared" si="1"/>
        <v>44.666666666666664</v>
      </c>
      <c r="X42" s="242">
        <f t="shared" si="2"/>
        <v>49.666666666666664</v>
      </c>
      <c r="Y42" s="243">
        <f t="shared" si="3"/>
        <v>49.666666666666664</v>
      </c>
      <c r="Z42" s="1625"/>
      <c r="AA42" s="1606"/>
      <c r="AB42" s="1606"/>
      <c r="AC42" s="1606"/>
      <c r="AD42" s="1606"/>
      <c r="AE42" s="1606"/>
      <c r="AF42" s="1606"/>
      <c r="AG42" s="1606"/>
      <c r="AH42" s="1606"/>
      <c r="AI42" s="1610"/>
      <c r="AJ42" s="1610"/>
    </row>
    <row r="43" spans="1:36" ht="19.5" thickBot="1" x14ac:dyDescent="0.3">
      <c r="A43" s="1636"/>
      <c r="B43" s="1639"/>
      <c r="C43" s="1642"/>
      <c r="D43" s="1645"/>
      <c r="E43" s="299" t="s">
        <v>924</v>
      </c>
      <c r="F43" s="299">
        <v>1</v>
      </c>
      <c r="G43" s="299">
        <v>9</v>
      </c>
      <c r="H43" s="299">
        <v>12</v>
      </c>
      <c r="I43" s="299">
        <v>3</v>
      </c>
      <c r="J43" s="299">
        <v>2</v>
      </c>
      <c r="K43" s="299">
        <v>12</v>
      </c>
      <c r="L43" s="299">
        <v>2</v>
      </c>
      <c r="M43" s="299">
        <v>10</v>
      </c>
      <c r="N43" s="299">
        <v>10</v>
      </c>
      <c r="O43" s="299">
        <v>11</v>
      </c>
      <c r="P43" s="299">
        <v>11</v>
      </c>
      <c r="Q43" s="299">
        <v>21</v>
      </c>
      <c r="R43" s="666"/>
      <c r="S43" s="666"/>
      <c r="T43" s="666"/>
      <c r="U43" s="666"/>
      <c r="V43" s="246">
        <f t="shared" si="0"/>
        <v>7.333333333333333</v>
      </c>
      <c r="W43" s="246">
        <f t="shared" si="1"/>
        <v>5.666666666666667</v>
      </c>
      <c r="X43" s="246">
        <f t="shared" si="2"/>
        <v>7.333333333333333</v>
      </c>
      <c r="Y43" s="247">
        <f t="shared" si="3"/>
        <v>14.333333333333334</v>
      </c>
      <c r="Z43" s="1626"/>
      <c r="AA43" s="1607"/>
      <c r="AB43" s="1607"/>
      <c r="AC43" s="1607"/>
      <c r="AD43" s="1607"/>
      <c r="AE43" s="1607"/>
      <c r="AF43" s="1607"/>
      <c r="AG43" s="1607"/>
      <c r="AH43" s="1607"/>
      <c r="AI43" s="1611"/>
      <c r="AJ43" s="1611"/>
    </row>
    <row r="44" spans="1:36" ht="18.75" x14ac:dyDescent="0.25">
      <c r="A44" s="1612">
        <v>3</v>
      </c>
      <c r="B44" s="1615" t="s">
        <v>28</v>
      </c>
      <c r="C44" s="1627">
        <v>400</v>
      </c>
      <c r="D44" s="1621">
        <f>400*0.9</f>
        <v>360</v>
      </c>
      <c r="E44" s="231" t="s">
        <v>513</v>
      </c>
      <c r="F44" s="231">
        <v>8</v>
      </c>
      <c r="G44" s="231">
        <v>2</v>
      </c>
      <c r="H44" s="231">
        <v>5</v>
      </c>
      <c r="I44" s="231">
        <v>8</v>
      </c>
      <c r="J44" s="231">
        <v>9</v>
      </c>
      <c r="K44" s="231">
        <v>5</v>
      </c>
      <c r="L44" s="231">
        <v>29</v>
      </c>
      <c r="M44" s="231">
        <v>17</v>
      </c>
      <c r="N44" s="231">
        <v>5</v>
      </c>
      <c r="O44" s="231">
        <v>18</v>
      </c>
      <c r="P44" s="231">
        <v>18</v>
      </c>
      <c r="Q44" s="231">
        <v>6</v>
      </c>
      <c r="R44" s="231">
        <v>410</v>
      </c>
      <c r="S44" s="231">
        <v>410</v>
      </c>
      <c r="T44" s="231">
        <v>410</v>
      </c>
      <c r="U44" s="231">
        <v>410</v>
      </c>
      <c r="V44" s="240">
        <f t="shared" si="0"/>
        <v>5</v>
      </c>
      <c r="W44" s="240">
        <f t="shared" si="1"/>
        <v>7.333333333333333</v>
      </c>
      <c r="X44" s="240">
        <f t="shared" si="2"/>
        <v>17</v>
      </c>
      <c r="Y44" s="241">
        <f t="shared" si="3"/>
        <v>14</v>
      </c>
      <c r="Z44" s="1624">
        <f>SUM(V44:V48)</f>
        <v>5</v>
      </c>
      <c r="AA44" s="1608">
        <f>SUM(W44:W48)</f>
        <v>7.333333333333333</v>
      </c>
      <c r="AB44" s="1608">
        <f>SUM(X44:X48)</f>
        <v>17</v>
      </c>
      <c r="AC44" s="1608">
        <f>SUM(Y44:Y48)</f>
        <v>14</v>
      </c>
      <c r="AD44" s="1605">
        <f t="shared" ref="AD44" si="8">Z44*0.38*0.9*SQRT(3)</f>
        <v>2.9618068809427798</v>
      </c>
      <c r="AE44" s="1605">
        <f t="shared" si="6"/>
        <v>4.3439834253827438</v>
      </c>
      <c r="AF44" s="1605">
        <f t="shared" si="6"/>
        <v>10.070143395205452</v>
      </c>
      <c r="AG44" s="1605">
        <f t="shared" si="6"/>
        <v>8.2930592666397853</v>
      </c>
      <c r="AH44" s="1608">
        <f>MAX(Z44:AC48)</f>
        <v>17</v>
      </c>
      <c r="AI44" s="1609">
        <f t="shared" ref="AI44" si="9">AH44*0.38*0.9*SQRT(3)</f>
        <v>10.070143395205452</v>
      </c>
      <c r="AJ44" s="1609">
        <f>D44-AI44</f>
        <v>349.92985660479457</v>
      </c>
    </row>
    <row r="45" spans="1:36" ht="18.75" x14ac:dyDescent="0.25">
      <c r="A45" s="1613"/>
      <c r="B45" s="1616"/>
      <c r="C45" s="1629"/>
      <c r="D45" s="1622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45"/>
      <c r="S45" s="245"/>
      <c r="T45" s="245"/>
      <c r="U45" s="245"/>
      <c r="V45" s="242">
        <f t="shared" si="0"/>
        <v>0</v>
      </c>
      <c r="W45" s="242">
        <f t="shared" si="1"/>
        <v>0</v>
      </c>
      <c r="X45" s="242">
        <f t="shared" si="2"/>
        <v>0</v>
      </c>
      <c r="Y45" s="243">
        <f t="shared" si="3"/>
        <v>0</v>
      </c>
      <c r="Z45" s="1625"/>
      <c r="AA45" s="1606"/>
      <c r="AB45" s="1606"/>
      <c r="AC45" s="1606"/>
      <c r="AD45" s="1606"/>
      <c r="AE45" s="1606"/>
      <c r="AF45" s="1606"/>
      <c r="AG45" s="1606"/>
      <c r="AH45" s="1606"/>
      <c r="AI45" s="1610"/>
      <c r="AJ45" s="1610"/>
    </row>
    <row r="46" spans="1:36" ht="18.75" x14ac:dyDescent="0.25">
      <c r="A46" s="1613"/>
      <c r="B46" s="1616"/>
      <c r="C46" s="1629"/>
      <c r="D46" s="1622"/>
      <c r="E46" s="236"/>
      <c r="F46" s="236"/>
      <c r="G46" s="236"/>
      <c r="H46" s="236"/>
      <c r="I46" s="236"/>
      <c r="J46" s="236"/>
      <c r="K46" s="236"/>
      <c r="L46" s="236"/>
      <c r="M46" s="236"/>
      <c r="N46" s="236"/>
      <c r="O46" s="236"/>
      <c r="P46" s="236"/>
      <c r="Q46" s="236"/>
      <c r="R46" s="245"/>
      <c r="S46" s="245"/>
      <c r="T46" s="245"/>
      <c r="U46" s="245"/>
      <c r="V46" s="242">
        <f t="shared" si="0"/>
        <v>0</v>
      </c>
      <c r="W46" s="242">
        <f t="shared" si="1"/>
        <v>0</v>
      </c>
      <c r="X46" s="242">
        <f t="shared" si="2"/>
        <v>0</v>
      </c>
      <c r="Y46" s="243">
        <f t="shared" si="3"/>
        <v>0</v>
      </c>
      <c r="Z46" s="1625"/>
      <c r="AA46" s="1606"/>
      <c r="AB46" s="1606"/>
      <c r="AC46" s="1606"/>
      <c r="AD46" s="1606"/>
      <c r="AE46" s="1606"/>
      <c r="AF46" s="1606"/>
      <c r="AG46" s="1606"/>
      <c r="AH46" s="1606"/>
      <c r="AI46" s="1610"/>
      <c r="AJ46" s="1610"/>
    </row>
    <row r="47" spans="1:36" ht="18.75" x14ac:dyDescent="0.25">
      <c r="A47" s="1613"/>
      <c r="B47" s="1616"/>
      <c r="C47" s="1629"/>
      <c r="D47" s="1622"/>
      <c r="E47" s="236"/>
      <c r="F47" s="236"/>
      <c r="G47" s="236"/>
      <c r="H47" s="236"/>
      <c r="I47" s="236"/>
      <c r="J47" s="236"/>
      <c r="K47" s="236"/>
      <c r="L47" s="236"/>
      <c r="M47" s="236"/>
      <c r="N47" s="236"/>
      <c r="O47" s="236"/>
      <c r="P47" s="236"/>
      <c r="Q47" s="236"/>
      <c r="R47" s="245"/>
      <c r="S47" s="245"/>
      <c r="T47" s="245"/>
      <c r="U47" s="245"/>
      <c r="V47" s="242">
        <f t="shared" si="0"/>
        <v>0</v>
      </c>
      <c r="W47" s="242">
        <f t="shared" si="1"/>
        <v>0</v>
      </c>
      <c r="X47" s="242">
        <f t="shared" si="2"/>
        <v>0</v>
      </c>
      <c r="Y47" s="243">
        <f t="shared" si="3"/>
        <v>0</v>
      </c>
      <c r="Z47" s="1625"/>
      <c r="AA47" s="1606"/>
      <c r="AB47" s="1606"/>
      <c r="AC47" s="1606"/>
      <c r="AD47" s="1606"/>
      <c r="AE47" s="1606"/>
      <c r="AF47" s="1606"/>
      <c r="AG47" s="1606"/>
      <c r="AH47" s="1606"/>
      <c r="AI47" s="1610"/>
      <c r="AJ47" s="1610"/>
    </row>
    <row r="48" spans="1:36" ht="19.5" thickBot="1" x14ac:dyDescent="0.3">
      <c r="A48" s="1614"/>
      <c r="B48" s="1617"/>
      <c r="C48" s="1628"/>
      <c r="D48" s="1623"/>
      <c r="E48" s="299"/>
      <c r="F48" s="299"/>
      <c r="G48" s="299"/>
      <c r="H48" s="299"/>
      <c r="I48" s="299"/>
      <c r="J48" s="299"/>
      <c r="K48" s="299"/>
      <c r="L48" s="299"/>
      <c r="M48" s="299"/>
      <c r="N48" s="299"/>
      <c r="O48" s="299"/>
      <c r="P48" s="299"/>
      <c r="Q48" s="299"/>
      <c r="R48" s="666"/>
      <c r="S48" s="666"/>
      <c r="T48" s="666"/>
      <c r="U48" s="666"/>
      <c r="V48" s="246">
        <f t="shared" si="0"/>
        <v>0</v>
      </c>
      <c r="W48" s="246">
        <f t="shared" si="1"/>
        <v>0</v>
      </c>
      <c r="X48" s="246">
        <f t="shared" si="2"/>
        <v>0</v>
      </c>
      <c r="Y48" s="247">
        <f t="shared" si="3"/>
        <v>0</v>
      </c>
      <c r="Z48" s="1626"/>
      <c r="AA48" s="1607"/>
      <c r="AB48" s="1607"/>
      <c r="AC48" s="1607"/>
      <c r="AD48" s="1607"/>
      <c r="AE48" s="1607"/>
      <c r="AF48" s="1607"/>
      <c r="AG48" s="1607"/>
      <c r="AH48" s="1607"/>
      <c r="AI48" s="1611"/>
      <c r="AJ48" s="1611"/>
    </row>
    <row r="49" spans="1:36" ht="18.75" x14ac:dyDescent="0.25">
      <c r="A49" s="1631">
        <v>4</v>
      </c>
      <c r="B49" s="1632" t="s">
        <v>136</v>
      </c>
      <c r="C49" s="1627">
        <v>100</v>
      </c>
      <c r="D49" s="1621">
        <f>100*0.9</f>
        <v>90</v>
      </c>
      <c r="E49" s="251" t="s">
        <v>180</v>
      </c>
      <c r="F49" s="251">
        <v>5</v>
      </c>
      <c r="G49" s="251">
        <v>4</v>
      </c>
      <c r="H49" s="251">
        <v>0</v>
      </c>
      <c r="I49" s="251">
        <v>2</v>
      </c>
      <c r="J49" s="251">
        <v>1</v>
      </c>
      <c r="K49" s="251">
        <v>0</v>
      </c>
      <c r="L49" s="251">
        <v>19</v>
      </c>
      <c r="M49" s="251">
        <v>10</v>
      </c>
      <c r="N49" s="251">
        <v>5</v>
      </c>
      <c r="O49" s="251">
        <v>16</v>
      </c>
      <c r="P49" s="251">
        <v>2</v>
      </c>
      <c r="Q49" s="251">
        <v>7</v>
      </c>
      <c r="R49" s="251">
        <v>399</v>
      </c>
      <c r="S49" s="251">
        <v>400</v>
      </c>
      <c r="T49" s="251">
        <v>381</v>
      </c>
      <c r="U49" s="251">
        <v>400</v>
      </c>
      <c r="V49" s="253">
        <f t="shared" si="0"/>
        <v>4.5</v>
      </c>
      <c r="W49" s="253">
        <f t="shared" si="1"/>
        <v>1.5</v>
      </c>
      <c r="X49" s="253">
        <f t="shared" si="2"/>
        <v>11.333333333333334</v>
      </c>
      <c r="Y49" s="254">
        <f t="shared" si="3"/>
        <v>8.3333333333333339</v>
      </c>
      <c r="Z49" s="1633">
        <f>SUM(V49:V50)</f>
        <v>12.166666666666668</v>
      </c>
      <c r="AA49" s="1605">
        <f>SUM(W49:W50)</f>
        <v>8.5</v>
      </c>
      <c r="AB49" s="1605">
        <f>SUM(X49:X50)</f>
        <v>21.333333333333336</v>
      </c>
      <c r="AC49" s="1605">
        <f>SUM(Y49:Y50)</f>
        <v>20.666666666666668</v>
      </c>
      <c r="AD49" s="1605">
        <f t="shared" ref="AD49" si="10">Z49*0.38*0.9*SQRT(3)</f>
        <v>7.2070634102940989</v>
      </c>
      <c r="AE49" s="1605">
        <f t="shared" si="6"/>
        <v>5.0350716976027261</v>
      </c>
      <c r="AF49" s="1605">
        <f t="shared" si="6"/>
        <v>12.637042692022529</v>
      </c>
      <c r="AG49" s="1605">
        <f t="shared" si="6"/>
        <v>12.242135107896825</v>
      </c>
      <c r="AH49" s="1605">
        <f>MAX(Z49:AC50)</f>
        <v>21.333333333333336</v>
      </c>
      <c r="AI49" s="1609">
        <f t="shared" ref="AI49" si="11">AH49*0.38*0.9*SQRT(3)</f>
        <v>12.637042692022529</v>
      </c>
      <c r="AJ49" s="1609">
        <f>D49-AI49</f>
        <v>77.362957307977467</v>
      </c>
    </row>
    <row r="50" spans="1:36" ht="19.5" thickBot="1" x14ac:dyDescent="0.3">
      <c r="A50" s="1614"/>
      <c r="B50" s="1617"/>
      <c r="C50" s="1628"/>
      <c r="D50" s="1623"/>
      <c r="E50" s="299" t="s">
        <v>483</v>
      </c>
      <c r="F50" s="299">
        <v>7</v>
      </c>
      <c r="G50" s="299">
        <v>8</v>
      </c>
      <c r="H50" s="299">
        <v>8</v>
      </c>
      <c r="I50" s="299">
        <v>6</v>
      </c>
      <c r="J50" s="299">
        <v>7</v>
      </c>
      <c r="K50" s="299">
        <v>8</v>
      </c>
      <c r="L50" s="299">
        <v>14</v>
      </c>
      <c r="M50" s="299">
        <v>12</v>
      </c>
      <c r="N50" s="299">
        <v>4</v>
      </c>
      <c r="O50" s="299">
        <v>15</v>
      </c>
      <c r="P50" s="299">
        <v>8</v>
      </c>
      <c r="Q50" s="299">
        <v>14</v>
      </c>
      <c r="R50" s="666"/>
      <c r="S50" s="666"/>
      <c r="T50" s="666"/>
      <c r="U50" s="666"/>
      <c r="V50" s="246">
        <f t="shared" si="0"/>
        <v>7.666666666666667</v>
      </c>
      <c r="W50" s="246">
        <f t="shared" si="1"/>
        <v>7</v>
      </c>
      <c r="X50" s="246">
        <f t="shared" si="2"/>
        <v>10</v>
      </c>
      <c r="Y50" s="247">
        <f t="shared" si="3"/>
        <v>12.333333333333334</v>
      </c>
      <c r="Z50" s="1626"/>
      <c r="AA50" s="1607"/>
      <c r="AB50" s="1607"/>
      <c r="AC50" s="1607"/>
      <c r="AD50" s="1607"/>
      <c r="AE50" s="1607"/>
      <c r="AF50" s="1607"/>
      <c r="AG50" s="1607"/>
      <c r="AH50" s="1607"/>
      <c r="AI50" s="1611"/>
      <c r="AJ50" s="1611"/>
    </row>
    <row r="51" spans="1:36" ht="18.75" x14ac:dyDescent="0.25">
      <c r="A51" s="1612">
        <v>5</v>
      </c>
      <c r="B51" s="1615" t="s">
        <v>70</v>
      </c>
      <c r="C51" s="1618">
        <v>250.4</v>
      </c>
      <c r="D51" s="1621">
        <f>(250+400)*0.9</f>
        <v>585</v>
      </c>
      <c r="E51" s="231" t="s">
        <v>514</v>
      </c>
      <c r="F51" s="231">
        <v>6</v>
      </c>
      <c r="G51" s="231">
        <v>5</v>
      </c>
      <c r="H51" s="231">
        <v>9</v>
      </c>
      <c r="I51" s="231">
        <v>8</v>
      </c>
      <c r="J51" s="231">
        <v>5</v>
      </c>
      <c r="K51" s="231">
        <v>8</v>
      </c>
      <c r="L51" s="231">
        <v>6</v>
      </c>
      <c r="M51" s="231">
        <v>5</v>
      </c>
      <c r="N51" s="231">
        <v>11</v>
      </c>
      <c r="O51" s="231">
        <v>12</v>
      </c>
      <c r="P51" s="231">
        <v>5</v>
      </c>
      <c r="Q51" s="231">
        <v>12</v>
      </c>
      <c r="R51" s="231">
        <v>389</v>
      </c>
      <c r="S51" s="231">
        <v>393</v>
      </c>
      <c r="T51" s="231">
        <v>400</v>
      </c>
      <c r="U51" s="231"/>
      <c r="V51" s="240">
        <f t="shared" si="0"/>
        <v>6.666666666666667</v>
      </c>
      <c r="W51" s="240">
        <f t="shared" si="1"/>
        <v>7</v>
      </c>
      <c r="X51" s="240">
        <f t="shared" si="2"/>
        <v>7.333333333333333</v>
      </c>
      <c r="Y51" s="241">
        <f t="shared" si="3"/>
        <v>9.6666666666666661</v>
      </c>
      <c r="Z51" s="1624">
        <f>SUM(V51:V62)</f>
        <v>118.5</v>
      </c>
      <c r="AA51" s="1608">
        <f>SUM(W51:W62)</f>
        <v>110</v>
      </c>
      <c r="AB51" s="1608">
        <f>SUM(X51:X62)</f>
        <v>89.666666666666671</v>
      </c>
      <c r="AC51" s="1608">
        <f>SUM(Y51:Y62)</f>
        <v>116.99999999999999</v>
      </c>
      <c r="AD51" s="1608">
        <f t="shared" ref="AD51" si="12">Z51*0.38*0.9*SQRT(3)</f>
        <v>70.194823078343887</v>
      </c>
      <c r="AE51" s="1608">
        <f t="shared" si="6"/>
        <v>65.159751380741156</v>
      </c>
      <c r="AF51" s="1608">
        <f t="shared" si="6"/>
        <v>53.115070064907194</v>
      </c>
      <c r="AG51" s="1608">
        <f t="shared" si="6"/>
        <v>69.306281014061042</v>
      </c>
      <c r="AH51" s="1608">
        <f>MAX(Z51:AC62)</f>
        <v>118.5</v>
      </c>
      <c r="AI51" s="1630">
        <f t="shared" ref="AI51" si="13">AH51*0.38*0.9*SQRT(3)</f>
        <v>70.194823078343887</v>
      </c>
      <c r="AJ51" s="1630">
        <f>D51-AI51</f>
        <v>514.80517692165608</v>
      </c>
    </row>
    <row r="52" spans="1:36" ht="18.75" x14ac:dyDescent="0.25">
      <c r="A52" s="1613"/>
      <c r="B52" s="1616"/>
      <c r="C52" s="1619"/>
      <c r="D52" s="1622"/>
      <c r="E52" s="236" t="s">
        <v>515</v>
      </c>
      <c r="F52" s="236"/>
      <c r="G52" s="236"/>
      <c r="H52" s="236">
        <v>0</v>
      </c>
      <c r="I52" s="236"/>
      <c r="J52" s="236"/>
      <c r="K52" s="236">
        <v>0</v>
      </c>
      <c r="L52" s="245"/>
      <c r="M52" s="245"/>
      <c r="N52" s="245"/>
      <c r="O52" s="245">
        <v>0</v>
      </c>
      <c r="P52" s="236"/>
      <c r="Q52" s="236"/>
      <c r="R52" s="245"/>
      <c r="S52" s="245"/>
      <c r="T52" s="245"/>
      <c r="U52" s="245"/>
      <c r="V52" s="242">
        <f t="shared" si="0"/>
        <v>0</v>
      </c>
      <c r="W52" s="242">
        <f t="shared" si="1"/>
        <v>0</v>
      </c>
      <c r="X52" s="242">
        <f t="shared" si="2"/>
        <v>0</v>
      </c>
      <c r="Y52" s="243">
        <f t="shared" si="3"/>
        <v>0</v>
      </c>
      <c r="Z52" s="1625"/>
      <c r="AA52" s="1606"/>
      <c r="AB52" s="1606"/>
      <c r="AC52" s="1606"/>
      <c r="AD52" s="1606"/>
      <c r="AE52" s="1606"/>
      <c r="AF52" s="1606"/>
      <c r="AG52" s="1606"/>
      <c r="AH52" s="1606"/>
      <c r="AI52" s="1610"/>
      <c r="AJ52" s="1610"/>
    </row>
    <row r="53" spans="1:36" ht="18.75" x14ac:dyDescent="0.25">
      <c r="A53" s="1613"/>
      <c r="B53" s="1616"/>
      <c r="C53" s="1619"/>
      <c r="D53" s="1622"/>
      <c r="E53" s="236" t="s">
        <v>925</v>
      </c>
      <c r="F53" s="236">
        <v>36</v>
      </c>
      <c r="G53" s="236">
        <v>29</v>
      </c>
      <c r="H53" s="236">
        <v>12</v>
      </c>
      <c r="I53" s="236">
        <v>13</v>
      </c>
      <c r="J53" s="236">
        <v>16</v>
      </c>
      <c r="K53" s="236">
        <v>10</v>
      </c>
      <c r="L53" s="231">
        <v>12</v>
      </c>
      <c r="M53" s="231">
        <v>17</v>
      </c>
      <c r="N53" s="231">
        <v>18</v>
      </c>
      <c r="O53" s="231">
        <v>18</v>
      </c>
      <c r="P53" s="236">
        <v>24</v>
      </c>
      <c r="Q53" s="236">
        <v>30</v>
      </c>
      <c r="R53" s="231"/>
      <c r="S53" s="231"/>
      <c r="T53" s="231"/>
      <c r="U53" s="231"/>
      <c r="V53" s="242">
        <f t="shared" si="0"/>
        <v>25.666666666666668</v>
      </c>
      <c r="W53" s="242">
        <f t="shared" si="1"/>
        <v>13</v>
      </c>
      <c r="X53" s="242">
        <f t="shared" si="2"/>
        <v>15.666666666666666</v>
      </c>
      <c r="Y53" s="243">
        <f t="shared" si="3"/>
        <v>24</v>
      </c>
      <c r="Z53" s="1625"/>
      <c r="AA53" s="1606"/>
      <c r="AB53" s="1606"/>
      <c r="AC53" s="1606"/>
      <c r="AD53" s="1606"/>
      <c r="AE53" s="1606"/>
      <c r="AF53" s="1606"/>
      <c r="AG53" s="1606"/>
      <c r="AH53" s="1606"/>
      <c r="AI53" s="1610"/>
      <c r="AJ53" s="1610"/>
    </row>
    <row r="54" spans="1:36" ht="18.75" x14ac:dyDescent="0.25">
      <c r="A54" s="1613"/>
      <c r="B54" s="1616"/>
      <c r="C54" s="1619"/>
      <c r="D54" s="1622"/>
      <c r="E54" s="236" t="s">
        <v>486</v>
      </c>
      <c r="F54" s="236">
        <v>0</v>
      </c>
      <c r="G54" s="236">
        <v>4</v>
      </c>
      <c r="H54" s="236">
        <v>0</v>
      </c>
      <c r="I54" s="236">
        <v>0</v>
      </c>
      <c r="J54" s="236">
        <v>4</v>
      </c>
      <c r="K54" s="236">
        <v>0</v>
      </c>
      <c r="L54" s="245">
        <v>20</v>
      </c>
      <c r="M54" s="245">
        <v>25</v>
      </c>
      <c r="N54" s="245">
        <v>1</v>
      </c>
      <c r="O54" s="245">
        <v>20</v>
      </c>
      <c r="P54" s="236">
        <v>25</v>
      </c>
      <c r="Q54" s="236">
        <v>1</v>
      </c>
      <c r="R54" s="245"/>
      <c r="S54" s="245"/>
      <c r="T54" s="245"/>
      <c r="U54" s="245"/>
      <c r="V54" s="242">
        <f t="shared" si="0"/>
        <v>4</v>
      </c>
      <c r="W54" s="242">
        <f t="shared" si="1"/>
        <v>4</v>
      </c>
      <c r="X54" s="242">
        <f t="shared" si="2"/>
        <v>15.333333333333334</v>
      </c>
      <c r="Y54" s="243">
        <f t="shared" si="3"/>
        <v>15.333333333333334</v>
      </c>
      <c r="Z54" s="1625"/>
      <c r="AA54" s="1606"/>
      <c r="AB54" s="1606"/>
      <c r="AC54" s="1606"/>
      <c r="AD54" s="1606"/>
      <c r="AE54" s="1606"/>
      <c r="AF54" s="1606"/>
      <c r="AG54" s="1606"/>
      <c r="AH54" s="1606"/>
      <c r="AI54" s="1610"/>
      <c r="AJ54" s="1610"/>
    </row>
    <row r="55" spans="1:36" ht="18.75" x14ac:dyDescent="0.25">
      <c r="A55" s="1613"/>
      <c r="B55" s="1616"/>
      <c r="C55" s="1619"/>
      <c r="D55" s="1622"/>
      <c r="E55" s="236" t="s">
        <v>516</v>
      </c>
      <c r="F55" s="236">
        <v>12</v>
      </c>
      <c r="G55" s="236">
        <v>32</v>
      </c>
      <c r="H55" s="236">
        <v>18</v>
      </c>
      <c r="I55" s="236">
        <v>8</v>
      </c>
      <c r="J55" s="236">
        <v>48</v>
      </c>
      <c r="K55" s="236">
        <v>30</v>
      </c>
      <c r="L55" s="245">
        <v>14</v>
      </c>
      <c r="M55" s="245">
        <v>14</v>
      </c>
      <c r="N55" s="245">
        <v>29</v>
      </c>
      <c r="O55" s="245">
        <v>15</v>
      </c>
      <c r="P55" s="236">
        <v>18</v>
      </c>
      <c r="Q55" s="236">
        <v>28</v>
      </c>
      <c r="R55" s="245"/>
      <c r="S55" s="245"/>
      <c r="T55" s="245"/>
      <c r="U55" s="245"/>
      <c r="V55" s="242">
        <f t="shared" si="0"/>
        <v>20.666666666666668</v>
      </c>
      <c r="W55" s="242">
        <f t="shared" si="1"/>
        <v>28.666666666666668</v>
      </c>
      <c r="X55" s="242">
        <f t="shared" si="2"/>
        <v>19</v>
      </c>
      <c r="Y55" s="243">
        <f t="shared" si="3"/>
        <v>20.333333333333332</v>
      </c>
      <c r="Z55" s="1625"/>
      <c r="AA55" s="1606"/>
      <c r="AB55" s="1606"/>
      <c r="AC55" s="1606"/>
      <c r="AD55" s="1606"/>
      <c r="AE55" s="1606"/>
      <c r="AF55" s="1606"/>
      <c r="AG55" s="1606"/>
      <c r="AH55" s="1606"/>
      <c r="AI55" s="1610"/>
      <c r="AJ55" s="1610"/>
    </row>
    <row r="56" spans="1:36" ht="18.75" x14ac:dyDescent="0.25">
      <c r="A56" s="1613"/>
      <c r="B56" s="1616"/>
      <c r="C56" s="1619"/>
      <c r="D56" s="1622"/>
      <c r="E56" s="236" t="s">
        <v>517</v>
      </c>
      <c r="F56" s="236">
        <v>25</v>
      </c>
      <c r="G56" s="236">
        <v>49</v>
      </c>
      <c r="H56" s="236">
        <v>6</v>
      </c>
      <c r="I56" s="236">
        <v>4</v>
      </c>
      <c r="J56" s="236">
        <v>37</v>
      </c>
      <c r="K56" s="236">
        <v>16</v>
      </c>
      <c r="L56" s="245">
        <v>4</v>
      </c>
      <c r="M56" s="245">
        <v>23</v>
      </c>
      <c r="N56" s="245">
        <v>7</v>
      </c>
      <c r="O56" s="245">
        <v>14</v>
      </c>
      <c r="P56" s="236">
        <v>30</v>
      </c>
      <c r="Q56" s="236">
        <v>14</v>
      </c>
      <c r="R56" s="245"/>
      <c r="S56" s="245"/>
      <c r="T56" s="245"/>
      <c r="U56" s="245"/>
      <c r="V56" s="242">
        <f t="shared" si="0"/>
        <v>26.666666666666668</v>
      </c>
      <c r="W56" s="242">
        <f t="shared" si="1"/>
        <v>19</v>
      </c>
      <c r="X56" s="242">
        <f t="shared" si="2"/>
        <v>11.333333333333334</v>
      </c>
      <c r="Y56" s="243">
        <f t="shared" si="3"/>
        <v>19.333333333333332</v>
      </c>
      <c r="Z56" s="1625"/>
      <c r="AA56" s="1606"/>
      <c r="AB56" s="1606"/>
      <c r="AC56" s="1606"/>
      <c r="AD56" s="1606"/>
      <c r="AE56" s="1606"/>
      <c r="AF56" s="1606"/>
      <c r="AG56" s="1606"/>
      <c r="AH56" s="1606"/>
      <c r="AI56" s="1610"/>
      <c r="AJ56" s="1610"/>
    </row>
    <row r="57" spans="1:36" ht="18.75" x14ac:dyDescent="0.25">
      <c r="A57" s="1613"/>
      <c r="B57" s="1616"/>
      <c r="C57" s="1619"/>
      <c r="D57" s="1622"/>
      <c r="E57" s="236" t="s">
        <v>518</v>
      </c>
      <c r="F57" s="236">
        <v>45</v>
      </c>
      <c r="G57" s="236">
        <v>19</v>
      </c>
      <c r="H57" s="236">
        <v>24</v>
      </c>
      <c r="I57" s="236">
        <v>38</v>
      </c>
      <c r="J57" s="236">
        <v>38</v>
      </c>
      <c r="K57" s="236">
        <v>27</v>
      </c>
      <c r="L57" s="245">
        <v>23</v>
      </c>
      <c r="M57" s="245">
        <v>8</v>
      </c>
      <c r="N57" s="245">
        <v>20</v>
      </c>
      <c r="O57" s="245">
        <v>25</v>
      </c>
      <c r="P57" s="236">
        <v>18</v>
      </c>
      <c r="Q57" s="236">
        <v>24</v>
      </c>
      <c r="R57" s="245"/>
      <c r="S57" s="245"/>
      <c r="T57" s="245"/>
      <c r="U57" s="245"/>
      <c r="V57" s="242">
        <f t="shared" si="0"/>
        <v>29.333333333333332</v>
      </c>
      <c r="W57" s="242">
        <f t="shared" si="1"/>
        <v>34.333333333333336</v>
      </c>
      <c r="X57" s="242">
        <f t="shared" si="2"/>
        <v>17</v>
      </c>
      <c r="Y57" s="243">
        <f t="shared" si="3"/>
        <v>22.333333333333332</v>
      </c>
      <c r="Z57" s="1625"/>
      <c r="AA57" s="1606"/>
      <c r="AB57" s="1606"/>
      <c r="AC57" s="1606"/>
      <c r="AD57" s="1606"/>
      <c r="AE57" s="1606"/>
      <c r="AF57" s="1606"/>
      <c r="AG57" s="1606"/>
      <c r="AH57" s="1606"/>
      <c r="AI57" s="1610"/>
      <c r="AJ57" s="1610"/>
    </row>
    <row r="58" spans="1:36" ht="18.75" x14ac:dyDescent="0.25">
      <c r="A58" s="1613"/>
      <c r="B58" s="1616"/>
      <c r="C58" s="1619"/>
      <c r="D58" s="1622"/>
      <c r="E58" s="236" t="s">
        <v>519</v>
      </c>
      <c r="F58" s="236">
        <v>0</v>
      </c>
      <c r="G58" s="236">
        <v>2</v>
      </c>
      <c r="H58" s="236">
        <v>3</v>
      </c>
      <c r="I58" s="236">
        <v>0</v>
      </c>
      <c r="J58" s="236">
        <v>2</v>
      </c>
      <c r="K58" s="236">
        <v>2</v>
      </c>
      <c r="L58" s="245">
        <v>1</v>
      </c>
      <c r="M58" s="245">
        <v>0</v>
      </c>
      <c r="N58" s="245">
        <v>1</v>
      </c>
      <c r="O58" s="245">
        <v>1</v>
      </c>
      <c r="P58" s="236">
        <v>1</v>
      </c>
      <c r="Q58" s="236">
        <v>1</v>
      </c>
      <c r="R58" s="245"/>
      <c r="S58" s="245"/>
      <c r="T58" s="245"/>
      <c r="U58" s="245"/>
      <c r="V58" s="242">
        <f t="shared" si="0"/>
        <v>2.5</v>
      </c>
      <c r="W58" s="242">
        <f t="shared" si="1"/>
        <v>2</v>
      </c>
      <c r="X58" s="242">
        <f t="shared" si="2"/>
        <v>1</v>
      </c>
      <c r="Y58" s="243">
        <f t="shared" si="3"/>
        <v>1</v>
      </c>
      <c r="Z58" s="1625"/>
      <c r="AA58" s="1606"/>
      <c r="AB58" s="1606"/>
      <c r="AC58" s="1606"/>
      <c r="AD58" s="1606"/>
      <c r="AE58" s="1606"/>
      <c r="AF58" s="1606"/>
      <c r="AG58" s="1606"/>
      <c r="AH58" s="1606"/>
      <c r="AI58" s="1610"/>
      <c r="AJ58" s="1610"/>
    </row>
    <row r="59" spans="1:36" ht="18.75" x14ac:dyDescent="0.25">
      <c r="A59" s="1613"/>
      <c r="B59" s="1616"/>
      <c r="C59" s="1619"/>
      <c r="D59" s="1622"/>
      <c r="E59" s="236" t="s">
        <v>520</v>
      </c>
      <c r="F59" s="236"/>
      <c r="G59" s="236"/>
      <c r="H59" s="236"/>
      <c r="I59" s="236"/>
      <c r="J59" s="236"/>
      <c r="K59" s="236"/>
      <c r="L59" s="245"/>
      <c r="M59" s="245"/>
      <c r="N59" s="245"/>
      <c r="O59" s="245"/>
      <c r="P59" s="236"/>
      <c r="Q59" s="236"/>
      <c r="R59" s="245"/>
      <c r="S59" s="245"/>
      <c r="T59" s="245"/>
      <c r="U59" s="245"/>
      <c r="V59" s="242">
        <f t="shared" si="0"/>
        <v>0</v>
      </c>
      <c r="W59" s="242">
        <f t="shared" si="1"/>
        <v>0</v>
      </c>
      <c r="X59" s="242">
        <f t="shared" si="2"/>
        <v>0</v>
      </c>
      <c r="Y59" s="243">
        <f t="shared" si="3"/>
        <v>0</v>
      </c>
      <c r="Z59" s="1625"/>
      <c r="AA59" s="1606"/>
      <c r="AB59" s="1606"/>
      <c r="AC59" s="1606"/>
      <c r="AD59" s="1606"/>
      <c r="AE59" s="1606"/>
      <c r="AF59" s="1606"/>
      <c r="AG59" s="1606"/>
      <c r="AH59" s="1606"/>
      <c r="AI59" s="1610"/>
      <c r="AJ59" s="1610"/>
    </row>
    <row r="60" spans="1:36" ht="18.75" x14ac:dyDescent="0.25">
      <c r="A60" s="1613"/>
      <c r="B60" s="1616"/>
      <c r="C60" s="1619"/>
      <c r="D60" s="1622"/>
      <c r="E60" s="236" t="s">
        <v>27</v>
      </c>
      <c r="F60" s="236">
        <v>3</v>
      </c>
      <c r="G60" s="236"/>
      <c r="H60" s="236"/>
      <c r="I60" s="236">
        <v>2</v>
      </c>
      <c r="J60" s="236"/>
      <c r="K60" s="236"/>
      <c r="L60" s="236">
        <v>3</v>
      </c>
      <c r="M60" s="236"/>
      <c r="N60" s="236"/>
      <c r="O60" s="236">
        <v>5</v>
      </c>
      <c r="P60" s="236"/>
      <c r="Q60" s="236"/>
      <c r="R60" s="245"/>
      <c r="S60" s="245"/>
      <c r="T60" s="245"/>
      <c r="U60" s="245"/>
      <c r="V60" s="242">
        <f t="shared" si="0"/>
        <v>3</v>
      </c>
      <c r="W60" s="242">
        <f t="shared" si="1"/>
        <v>2</v>
      </c>
      <c r="X60" s="242">
        <f t="shared" si="2"/>
        <v>3</v>
      </c>
      <c r="Y60" s="243">
        <f t="shared" si="3"/>
        <v>5</v>
      </c>
      <c r="Z60" s="1625"/>
      <c r="AA60" s="1606"/>
      <c r="AB60" s="1606"/>
      <c r="AC60" s="1606"/>
      <c r="AD60" s="1606"/>
      <c r="AE60" s="1606"/>
      <c r="AF60" s="1606"/>
      <c r="AG60" s="1606"/>
      <c r="AH60" s="1606"/>
      <c r="AI60" s="1610"/>
      <c r="AJ60" s="1610"/>
    </row>
    <row r="61" spans="1:36" ht="19.5" customHeight="1" x14ac:dyDescent="0.25">
      <c r="A61" s="1613"/>
      <c r="B61" s="1616"/>
      <c r="C61" s="1619"/>
      <c r="D61" s="1622"/>
      <c r="E61" s="236"/>
      <c r="F61" s="236"/>
      <c r="G61" s="236"/>
      <c r="H61" s="236"/>
      <c r="I61" s="236"/>
      <c r="J61" s="236"/>
      <c r="K61" s="236"/>
      <c r="L61" s="236"/>
      <c r="M61" s="236"/>
      <c r="N61" s="236"/>
      <c r="O61" s="236"/>
      <c r="P61" s="236"/>
      <c r="Q61" s="236"/>
      <c r="R61" s="245"/>
      <c r="S61" s="245"/>
      <c r="T61" s="245"/>
      <c r="U61" s="245"/>
      <c r="V61" s="242">
        <f t="shared" si="0"/>
        <v>0</v>
      </c>
      <c r="W61" s="242">
        <f t="shared" si="1"/>
        <v>0</v>
      </c>
      <c r="X61" s="242">
        <f t="shared" si="2"/>
        <v>0</v>
      </c>
      <c r="Y61" s="243">
        <f t="shared" si="3"/>
        <v>0</v>
      </c>
      <c r="Z61" s="1625"/>
      <c r="AA61" s="1606"/>
      <c r="AB61" s="1606"/>
      <c r="AC61" s="1606"/>
      <c r="AD61" s="1606"/>
      <c r="AE61" s="1606"/>
      <c r="AF61" s="1606"/>
      <c r="AG61" s="1606"/>
      <c r="AH61" s="1606"/>
      <c r="AI61" s="1610"/>
      <c r="AJ61" s="1610"/>
    </row>
    <row r="62" spans="1:36" ht="19.5" thickBot="1" x14ac:dyDescent="0.3">
      <c r="A62" s="1614"/>
      <c r="B62" s="1617"/>
      <c r="C62" s="1620"/>
      <c r="D62" s="1623"/>
      <c r="E62" s="299"/>
      <c r="F62" s="299"/>
      <c r="G62" s="299"/>
      <c r="H62" s="299"/>
      <c r="I62" s="299"/>
      <c r="J62" s="299"/>
      <c r="K62" s="299"/>
      <c r="L62" s="299"/>
      <c r="M62" s="299"/>
      <c r="N62" s="299"/>
      <c r="O62" s="299"/>
      <c r="P62" s="299"/>
      <c r="Q62" s="299"/>
      <c r="R62" s="666"/>
      <c r="S62" s="666"/>
      <c r="T62" s="666"/>
      <c r="U62" s="666"/>
      <c r="V62" s="246">
        <f t="shared" si="0"/>
        <v>0</v>
      </c>
      <c r="W62" s="246">
        <f t="shared" si="1"/>
        <v>0</v>
      </c>
      <c r="X62" s="246">
        <f t="shared" si="2"/>
        <v>0</v>
      </c>
      <c r="Y62" s="247">
        <f t="shared" si="3"/>
        <v>0</v>
      </c>
      <c r="Z62" s="1626"/>
      <c r="AA62" s="1607"/>
      <c r="AB62" s="1607"/>
      <c r="AC62" s="1607"/>
      <c r="AD62" s="1607"/>
      <c r="AE62" s="1607"/>
      <c r="AF62" s="1607"/>
      <c r="AG62" s="1607"/>
      <c r="AH62" s="1607"/>
      <c r="AI62" s="1611"/>
      <c r="AJ62" s="1611"/>
    </row>
    <row r="63" spans="1:36" ht="18.75" x14ac:dyDescent="0.25">
      <c r="A63" s="1612">
        <v>6</v>
      </c>
      <c r="B63" s="1615" t="s">
        <v>145</v>
      </c>
      <c r="C63" s="1627">
        <v>400</v>
      </c>
      <c r="D63" s="1621">
        <f>400*0.9</f>
        <v>360</v>
      </c>
      <c r="E63" s="231" t="s">
        <v>521</v>
      </c>
      <c r="F63" s="231">
        <v>23</v>
      </c>
      <c r="G63" s="231">
        <v>42</v>
      </c>
      <c r="H63" s="231">
        <v>6</v>
      </c>
      <c r="I63" s="231">
        <v>0</v>
      </c>
      <c r="J63" s="231">
        <v>0</v>
      </c>
      <c r="K63" s="231">
        <v>1</v>
      </c>
      <c r="L63" s="231">
        <v>26</v>
      </c>
      <c r="M63" s="231">
        <v>23</v>
      </c>
      <c r="N63" s="231">
        <v>22</v>
      </c>
      <c r="O63" s="231">
        <v>18</v>
      </c>
      <c r="P63" s="231">
        <v>34</v>
      </c>
      <c r="Q63" s="231">
        <v>45</v>
      </c>
      <c r="R63" s="231">
        <v>399</v>
      </c>
      <c r="S63" s="231">
        <v>399</v>
      </c>
      <c r="T63" s="231">
        <v>405</v>
      </c>
      <c r="U63" s="231"/>
      <c r="V63" s="240">
        <f t="shared" si="0"/>
        <v>23.666666666666668</v>
      </c>
      <c r="W63" s="240">
        <f t="shared" si="1"/>
        <v>1</v>
      </c>
      <c r="X63" s="240">
        <f t="shared" si="2"/>
        <v>23.666666666666668</v>
      </c>
      <c r="Y63" s="241">
        <f t="shared" si="3"/>
        <v>32.333333333333336</v>
      </c>
      <c r="Z63" s="1624">
        <f>SUM(V63:V70)</f>
        <v>83.666666666666671</v>
      </c>
      <c r="AA63" s="1608">
        <f>SUM(W63:W70)</f>
        <v>30.666666666666664</v>
      </c>
      <c r="AB63" s="1608">
        <f>SUM(X63:X70)</f>
        <v>119.83333333333334</v>
      </c>
      <c r="AC63" s="1608">
        <f>SUM(Y63:Y70)</f>
        <v>140.83333333333334</v>
      </c>
      <c r="AD63" s="1605">
        <f t="shared" ref="AD63:AG83" si="14">Z63*0.38*0.9*SQRT(3)</f>
        <v>49.560901807775856</v>
      </c>
      <c r="AE63" s="1605">
        <f t="shared" si="14"/>
        <v>18.165748869782384</v>
      </c>
      <c r="AF63" s="1605">
        <f t="shared" si="14"/>
        <v>70.984638246595296</v>
      </c>
      <c r="AG63" s="1605">
        <f t="shared" si="14"/>
        <v>83.424227146554983</v>
      </c>
      <c r="AH63" s="1608">
        <f>MAX(Z63:AC70)</f>
        <v>140.83333333333334</v>
      </c>
      <c r="AI63" s="1609">
        <f t="shared" ref="AI63" si="15">AH63*0.38*0.9*SQRT(3)</f>
        <v>83.424227146554983</v>
      </c>
      <c r="AJ63" s="1609">
        <f>D63-AI63</f>
        <v>276.57577285344502</v>
      </c>
    </row>
    <row r="64" spans="1:36" ht="18.75" x14ac:dyDescent="0.25">
      <c r="A64" s="1613"/>
      <c r="B64" s="1616"/>
      <c r="C64" s="1629"/>
      <c r="D64" s="1622"/>
      <c r="E64" s="236" t="s">
        <v>522</v>
      </c>
      <c r="F64" s="236">
        <v>7</v>
      </c>
      <c r="G64" s="236">
        <v>21</v>
      </c>
      <c r="H64" s="236">
        <v>11</v>
      </c>
      <c r="I64" s="236">
        <v>4</v>
      </c>
      <c r="J64" s="236">
        <v>17</v>
      </c>
      <c r="K64" s="236">
        <v>22</v>
      </c>
      <c r="L64" s="236">
        <v>15</v>
      </c>
      <c r="M64" s="236">
        <v>11</v>
      </c>
      <c r="N64" s="236">
        <v>8</v>
      </c>
      <c r="O64" s="236">
        <v>22</v>
      </c>
      <c r="P64" s="236">
        <v>17</v>
      </c>
      <c r="Q64" s="236">
        <v>4</v>
      </c>
      <c r="R64" s="245"/>
      <c r="S64" s="245"/>
      <c r="T64" s="245"/>
      <c r="U64" s="245"/>
      <c r="V64" s="242">
        <f t="shared" si="0"/>
        <v>13</v>
      </c>
      <c r="W64" s="242">
        <f t="shared" si="1"/>
        <v>14.333333333333334</v>
      </c>
      <c r="X64" s="242">
        <f t="shared" si="2"/>
        <v>11.333333333333334</v>
      </c>
      <c r="Y64" s="243">
        <f t="shared" si="3"/>
        <v>14.333333333333334</v>
      </c>
      <c r="Z64" s="1625"/>
      <c r="AA64" s="1606"/>
      <c r="AB64" s="1606"/>
      <c r="AC64" s="1606"/>
      <c r="AD64" s="1606"/>
      <c r="AE64" s="1606"/>
      <c r="AF64" s="1606"/>
      <c r="AG64" s="1606"/>
      <c r="AH64" s="1606"/>
      <c r="AI64" s="1610"/>
      <c r="AJ64" s="1610"/>
    </row>
    <row r="65" spans="1:36" ht="18.75" x14ac:dyDescent="0.25">
      <c r="A65" s="1613"/>
      <c r="B65" s="1616"/>
      <c r="C65" s="1629"/>
      <c r="D65" s="1622"/>
      <c r="E65" s="236" t="s">
        <v>523</v>
      </c>
      <c r="F65" s="236">
        <v>14</v>
      </c>
      <c r="G65" s="236">
        <v>0</v>
      </c>
      <c r="H65" s="236">
        <v>12</v>
      </c>
      <c r="I65" s="236">
        <v>5</v>
      </c>
      <c r="J65" s="236">
        <v>2</v>
      </c>
      <c r="K65" s="236">
        <v>1</v>
      </c>
      <c r="L65" s="245">
        <v>0</v>
      </c>
      <c r="M65" s="245">
        <v>10</v>
      </c>
      <c r="N65" s="245">
        <v>0</v>
      </c>
      <c r="O65" s="245">
        <v>0</v>
      </c>
      <c r="P65" s="236">
        <v>11</v>
      </c>
      <c r="Q65" s="236">
        <v>0</v>
      </c>
      <c r="R65" s="245"/>
      <c r="S65" s="245"/>
      <c r="T65" s="245"/>
      <c r="U65" s="245"/>
      <c r="V65" s="242">
        <f t="shared" si="0"/>
        <v>13</v>
      </c>
      <c r="W65" s="242">
        <f t="shared" si="1"/>
        <v>2.6666666666666665</v>
      </c>
      <c r="X65" s="242">
        <f t="shared" si="2"/>
        <v>10</v>
      </c>
      <c r="Y65" s="243">
        <f t="shared" si="3"/>
        <v>11</v>
      </c>
      <c r="Z65" s="1625"/>
      <c r="AA65" s="1606"/>
      <c r="AB65" s="1606"/>
      <c r="AC65" s="1606"/>
      <c r="AD65" s="1606"/>
      <c r="AE65" s="1606"/>
      <c r="AF65" s="1606"/>
      <c r="AG65" s="1606"/>
      <c r="AH65" s="1606"/>
      <c r="AI65" s="1610"/>
      <c r="AJ65" s="1610"/>
    </row>
    <row r="66" spans="1:36" ht="18.75" x14ac:dyDescent="0.25">
      <c r="A66" s="1613"/>
      <c r="B66" s="1616"/>
      <c r="C66" s="1629"/>
      <c r="D66" s="1622"/>
      <c r="E66" s="236" t="s">
        <v>410</v>
      </c>
      <c r="F66" s="236">
        <v>10</v>
      </c>
      <c r="G66" s="236">
        <v>12</v>
      </c>
      <c r="H66" s="236">
        <v>8</v>
      </c>
      <c r="I66" s="236">
        <v>8</v>
      </c>
      <c r="J66" s="236">
        <v>14</v>
      </c>
      <c r="K66" s="236">
        <v>13</v>
      </c>
      <c r="L66" s="245">
        <v>27</v>
      </c>
      <c r="M66" s="245">
        <v>10</v>
      </c>
      <c r="N66" s="245">
        <v>26</v>
      </c>
      <c r="O66" s="245">
        <v>25</v>
      </c>
      <c r="P66" s="236">
        <v>24</v>
      </c>
      <c r="Q66" s="236">
        <v>36</v>
      </c>
      <c r="R66" s="245"/>
      <c r="S66" s="245"/>
      <c r="T66" s="245"/>
      <c r="U66" s="245"/>
      <c r="V66" s="242">
        <f t="shared" si="0"/>
        <v>10</v>
      </c>
      <c r="W66" s="242">
        <f t="shared" si="1"/>
        <v>11.666666666666666</v>
      </c>
      <c r="X66" s="242">
        <f t="shared" si="2"/>
        <v>21</v>
      </c>
      <c r="Y66" s="243">
        <f t="shared" si="3"/>
        <v>28.333333333333332</v>
      </c>
      <c r="Z66" s="1625"/>
      <c r="AA66" s="1606"/>
      <c r="AB66" s="1606"/>
      <c r="AC66" s="1606"/>
      <c r="AD66" s="1606"/>
      <c r="AE66" s="1606"/>
      <c r="AF66" s="1606"/>
      <c r="AG66" s="1606"/>
      <c r="AH66" s="1606"/>
      <c r="AI66" s="1610"/>
      <c r="AJ66" s="1610"/>
    </row>
    <row r="67" spans="1:36" ht="18.75" x14ac:dyDescent="0.25">
      <c r="A67" s="1613"/>
      <c r="B67" s="1616"/>
      <c r="C67" s="1629"/>
      <c r="D67" s="1622"/>
      <c r="E67" s="236" t="s">
        <v>486</v>
      </c>
      <c r="F67" s="236">
        <v>0</v>
      </c>
      <c r="G67" s="236">
        <v>0</v>
      </c>
      <c r="H67" s="236">
        <v>0</v>
      </c>
      <c r="I67" s="236">
        <v>0</v>
      </c>
      <c r="J67" s="236">
        <v>0</v>
      </c>
      <c r="K67" s="236">
        <v>0</v>
      </c>
      <c r="L67" s="245">
        <v>5</v>
      </c>
      <c r="M67" s="245">
        <v>0</v>
      </c>
      <c r="N67" s="245">
        <v>8</v>
      </c>
      <c r="O67" s="245">
        <v>5</v>
      </c>
      <c r="P67" s="236">
        <v>0</v>
      </c>
      <c r="Q67" s="236">
        <v>8</v>
      </c>
      <c r="R67" s="245"/>
      <c r="S67" s="245"/>
      <c r="T67" s="245"/>
      <c r="U67" s="245"/>
      <c r="V67" s="242">
        <f t="shared" si="0"/>
        <v>0</v>
      </c>
      <c r="W67" s="242">
        <f t="shared" si="1"/>
        <v>0</v>
      </c>
      <c r="X67" s="242">
        <f t="shared" si="2"/>
        <v>6.5</v>
      </c>
      <c r="Y67" s="243">
        <f t="shared" si="3"/>
        <v>6.5</v>
      </c>
      <c r="Z67" s="1625"/>
      <c r="AA67" s="1606"/>
      <c r="AB67" s="1606"/>
      <c r="AC67" s="1606"/>
      <c r="AD67" s="1606"/>
      <c r="AE67" s="1606"/>
      <c r="AF67" s="1606"/>
      <c r="AG67" s="1606"/>
      <c r="AH67" s="1606"/>
      <c r="AI67" s="1610"/>
      <c r="AJ67" s="1610"/>
    </row>
    <row r="68" spans="1:36" ht="18.75" x14ac:dyDescent="0.25">
      <c r="A68" s="1613"/>
      <c r="B68" s="1616"/>
      <c r="C68" s="1629"/>
      <c r="D68" s="1622"/>
      <c r="E68" s="236" t="s">
        <v>742</v>
      </c>
      <c r="F68" s="236">
        <v>30</v>
      </c>
      <c r="G68" s="236">
        <v>40</v>
      </c>
      <c r="H68" s="236">
        <v>2</v>
      </c>
      <c r="I68" s="236">
        <v>0</v>
      </c>
      <c r="J68" s="236">
        <v>0</v>
      </c>
      <c r="K68" s="236">
        <v>1</v>
      </c>
      <c r="L68" s="236">
        <v>1</v>
      </c>
      <c r="M68" s="236">
        <v>112</v>
      </c>
      <c r="N68" s="236">
        <v>29</v>
      </c>
      <c r="O68" s="236">
        <v>1</v>
      </c>
      <c r="P68" s="236">
        <v>114</v>
      </c>
      <c r="Q68" s="236">
        <v>30</v>
      </c>
      <c r="R68" s="245"/>
      <c r="S68" s="245"/>
      <c r="T68" s="245"/>
      <c r="U68" s="245"/>
      <c r="V68" s="242">
        <f t="shared" si="0"/>
        <v>24</v>
      </c>
      <c r="W68" s="242">
        <f t="shared" si="1"/>
        <v>1</v>
      </c>
      <c r="X68" s="242">
        <f t="shared" si="2"/>
        <v>47.333333333333336</v>
      </c>
      <c r="Y68" s="243">
        <f t="shared" si="3"/>
        <v>48.333333333333336</v>
      </c>
      <c r="Z68" s="1625"/>
      <c r="AA68" s="1606"/>
      <c r="AB68" s="1606"/>
      <c r="AC68" s="1606"/>
      <c r="AD68" s="1606"/>
      <c r="AE68" s="1606"/>
      <c r="AF68" s="1606"/>
      <c r="AG68" s="1606"/>
      <c r="AH68" s="1606"/>
      <c r="AI68" s="1610"/>
      <c r="AJ68" s="1610"/>
    </row>
    <row r="69" spans="1:36" ht="18.75" x14ac:dyDescent="0.25">
      <c r="A69" s="1613"/>
      <c r="B69" s="1616"/>
      <c r="C69" s="1629"/>
      <c r="D69" s="1622"/>
      <c r="E69" s="236"/>
      <c r="F69" s="236"/>
      <c r="G69" s="236"/>
      <c r="H69" s="236"/>
      <c r="I69" s="236"/>
      <c r="J69" s="236"/>
      <c r="K69" s="236"/>
      <c r="L69" s="236"/>
      <c r="M69" s="236"/>
      <c r="N69" s="236"/>
      <c r="O69" s="236"/>
      <c r="P69" s="236"/>
      <c r="Q69" s="236"/>
      <c r="R69" s="245"/>
      <c r="S69" s="245"/>
      <c r="T69" s="245"/>
      <c r="U69" s="245"/>
      <c r="V69" s="242">
        <f t="shared" si="0"/>
        <v>0</v>
      </c>
      <c r="W69" s="242">
        <f t="shared" si="1"/>
        <v>0</v>
      </c>
      <c r="X69" s="242">
        <f t="shared" si="2"/>
        <v>0</v>
      </c>
      <c r="Y69" s="243">
        <f t="shared" si="3"/>
        <v>0</v>
      </c>
      <c r="Z69" s="1625"/>
      <c r="AA69" s="1606"/>
      <c r="AB69" s="1606"/>
      <c r="AC69" s="1606"/>
      <c r="AD69" s="1606"/>
      <c r="AE69" s="1606"/>
      <c r="AF69" s="1606"/>
      <c r="AG69" s="1606"/>
      <c r="AH69" s="1606"/>
      <c r="AI69" s="1610"/>
      <c r="AJ69" s="1610"/>
    </row>
    <row r="70" spans="1:36" ht="19.5" thickBot="1" x14ac:dyDescent="0.3">
      <c r="A70" s="1614"/>
      <c r="B70" s="1617"/>
      <c r="C70" s="1628"/>
      <c r="D70" s="1623"/>
      <c r="E70" s="299"/>
      <c r="F70" s="299"/>
      <c r="G70" s="299"/>
      <c r="H70" s="299"/>
      <c r="I70" s="299"/>
      <c r="J70" s="299"/>
      <c r="K70" s="299"/>
      <c r="L70" s="299"/>
      <c r="M70" s="299"/>
      <c r="N70" s="299"/>
      <c r="O70" s="299"/>
      <c r="P70" s="299"/>
      <c r="Q70" s="299"/>
      <c r="R70" s="666"/>
      <c r="S70" s="666"/>
      <c r="T70" s="666"/>
      <c r="U70" s="666"/>
      <c r="V70" s="246">
        <f t="shared" si="0"/>
        <v>0</v>
      </c>
      <c r="W70" s="246">
        <f t="shared" si="1"/>
        <v>0</v>
      </c>
      <c r="X70" s="246">
        <f t="shared" si="2"/>
        <v>0</v>
      </c>
      <c r="Y70" s="247">
        <f t="shared" si="3"/>
        <v>0</v>
      </c>
      <c r="Z70" s="1626"/>
      <c r="AA70" s="1607"/>
      <c r="AB70" s="1607"/>
      <c r="AC70" s="1607"/>
      <c r="AD70" s="1607"/>
      <c r="AE70" s="1607"/>
      <c r="AF70" s="1607"/>
      <c r="AG70" s="1607"/>
      <c r="AH70" s="1607"/>
      <c r="AI70" s="1611"/>
      <c r="AJ70" s="1611"/>
    </row>
    <row r="71" spans="1:36" ht="18.75" x14ac:dyDescent="0.25">
      <c r="A71" s="1612">
        <v>7</v>
      </c>
      <c r="B71" s="1615" t="s">
        <v>214</v>
      </c>
      <c r="C71" s="1627">
        <v>160</v>
      </c>
      <c r="D71" s="1621">
        <f>160*0.9</f>
        <v>144</v>
      </c>
      <c r="E71" s="231" t="s">
        <v>181</v>
      </c>
      <c r="F71" s="231">
        <v>9</v>
      </c>
      <c r="G71" s="231">
        <v>11</v>
      </c>
      <c r="H71" s="231">
        <v>66</v>
      </c>
      <c r="I71" s="231">
        <v>12</v>
      </c>
      <c r="J71" s="231">
        <v>8</v>
      </c>
      <c r="K71" s="231">
        <v>4</v>
      </c>
      <c r="L71" s="231">
        <v>5</v>
      </c>
      <c r="M71" s="231">
        <v>15</v>
      </c>
      <c r="N71" s="231">
        <v>47</v>
      </c>
      <c r="O71" s="231">
        <v>35</v>
      </c>
      <c r="P71" s="231">
        <v>30</v>
      </c>
      <c r="Q71" s="231">
        <v>44</v>
      </c>
      <c r="R71" s="236">
        <v>402</v>
      </c>
      <c r="S71" s="236">
        <v>400</v>
      </c>
      <c r="T71" s="236">
        <v>405</v>
      </c>
      <c r="U71" s="236">
        <v>412</v>
      </c>
      <c r="V71" s="240">
        <f t="shared" si="0"/>
        <v>28.666666666666668</v>
      </c>
      <c r="W71" s="240">
        <f t="shared" si="1"/>
        <v>8</v>
      </c>
      <c r="X71" s="240">
        <f t="shared" si="2"/>
        <v>22.333333333333332</v>
      </c>
      <c r="Y71" s="241">
        <f t="shared" si="3"/>
        <v>36.333333333333336</v>
      </c>
      <c r="Z71" s="1624">
        <f>SUM(V71:V78)</f>
        <v>47.166666666666671</v>
      </c>
      <c r="AA71" s="1608">
        <f>SUM(W71:W78)</f>
        <v>33</v>
      </c>
      <c r="AB71" s="1608">
        <f>SUM(X71:X78)</f>
        <v>69</v>
      </c>
      <c r="AC71" s="1608">
        <f>SUM(Y71:Y78)</f>
        <v>90.333333333333343</v>
      </c>
      <c r="AD71" s="1605">
        <f t="shared" ref="AD71" si="16">Z71*0.38*0.9*SQRT(3)</f>
        <v>27.939711576893565</v>
      </c>
      <c r="AE71" s="1605">
        <f t="shared" si="14"/>
        <v>19.547925414222352</v>
      </c>
      <c r="AF71" s="1605">
        <f t="shared" si="14"/>
        <v>40.872934957010365</v>
      </c>
      <c r="AG71" s="1605">
        <f t="shared" si="14"/>
        <v>53.509977649032898</v>
      </c>
      <c r="AH71" s="1608">
        <f>MAX(Z71:AC78)</f>
        <v>90.333333333333343</v>
      </c>
      <c r="AI71" s="1609">
        <f t="shared" ref="AI71" si="17">AH71*0.38*0.9*SQRT(3)</f>
        <v>53.509977649032898</v>
      </c>
      <c r="AJ71" s="1609">
        <f>D71-AI71</f>
        <v>90.490022350967109</v>
      </c>
    </row>
    <row r="72" spans="1:36" ht="18.75" x14ac:dyDescent="0.25">
      <c r="A72" s="1613"/>
      <c r="B72" s="1616"/>
      <c r="C72" s="1629"/>
      <c r="D72" s="1622"/>
      <c r="E72" s="236" t="s">
        <v>524</v>
      </c>
      <c r="F72" s="236">
        <v>5</v>
      </c>
      <c r="G72" s="236">
        <v>0</v>
      </c>
      <c r="H72" s="236">
        <v>20</v>
      </c>
      <c r="I72" s="236">
        <v>6</v>
      </c>
      <c r="J72" s="236">
        <v>3</v>
      </c>
      <c r="K72" s="236">
        <v>20</v>
      </c>
      <c r="L72" s="236"/>
      <c r="M72" s="236"/>
      <c r="N72" s="236"/>
      <c r="O72" s="236"/>
      <c r="P72" s="236"/>
      <c r="Q72" s="236"/>
      <c r="R72" s="245"/>
      <c r="S72" s="245"/>
      <c r="T72" s="245"/>
      <c r="U72" s="245"/>
      <c r="V72" s="242">
        <f t="shared" si="0"/>
        <v>12.5</v>
      </c>
      <c r="W72" s="242">
        <f t="shared" si="1"/>
        <v>9.6666666666666661</v>
      </c>
      <c r="X72" s="242">
        <f t="shared" si="2"/>
        <v>0</v>
      </c>
      <c r="Y72" s="243">
        <f t="shared" si="3"/>
        <v>0</v>
      </c>
      <c r="Z72" s="1625"/>
      <c r="AA72" s="1606"/>
      <c r="AB72" s="1606"/>
      <c r="AC72" s="1606"/>
      <c r="AD72" s="1606"/>
      <c r="AE72" s="1606"/>
      <c r="AF72" s="1606"/>
      <c r="AG72" s="1606"/>
      <c r="AH72" s="1606"/>
      <c r="AI72" s="1610"/>
      <c r="AJ72" s="1610"/>
    </row>
    <row r="73" spans="1:36" ht="18.75" x14ac:dyDescent="0.25">
      <c r="A73" s="1613"/>
      <c r="B73" s="1616"/>
      <c r="C73" s="1629"/>
      <c r="D73" s="1622"/>
      <c r="E73" s="236" t="s">
        <v>525</v>
      </c>
      <c r="F73" s="236">
        <v>6</v>
      </c>
      <c r="G73" s="236">
        <v>5</v>
      </c>
      <c r="H73" s="236">
        <v>4</v>
      </c>
      <c r="I73" s="236">
        <v>10</v>
      </c>
      <c r="J73" s="236">
        <v>18</v>
      </c>
      <c r="K73" s="236">
        <v>6</v>
      </c>
      <c r="L73" s="236">
        <v>3</v>
      </c>
      <c r="M73" s="236">
        <v>13</v>
      </c>
      <c r="N73" s="236">
        <v>4</v>
      </c>
      <c r="O73" s="236">
        <v>4</v>
      </c>
      <c r="P73" s="236">
        <v>13</v>
      </c>
      <c r="Q73" s="236">
        <v>2</v>
      </c>
      <c r="R73" s="245"/>
      <c r="S73" s="245"/>
      <c r="T73" s="245"/>
      <c r="U73" s="245"/>
      <c r="V73" s="242">
        <f t="shared" si="0"/>
        <v>5</v>
      </c>
      <c r="W73" s="242">
        <f t="shared" si="1"/>
        <v>11.333333333333334</v>
      </c>
      <c r="X73" s="242">
        <f t="shared" si="2"/>
        <v>6.666666666666667</v>
      </c>
      <c r="Y73" s="243">
        <f t="shared" si="3"/>
        <v>6.333333333333333</v>
      </c>
      <c r="Z73" s="1625"/>
      <c r="AA73" s="1606"/>
      <c r="AB73" s="1606"/>
      <c r="AC73" s="1606"/>
      <c r="AD73" s="1606"/>
      <c r="AE73" s="1606"/>
      <c r="AF73" s="1606"/>
      <c r="AG73" s="1606"/>
      <c r="AH73" s="1606"/>
      <c r="AI73" s="1610"/>
      <c r="AJ73" s="1610"/>
    </row>
    <row r="74" spans="1:36" ht="18.75" x14ac:dyDescent="0.25">
      <c r="A74" s="1613"/>
      <c r="B74" s="1616"/>
      <c r="C74" s="1629"/>
      <c r="D74" s="1622"/>
      <c r="E74" s="236" t="s">
        <v>486</v>
      </c>
      <c r="F74" s="236">
        <v>0</v>
      </c>
      <c r="G74" s="236">
        <v>0</v>
      </c>
      <c r="H74" s="236">
        <v>0</v>
      </c>
      <c r="I74" s="236">
        <v>0</v>
      </c>
      <c r="J74" s="236">
        <v>0</v>
      </c>
      <c r="K74" s="236">
        <v>0</v>
      </c>
      <c r="L74" s="236">
        <v>0</v>
      </c>
      <c r="M74" s="236">
        <v>1</v>
      </c>
      <c r="N74" s="236">
        <v>25</v>
      </c>
      <c r="O74" s="236">
        <v>0</v>
      </c>
      <c r="P74" s="236">
        <v>0</v>
      </c>
      <c r="Q74" s="236">
        <v>25</v>
      </c>
      <c r="R74" s="245"/>
      <c r="S74" s="245"/>
      <c r="T74" s="245"/>
      <c r="U74" s="245"/>
      <c r="V74" s="242">
        <f t="shared" si="0"/>
        <v>0</v>
      </c>
      <c r="W74" s="242">
        <f t="shared" si="1"/>
        <v>0</v>
      </c>
      <c r="X74" s="242">
        <f t="shared" si="2"/>
        <v>13</v>
      </c>
      <c r="Y74" s="243">
        <f t="shared" si="3"/>
        <v>25</v>
      </c>
      <c r="Z74" s="1625"/>
      <c r="AA74" s="1606"/>
      <c r="AB74" s="1606"/>
      <c r="AC74" s="1606"/>
      <c r="AD74" s="1606"/>
      <c r="AE74" s="1606"/>
      <c r="AF74" s="1606"/>
      <c r="AG74" s="1606"/>
      <c r="AH74" s="1606"/>
      <c r="AI74" s="1610"/>
      <c r="AJ74" s="1610"/>
    </row>
    <row r="75" spans="1:36" ht="18.75" x14ac:dyDescent="0.25">
      <c r="A75" s="1613"/>
      <c r="B75" s="1616"/>
      <c r="C75" s="1629"/>
      <c r="D75" s="1622"/>
      <c r="E75" s="236" t="s">
        <v>1055</v>
      </c>
      <c r="F75" s="236">
        <v>0</v>
      </c>
      <c r="G75" s="236">
        <v>0</v>
      </c>
      <c r="H75" s="236">
        <v>1</v>
      </c>
      <c r="I75" s="236">
        <v>0</v>
      </c>
      <c r="J75" s="236">
        <v>0</v>
      </c>
      <c r="K75" s="236">
        <v>4</v>
      </c>
      <c r="L75" s="236">
        <v>27</v>
      </c>
      <c r="M75" s="236">
        <v>24</v>
      </c>
      <c r="N75" s="236">
        <v>30</v>
      </c>
      <c r="O75" s="236">
        <v>18</v>
      </c>
      <c r="P75" s="236">
        <v>22</v>
      </c>
      <c r="Q75" s="236">
        <v>28</v>
      </c>
      <c r="R75" s="245"/>
      <c r="S75" s="245"/>
      <c r="T75" s="245"/>
      <c r="U75" s="245"/>
      <c r="V75" s="242">
        <f t="shared" si="0"/>
        <v>1</v>
      </c>
      <c r="W75" s="242">
        <f t="shared" si="1"/>
        <v>4</v>
      </c>
      <c r="X75" s="242">
        <f t="shared" si="2"/>
        <v>27</v>
      </c>
      <c r="Y75" s="243">
        <f t="shared" si="3"/>
        <v>22.666666666666668</v>
      </c>
      <c r="Z75" s="1625"/>
      <c r="AA75" s="1606"/>
      <c r="AB75" s="1606"/>
      <c r="AC75" s="1606"/>
      <c r="AD75" s="1606"/>
      <c r="AE75" s="1606"/>
      <c r="AF75" s="1606"/>
      <c r="AG75" s="1606"/>
      <c r="AH75" s="1606"/>
      <c r="AI75" s="1610"/>
      <c r="AJ75" s="1610"/>
    </row>
    <row r="76" spans="1:36" ht="18.75" x14ac:dyDescent="0.25">
      <c r="A76" s="1613"/>
      <c r="B76" s="1616"/>
      <c r="C76" s="1629"/>
      <c r="D76" s="1622"/>
      <c r="E76" s="236" t="s">
        <v>1056</v>
      </c>
      <c r="F76" s="236">
        <v>0</v>
      </c>
      <c r="G76" s="236">
        <v>0</v>
      </c>
      <c r="H76" s="236">
        <v>0</v>
      </c>
      <c r="I76" s="236">
        <v>0</v>
      </c>
      <c r="J76" s="236">
        <v>0</v>
      </c>
      <c r="K76" s="236">
        <v>0</v>
      </c>
      <c r="L76" s="236">
        <v>0</v>
      </c>
      <c r="M76" s="236">
        <v>0</v>
      </c>
      <c r="N76" s="236">
        <v>0</v>
      </c>
      <c r="O76" s="236">
        <v>0</v>
      </c>
      <c r="P76" s="236">
        <v>0</v>
      </c>
      <c r="Q76" s="236">
        <v>0</v>
      </c>
      <c r="R76" s="245"/>
      <c r="S76" s="245"/>
      <c r="T76" s="245"/>
      <c r="U76" s="245"/>
      <c r="V76" s="242">
        <f t="shared" ref="V76:V143" si="18">IF(AND(F76=0,G76=0,H76=0),0,IF(AND(F76=0,G76=0),H76,IF(AND(F76=0,H76=0),G76,IF(AND(G76=0,H76=0),F76,IF(F76=0,(G76+H76)/2,IF(G76=0,(F76+H76)/2,IF(H76=0,(F76+G76)/2,(F76+G76+H76)/3)))))))</f>
        <v>0</v>
      </c>
      <c r="W76" s="242">
        <f t="shared" ref="W76:W143" si="19">IF(AND(I76=0,J76=0,K76=0),0,IF(AND(I76=0,J76=0),K76,IF(AND(I76=0,K76=0),J76,IF(AND(J76=0,K76=0),I76,IF(I76=0,(J76+K76)/2,IF(J76=0,(I76+K76)/2,IF(K76=0,(I76+J76)/2,(I76+J76+K76)/3)))))))</f>
        <v>0</v>
      </c>
      <c r="X76" s="242">
        <f t="shared" ref="X76:X143" si="20">IF(AND(L76=0,M76=0,N76=0),0,IF(AND(L76=0,M76=0),N76,IF(AND(L76=0,N76=0),M76,IF(AND(M76=0,N76=0),L76,IF(L76=0,(M76+N76)/2,IF(M76=0,(L76+N76)/2,IF(N76=0,(L76+M76)/2,(L76+M76+N76)/3)))))))</f>
        <v>0</v>
      </c>
      <c r="Y76" s="243">
        <f t="shared" ref="Y76:Y143" si="21">IF(AND(O76=0,P76=0,Q76=0),0,IF(AND(O76=0,P76=0),Q76,IF(AND(O76=0,Q76=0),P76,IF(AND(P76=0,Q76=0),O76,IF(O76=0,(P76+Q76)/2,IF(P76=0,(O76+Q76)/2,IF(Q76=0,(O76+P76)/2,(O76+P76+Q76)/3)))))))</f>
        <v>0</v>
      </c>
      <c r="Z76" s="1625"/>
      <c r="AA76" s="1606"/>
      <c r="AB76" s="1606"/>
      <c r="AC76" s="1606"/>
      <c r="AD76" s="1606"/>
      <c r="AE76" s="1606"/>
      <c r="AF76" s="1606"/>
      <c r="AG76" s="1606"/>
      <c r="AH76" s="1606"/>
      <c r="AI76" s="1610"/>
      <c r="AJ76" s="1610"/>
    </row>
    <row r="77" spans="1:36" ht="18.75" x14ac:dyDescent="0.25">
      <c r="A77" s="1613"/>
      <c r="B77" s="1616"/>
      <c r="C77" s="1629"/>
      <c r="D77" s="1622"/>
      <c r="E77" s="236"/>
      <c r="F77" s="236"/>
      <c r="G77" s="236"/>
      <c r="H77" s="236"/>
      <c r="I77" s="236"/>
      <c r="J77" s="236"/>
      <c r="K77" s="236"/>
      <c r="L77" s="236"/>
      <c r="M77" s="236"/>
      <c r="N77" s="236"/>
      <c r="O77" s="236"/>
      <c r="P77" s="236"/>
      <c r="Q77" s="236"/>
      <c r="R77" s="245"/>
      <c r="S77" s="245"/>
      <c r="T77" s="245"/>
      <c r="U77" s="245"/>
      <c r="V77" s="242">
        <f t="shared" si="18"/>
        <v>0</v>
      </c>
      <c r="W77" s="242">
        <f t="shared" si="19"/>
        <v>0</v>
      </c>
      <c r="X77" s="242">
        <f t="shared" si="20"/>
        <v>0</v>
      </c>
      <c r="Y77" s="243">
        <f t="shared" si="21"/>
        <v>0</v>
      </c>
      <c r="Z77" s="1625"/>
      <c r="AA77" s="1606"/>
      <c r="AB77" s="1606"/>
      <c r="AC77" s="1606"/>
      <c r="AD77" s="1606"/>
      <c r="AE77" s="1606"/>
      <c r="AF77" s="1606"/>
      <c r="AG77" s="1606"/>
      <c r="AH77" s="1606"/>
      <c r="AI77" s="1610"/>
      <c r="AJ77" s="1610"/>
    </row>
    <row r="78" spans="1:36" ht="19.5" thickBot="1" x14ac:dyDescent="0.3">
      <c r="A78" s="1614"/>
      <c r="B78" s="1617"/>
      <c r="C78" s="1628"/>
      <c r="D78" s="1623"/>
      <c r="E78" s="299"/>
      <c r="F78" s="299"/>
      <c r="G78" s="299"/>
      <c r="H78" s="299"/>
      <c r="I78" s="299"/>
      <c r="J78" s="299"/>
      <c r="K78" s="299"/>
      <c r="L78" s="299"/>
      <c r="M78" s="299"/>
      <c r="N78" s="299"/>
      <c r="O78" s="299"/>
      <c r="P78" s="299"/>
      <c r="Q78" s="299"/>
      <c r="R78" s="666"/>
      <c r="S78" s="666"/>
      <c r="T78" s="666"/>
      <c r="U78" s="666"/>
      <c r="V78" s="246">
        <f t="shared" si="18"/>
        <v>0</v>
      </c>
      <c r="W78" s="246">
        <f t="shared" si="19"/>
        <v>0</v>
      </c>
      <c r="X78" s="246">
        <f t="shared" si="20"/>
        <v>0</v>
      </c>
      <c r="Y78" s="247">
        <f t="shared" si="21"/>
        <v>0</v>
      </c>
      <c r="Z78" s="1626"/>
      <c r="AA78" s="1607"/>
      <c r="AB78" s="1607"/>
      <c r="AC78" s="1607"/>
      <c r="AD78" s="1607"/>
      <c r="AE78" s="1607"/>
      <c r="AF78" s="1607"/>
      <c r="AG78" s="1607"/>
      <c r="AH78" s="1607"/>
      <c r="AI78" s="1611"/>
      <c r="AJ78" s="1611"/>
    </row>
    <row r="79" spans="1:36" ht="18.75" x14ac:dyDescent="0.25">
      <c r="A79" s="1612">
        <v>8</v>
      </c>
      <c r="B79" s="1615" t="s">
        <v>87</v>
      </c>
      <c r="C79" s="1627">
        <v>100</v>
      </c>
      <c r="D79" s="1621">
        <f>100*0.9</f>
        <v>90</v>
      </c>
      <c r="E79" s="231" t="s">
        <v>526</v>
      </c>
      <c r="F79" s="231">
        <v>0</v>
      </c>
      <c r="G79" s="231">
        <v>1</v>
      </c>
      <c r="H79" s="231">
        <v>0</v>
      </c>
      <c r="I79" s="231">
        <v>4</v>
      </c>
      <c r="J79" s="231">
        <v>5</v>
      </c>
      <c r="K79" s="231">
        <v>5</v>
      </c>
      <c r="L79" s="231">
        <v>1</v>
      </c>
      <c r="M79" s="231">
        <v>2</v>
      </c>
      <c r="N79" s="231">
        <v>1</v>
      </c>
      <c r="O79" s="231">
        <v>1</v>
      </c>
      <c r="P79" s="231">
        <v>2</v>
      </c>
      <c r="Q79" s="231">
        <v>1</v>
      </c>
      <c r="R79" s="231">
        <v>399</v>
      </c>
      <c r="S79" s="231">
        <v>399</v>
      </c>
      <c r="T79" s="231">
        <v>407</v>
      </c>
      <c r="U79" s="231">
        <v>410</v>
      </c>
      <c r="V79" s="240">
        <f t="shared" si="18"/>
        <v>1</v>
      </c>
      <c r="W79" s="240">
        <f t="shared" si="19"/>
        <v>4.666666666666667</v>
      </c>
      <c r="X79" s="240">
        <f t="shared" si="20"/>
        <v>1.3333333333333333</v>
      </c>
      <c r="Y79" s="241">
        <f t="shared" si="21"/>
        <v>1.3333333333333333</v>
      </c>
      <c r="Z79" s="1624">
        <f t="shared" ref="Z79:AB79" si="22">SUM(V79:V82)</f>
        <v>1</v>
      </c>
      <c r="AA79" s="1608">
        <f t="shared" si="22"/>
        <v>4.666666666666667</v>
      </c>
      <c r="AB79" s="1608">
        <f t="shared" si="22"/>
        <v>1.3333333333333333</v>
      </c>
      <c r="AC79" s="1608">
        <f>SUM(Y79:Y82)</f>
        <v>1.3333333333333333</v>
      </c>
      <c r="AD79" s="1605">
        <f t="shared" ref="AD79" si="23">Z79*0.38*0.9*SQRT(3)</f>
        <v>0.592361376188556</v>
      </c>
      <c r="AE79" s="1605">
        <f t="shared" si="14"/>
        <v>2.7643530888799281</v>
      </c>
      <c r="AF79" s="1605">
        <f t="shared" si="14"/>
        <v>0.78981516825140796</v>
      </c>
      <c r="AG79" s="1605">
        <f t="shared" si="14"/>
        <v>0.78981516825140796</v>
      </c>
      <c r="AH79" s="1608">
        <f>MAX(Z79:AC82)</f>
        <v>4.666666666666667</v>
      </c>
      <c r="AI79" s="1609">
        <f t="shared" ref="AI79" si="24">AH79*0.38*0.9*SQRT(3)</f>
        <v>2.7643530888799281</v>
      </c>
      <c r="AJ79" s="1609">
        <f>D79-AI79</f>
        <v>87.235646911120071</v>
      </c>
    </row>
    <row r="80" spans="1:36" ht="18.75" x14ac:dyDescent="0.25">
      <c r="A80" s="1613"/>
      <c r="B80" s="1616"/>
      <c r="C80" s="1629"/>
      <c r="D80" s="1622"/>
      <c r="E80" s="236" t="s">
        <v>1036</v>
      </c>
      <c r="F80" s="236">
        <v>0</v>
      </c>
      <c r="G80" s="236">
        <v>0</v>
      </c>
      <c r="H80" s="236">
        <v>0</v>
      </c>
      <c r="I80" s="236">
        <v>0</v>
      </c>
      <c r="J80" s="236">
        <v>0</v>
      </c>
      <c r="K80" s="236">
        <v>0</v>
      </c>
      <c r="L80" s="236"/>
      <c r="M80" s="236"/>
      <c r="N80" s="236"/>
      <c r="O80" s="236"/>
      <c r="P80" s="236"/>
      <c r="Q80" s="236"/>
      <c r="R80" s="245"/>
      <c r="S80" s="245"/>
      <c r="T80" s="245"/>
      <c r="U80" s="245"/>
      <c r="V80" s="242">
        <f t="shared" si="18"/>
        <v>0</v>
      </c>
      <c r="W80" s="242">
        <f t="shared" si="19"/>
        <v>0</v>
      </c>
      <c r="X80" s="242">
        <f t="shared" si="20"/>
        <v>0</v>
      </c>
      <c r="Y80" s="243">
        <f t="shared" si="21"/>
        <v>0</v>
      </c>
      <c r="Z80" s="1625"/>
      <c r="AA80" s="1606"/>
      <c r="AB80" s="1606"/>
      <c r="AC80" s="1606"/>
      <c r="AD80" s="1606"/>
      <c r="AE80" s="1606"/>
      <c r="AF80" s="1606"/>
      <c r="AG80" s="1606"/>
      <c r="AH80" s="1606"/>
      <c r="AI80" s="1610"/>
      <c r="AJ80" s="1610"/>
    </row>
    <row r="81" spans="1:36" ht="18.75" x14ac:dyDescent="0.25">
      <c r="A81" s="1613"/>
      <c r="B81" s="1616"/>
      <c r="C81" s="1629"/>
      <c r="D81" s="1622"/>
      <c r="E81" s="236" t="s">
        <v>1037</v>
      </c>
      <c r="F81" s="236">
        <v>0</v>
      </c>
      <c r="G81" s="236">
        <v>0</v>
      </c>
      <c r="H81" s="236">
        <v>0</v>
      </c>
      <c r="I81" s="236">
        <v>0</v>
      </c>
      <c r="J81" s="236">
        <v>0</v>
      </c>
      <c r="K81" s="236">
        <v>0</v>
      </c>
      <c r="L81" s="236"/>
      <c r="M81" s="236"/>
      <c r="N81" s="236"/>
      <c r="O81" s="236"/>
      <c r="P81" s="236"/>
      <c r="Q81" s="236"/>
      <c r="R81" s="245"/>
      <c r="S81" s="245"/>
      <c r="T81" s="245"/>
      <c r="U81" s="245"/>
      <c r="V81" s="242">
        <f t="shared" si="18"/>
        <v>0</v>
      </c>
      <c r="W81" s="242">
        <f t="shared" si="19"/>
        <v>0</v>
      </c>
      <c r="X81" s="242">
        <f t="shared" si="20"/>
        <v>0</v>
      </c>
      <c r="Y81" s="243">
        <f t="shared" si="21"/>
        <v>0</v>
      </c>
      <c r="Z81" s="1625"/>
      <c r="AA81" s="1606"/>
      <c r="AB81" s="1606"/>
      <c r="AC81" s="1606"/>
      <c r="AD81" s="1606"/>
      <c r="AE81" s="1606"/>
      <c r="AF81" s="1606"/>
      <c r="AG81" s="1606"/>
      <c r="AH81" s="1606"/>
      <c r="AI81" s="1610"/>
      <c r="AJ81" s="1610"/>
    </row>
    <row r="82" spans="1:36" ht="19.5" thickBot="1" x14ac:dyDescent="0.3">
      <c r="A82" s="1614"/>
      <c r="B82" s="1617"/>
      <c r="C82" s="1628"/>
      <c r="D82" s="1623"/>
      <c r="E82" s="299"/>
      <c r="F82" s="299"/>
      <c r="G82" s="299"/>
      <c r="H82" s="299"/>
      <c r="I82" s="299"/>
      <c r="J82" s="299"/>
      <c r="K82" s="299"/>
      <c r="L82" s="299"/>
      <c r="M82" s="299"/>
      <c r="N82" s="299"/>
      <c r="O82" s="299"/>
      <c r="P82" s="299"/>
      <c r="Q82" s="299"/>
      <c r="R82" s="666"/>
      <c r="S82" s="666"/>
      <c r="T82" s="666"/>
      <c r="U82" s="666"/>
      <c r="V82" s="246">
        <f t="shared" si="18"/>
        <v>0</v>
      </c>
      <c r="W82" s="246">
        <f t="shared" si="19"/>
        <v>0</v>
      </c>
      <c r="X82" s="246">
        <f t="shared" si="20"/>
        <v>0</v>
      </c>
      <c r="Y82" s="247">
        <f t="shared" si="21"/>
        <v>0</v>
      </c>
      <c r="Z82" s="1626"/>
      <c r="AA82" s="1607"/>
      <c r="AB82" s="1607"/>
      <c r="AC82" s="1607"/>
      <c r="AD82" s="1607"/>
      <c r="AE82" s="1607"/>
      <c r="AF82" s="1607"/>
      <c r="AG82" s="1607"/>
      <c r="AH82" s="1607"/>
      <c r="AI82" s="1611"/>
      <c r="AJ82" s="1611"/>
    </row>
    <row r="83" spans="1:36" ht="18.75" x14ac:dyDescent="0.25">
      <c r="A83" s="1612">
        <v>9</v>
      </c>
      <c r="B83" s="1615" t="s">
        <v>221</v>
      </c>
      <c r="C83" s="1627">
        <v>160</v>
      </c>
      <c r="D83" s="1621">
        <f>160*0.9</f>
        <v>144</v>
      </c>
      <c r="E83" s="231" t="s">
        <v>527</v>
      </c>
      <c r="F83" s="231">
        <v>2</v>
      </c>
      <c r="G83" s="231">
        <v>6</v>
      </c>
      <c r="H83" s="231">
        <v>2</v>
      </c>
      <c r="I83" s="231">
        <v>6</v>
      </c>
      <c r="J83" s="231">
        <v>7</v>
      </c>
      <c r="K83" s="231">
        <v>4</v>
      </c>
      <c r="L83" s="231">
        <v>18</v>
      </c>
      <c r="M83" s="231">
        <v>24</v>
      </c>
      <c r="N83" s="231">
        <v>17</v>
      </c>
      <c r="O83" s="231">
        <v>9</v>
      </c>
      <c r="P83" s="231">
        <v>29</v>
      </c>
      <c r="Q83" s="231">
        <v>16</v>
      </c>
      <c r="R83" s="231">
        <v>410</v>
      </c>
      <c r="S83" s="231">
        <v>410</v>
      </c>
      <c r="T83" s="231">
        <v>410</v>
      </c>
      <c r="U83" s="231">
        <v>410</v>
      </c>
      <c r="V83" s="240">
        <f t="shared" si="18"/>
        <v>3.3333333333333335</v>
      </c>
      <c r="W83" s="240">
        <f t="shared" si="19"/>
        <v>5.666666666666667</v>
      </c>
      <c r="X83" s="240">
        <f t="shared" si="20"/>
        <v>19.666666666666668</v>
      </c>
      <c r="Y83" s="241">
        <f t="shared" si="21"/>
        <v>18</v>
      </c>
      <c r="Z83" s="1624">
        <f>SUM(V83:V88)</f>
        <v>48.333333333333336</v>
      </c>
      <c r="AA83" s="1608">
        <f>SUM(W83:W88)</f>
        <v>44.166666666666664</v>
      </c>
      <c r="AB83" s="1608">
        <f>SUM(X83:X88)</f>
        <v>73.166666666666657</v>
      </c>
      <c r="AC83" s="1608">
        <f>SUM(Y83:Y88)</f>
        <v>105</v>
      </c>
      <c r="AD83" s="1605">
        <f t="shared" ref="AD83" si="25">Z83*0.38*0.9*SQRT(3)</f>
        <v>28.630799849113544</v>
      </c>
      <c r="AE83" s="1605">
        <f t="shared" si="14"/>
        <v>26.162627448327889</v>
      </c>
      <c r="AF83" s="1605">
        <f t="shared" si="14"/>
        <v>43.341107357796012</v>
      </c>
      <c r="AG83" s="1605">
        <f t="shared" si="14"/>
        <v>62.197944499798375</v>
      </c>
      <c r="AH83" s="1608">
        <f>MAX(Z83:AC88)</f>
        <v>105</v>
      </c>
      <c r="AI83" s="1609">
        <f t="shared" ref="AI83" si="26">AH83*0.38*0.9*SQRT(3)</f>
        <v>62.197944499798375</v>
      </c>
      <c r="AJ83" s="1609">
        <f>D83-AI83</f>
        <v>81.802055500201618</v>
      </c>
    </row>
    <row r="84" spans="1:36" ht="18.75" x14ac:dyDescent="0.25">
      <c r="A84" s="1613"/>
      <c r="B84" s="1616"/>
      <c r="C84" s="1629"/>
      <c r="D84" s="1622"/>
      <c r="E84" s="236" t="s">
        <v>1038</v>
      </c>
      <c r="F84" s="236">
        <v>4</v>
      </c>
      <c r="G84" s="236">
        <v>5</v>
      </c>
      <c r="H84" s="236">
        <v>5</v>
      </c>
      <c r="I84" s="236">
        <v>5</v>
      </c>
      <c r="J84" s="236">
        <v>4</v>
      </c>
      <c r="K84" s="244">
        <v>5</v>
      </c>
      <c r="L84" s="236">
        <v>2</v>
      </c>
      <c r="M84" s="236">
        <v>7</v>
      </c>
      <c r="N84" s="236">
        <v>7</v>
      </c>
      <c r="O84" s="236">
        <v>7</v>
      </c>
      <c r="P84" s="236">
        <v>25</v>
      </c>
      <c r="Q84" s="236">
        <v>10</v>
      </c>
      <c r="R84" s="245"/>
      <c r="S84" s="245"/>
      <c r="T84" s="245"/>
      <c r="U84" s="245"/>
      <c r="V84" s="242">
        <f t="shared" si="18"/>
        <v>4.666666666666667</v>
      </c>
      <c r="W84" s="242">
        <f t="shared" si="19"/>
        <v>4.666666666666667</v>
      </c>
      <c r="X84" s="242">
        <f t="shared" si="20"/>
        <v>5.333333333333333</v>
      </c>
      <c r="Y84" s="243">
        <f t="shared" si="21"/>
        <v>14</v>
      </c>
      <c r="Z84" s="1625"/>
      <c r="AA84" s="1606"/>
      <c r="AB84" s="1606"/>
      <c r="AC84" s="1606"/>
      <c r="AD84" s="1606"/>
      <c r="AE84" s="1606"/>
      <c r="AF84" s="1606"/>
      <c r="AG84" s="1606"/>
      <c r="AH84" s="1606"/>
      <c r="AI84" s="1610"/>
      <c r="AJ84" s="1610"/>
    </row>
    <row r="85" spans="1:36" ht="18.75" x14ac:dyDescent="0.25">
      <c r="A85" s="1613"/>
      <c r="B85" s="1616"/>
      <c r="C85" s="1629"/>
      <c r="D85" s="1622"/>
      <c r="E85" s="236" t="s">
        <v>528</v>
      </c>
      <c r="F85" s="236">
        <v>39</v>
      </c>
      <c r="G85" s="236">
        <v>49</v>
      </c>
      <c r="H85" s="236">
        <v>21</v>
      </c>
      <c r="I85" s="236">
        <v>25</v>
      </c>
      <c r="J85" s="236">
        <v>20</v>
      </c>
      <c r="K85" s="244">
        <v>22</v>
      </c>
      <c r="L85" s="236">
        <v>43</v>
      </c>
      <c r="M85" s="236">
        <v>34</v>
      </c>
      <c r="N85" s="236">
        <v>45</v>
      </c>
      <c r="O85" s="236">
        <v>71</v>
      </c>
      <c r="P85" s="236">
        <v>44</v>
      </c>
      <c r="Q85" s="236">
        <v>71</v>
      </c>
      <c r="R85" s="245"/>
      <c r="S85" s="245"/>
      <c r="T85" s="245"/>
      <c r="U85" s="245"/>
      <c r="V85" s="242">
        <f t="shared" si="18"/>
        <v>36.333333333333336</v>
      </c>
      <c r="W85" s="242">
        <f t="shared" si="19"/>
        <v>22.333333333333332</v>
      </c>
      <c r="X85" s="242">
        <f t="shared" si="20"/>
        <v>40.666666666666664</v>
      </c>
      <c r="Y85" s="243">
        <f t="shared" si="21"/>
        <v>62</v>
      </c>
      <c r="Z85" s="1625"/>
      <c r="AA85" s="1606"/>
      <c r="AB85" s="1606"/>
      <c r="AC85" s="1606"/>
      <c r="AD85" s="1606"/>
      <c r="AE85" s="1606"/>
      <c r="AF85" s="1606"/>
      <c r="AG85" s="1606"/>
      <c r="AH85" s="1606"/>
      <c r="AI85" s="1610"/>
      <c r="AJ85" s="1610"/>
    </row>
    <row r="86" spans="1:36" ht="18.75" x14ac:dyDescent="0.25">
      <c r="A86" s="1613"/>
      <c r="B86" s="1616"/>
      <c r="C86" s="1629"/>
      <c r="D86" s="1622"/>
      <c r="E86" s="236" t="s">
        <v>926</v>
      </c>
      <c r="F86" s="236">
        <v>0</v>
      </c>
      <c r="G86" s="236">
        <v>0</v>
      </c>
      <c r="H86" s="236">
        <v>4</v>
      </c>
      <c r="I86" s="236">
        <v>0</v>
      </c>
      <c r="J86" s="236">
        <v>0</v>
      </c>
      <c r="K86" s="244">
        <v>6</v>
      </c>
      <c r="L86" s="236">
        <v>2</v>
      </c>
      <c r="M86" s="236">
        <v>0</v>
      </c>
      <c r="N86" s="236">
        <v>0</v>
      </c>
      <c r="O86" s="236">
        <v>2</v>
      </c>
      <c r="P86" s="236">
        <v>0</v>
      </c>
      <c r="Q86" s="236">
        <v>0</v>
      </c>
      <c r="R86" s="245"/>
      <c r="S86" s="245"/>
      <c r="T86" s="245"/>
      <c r="U86" s="245"/>
      <c r="V86" s="242">
        <f t="shared" si="18"/>
        <v>4</v>
      </c>
      <c r="W86" s="242">
        <f t="shared" si="19"/>
        <v>6</v>
      </c>
      <c r="X86" s="242">
        <f t="shared" si="20"/>
        <v>2</v>
      </c>
      <c r="Y86" s="243">
        <f t="shared" si="21"/>
        <v>2</v>
      </c>
      <c r="Z86" s="1625"/>
      <c r="AA86" s="1606"/>
      <c r="AB86" s="1606"/>
      <c r="AC86" s="1606"/>
      <c r="AD86" s="1606"/>
      <c r="AE86" s="1606"/>
      <c r="AF86" s="1606"/>
      <c r="AG86" s="1606"/>
      <c r="AH86" s="1606"/>
      <c r="AI86" s="1610"/>
      <c r="AJ86" s="1610"/>
    </row>
    <row r="87" spans="1:36" ht="18.75" x14ac:dyDescent="0.25">
      <c r="A87" s="1613"/>
      <c r="B87" s="1616"/>
      <c r="C87" s="1629"/>
      <c r="D87" s="1622"/>
      <c r="E87" s="236" t="s">
        <v>1039</v>
      </c>
      <c r="F87" s="236">
        <v>0</v>
      </c>
      <c r="G87" s="236">
        <v>0</v>
      </c>
      <c r="H87" s="236">
        <v>0</v>
      </c>
      <c r="I87" s="236">
        <v>3</v>
      </c>
      <c r="J87" s="236">
        <v>3</v>
      </c>
      <c r="K87" s="244">
        <v>6</v>
      </c>
      <c r="L87" s="236">
        <v>1</v>
      </c>
      <c r="M87" s="236">
        <v>0</v>
      </c>
      <c r="N87" s="236">
        <v>10</v>
      </c>
      <c r="O87" s="236">
        <v>6</v>
      </c>
      <c r="P87" s="236">
        <v>0</v>
      </c>
      <c r="Q87" s="236">
        <v>10</v>
      </c>
      <c r="R87" s="245"/>
      <c r="S87" s="245"/>
      <c r="T87" s="245"/>
      <c r="U87" s="245"/>
      <c r="V87" s="242">
        <f t="shared" si="18"/>
        <v>0</v>
      </c>
      <c r="W87" s="242">
        <f t="shared" si="19"/>
        <v>4</v>
      </c>
      <c r="X87" s="242">
        <f t="shared" si="20"/>
        <v>5.5</v>
      </c>
      <c r="Y87" s="243">
        <f t="shared" si="21"/>
        <v>8</v>
      </c>
      <c r="Z87" s="1625"/>
      <c r="AA87" s="1606"/>
      <c r="AB87" s="1606"/>
      <c r="AC87" s="1606"/>
      <c r="AD87" s="1606"/>
      <c r="AE87" s="1606"/>
      <c r="AF87" s="1606"/>
      <c r="AG87" s="1606"/>
      <c r="AH87" s="1606"/>
      <c r="AI87" s="1610"/>
      <c r="AJ87" s="1610"/>
    </row>
    <row r="88" spans="1:36" ht="19.5" thickBot="1" x14ac:dyDescent="0.3">
      <c r="A88" s="1614"/>
      <c r="B88" s="1617"/>
      <c r="C88" s="1628"/>
      <c r="D88" s="1623"/>
      <c r="E88" s="299" t="s">
        <v>529</v>
      </c>
      <c r="F88" s="299">
        <v>0</v>
      </c>
      <c r="G88" s="299">
        <v>0</v>
      </c>
      <c r="H88" s="299">
        <v>0</v>
      </c>
      <c r="I88" s="299">
        <v>1</v>
      </c>
      <c r="J88" s="299">
        <v>2</v>
      </c>
      <c r="K88" s="299">
        <v>0</v>
      </c>
      <c r="L88" s="299">
        <v>0</v>
      </c>
      <c r="M88" s="299">
        <v>0</v>
      </c>
      <c r="N88" s="299">
        <v>0</v>
      </c>
      <c r="O88" s="299">
        <v>1</v>
      </c>
      <c r="P88" s="299">
        <v>0</v>
      </c>
      <c r="Q88" s="299">
        <v>0</v>
      </c>
      <c r="R88" s="666"/>
      <c r="S88" s="666"/>
      <c r="T88" s="666"/>
      <c r="U88" s="666"/>
      <c r="V88" s="246">
        <f t="shared" si="18"/>
        <v>0</v>
      </c>
      <c r="W88" s="246">
        <f t="shared" si="19"/>
        <v>1.5</v>
      </c>
      <c r="X88" s="246">
        <f t="shared" si="20"/>
        <v>0</v>
      </c>
      <c r="Y88" s="247">
        <f t="shared" si="21"/>
        <v>1</v>
      </c>
      <c r="Z88" s="1626"/>
      <c r="AA88" s="1607"/>
      <c r="AB88" s="1607"/>
      <c r="AC88" s="1607"/>
      <c r="AD88" s="1607"/>
      <c r="AE88" s="1607"/>
      <c r="AF88" s="1607"/>
      <c r="AG88" s="1607"/>
      <c r="AH88" s="1607"/>
      <c r="AI88" s="1611"/>
      <c r="AJ88" s="1611"/>
    </row>
    <row r="89" spans="1:36" ht="18.75" x14ac:dyDescent="0.25">
      <c r="A89" s="1612">
        <v>10</v>
      </c>
      <c r="B89" s="1615" t="s">
        <v>187</v>
      </c>
      <c r="C89" s="1618">
        <v>250.25</v>
      </c>
      <c r="D89" s="1621">
        <f>(250+250)*0.9</f>
        <v>450</v>
      </c>
      <c r="E89" s="231" t="s">
        <v>327</v>
      </c>
      <c r="F89" s="231">
        <v>34</v>
      </c>
      <c r="G89" s="231">
        <v>29</v>
      </c>
      <c r="H89" s="231">
        <v>14</v>
      </c>
      <c r="I89" s="231">
        <v>14</v>
      </c>
      <c r="J89" s="231">
        <v>13</v>
      </c>
      <c r="K89" s="231">
        <v>9</v>
      </c>
      <c r="L89" s="231">
        <v>27</v>
      </c>
      <c r="M89" s="231">
        <v>44</v>
      </c>
      <c r="N89" s="231">
        <v>32</v>
      </c>
      <c r="O89" s="231">
        <v>16</v>
      </c>
      <c r="P89" s="231">
        <v>13</v>
      </c>
      <c r="Q89" s="231">
        <v>23</v>
      </c>
      <c r="R89" s="231">
        <v>411</v>
      </c>
      <c r="S89" s="231">
        <v>409</v>
      </c>
      <c r="T89" s="231">
        <v>410</v>
      </c>
      <c r="U89" s="231">
        <v>415</v>
      </c>
      <c r="V89" s="240">
        <f t="shared" si="18"/>
        <v>25.666666666666668</v>
      </c>
      <c r="W89" s="240">
        <f t="shared" si="19"/>
        <v>12</v>
      </c>
      <c r="X89" s="240">
        <f t="shared" si="20"/>
        <v>34.333333333333336</v>
      </c>
      <c r="Y89" s="241">
        <f t="shared" si="21"/>
        <v>17.333333333333332</v>
      </c>
      <c r="Z89" s="1624">
        <f>SUM(V89:V100)</f>
        <v>63</v>
      </c>
      <c r="AA89" s="1608">
        <f>SUM(W89:W100)</f>
        <v>71.833333333333343</v>
      </c>
      <c r="AB89" s="1608">
        <f>SUM(X89:X100)</f>
        <v>100.66666666666666</v>
      </c>
      <c r="AC89" s="1608">
        <f>SUM(Y89:Y100)</f>
        <v>93.833333333333343</v>
      </c>
      <c r="AD89" s="1605">
        <f t="shared" ref="AD89:AG110" si="27">Z89*0.38*0.9*SQRT(3)</f>
        <v>37.318766699879035</v>
      </c>
      <c r="AE89" s="1605">
        <f t="shared" si="27"/>
        <v>42.551292189544611</v>
      </c>
      <c r="AF89" s="1605">
        <f t="shared" si="27"/>
        <v>59.631045202981298</v>
      </c>
      <c r="AG89" s="1605">
        <f t="shared" si="27"/>
        <v>55.583242465692855</v>
      </c>
      <c r="AH89" s="1608">
        <f>MAX(Z89:AC100)</f>
        <v>100.66666666666666</v>
      </c>
      <c r="AI89" s="1609">
        <f t="shared" ref="AI89" si="28">AH89*0.38*0.9*SQRT(3)</f>
        <v>59.631045202981298</v>
      </c>
      <c r="AJ89" s="1609">
        <f>D89-AI89</f>
        <v>390.36895479701872</v>
      </c>
    </row>
    <row r="90" spans="1:36" ht="18.75" x14ac:dyDescent="0.25">
      <c r="A90" s="1613"/>
      <c r="B90" s="1616"/>
      <c r="C90" s="1619"/>
      <c r="D90" s="1622"/>
      <c r="E90" s="236" t="s">
        <v>1040</v>
      </c>
      <c r="F90" s="236"/>
      <c r="G90" s="236"/>
      <c r="H90" s="236"/>
      <c r="I90" s="236"/>
      <c r="J90" s="236"/>
      <c r="K90" s="236"/>
      <c r="L90" s="236">
        <v>0</v>
      </c>
      <c r="M90" s="236">
        <v>1</v>
      </c>
      <c r="N90" s="236">
        <v>1</v>
      </c>
      <c r="O90" s="236">
        <v>0</v>
      </c>
      <c r="P90" s="236">
        <v>0</v>
      </c>
      <c r="Q90" s="236">
        <v>0</v>
      </c>
      <c r="R90" s="245"/>
      <c r="S90" s="245"/>
      <c r="T90" s="245"/>
      <c r="U90" s="245"/>
      <c r="V90" s="242">
        <f t="shared" si="18"/>
        <v>0</v>
      </c>
      <c r="W90" s="242">
        <f t="shared" si="19"/>
        <v>0</v>
      </c>
      <c r="X90" s="242">
        <f t="shared" si="20"/>
        <v>1</v>
      </c>
      <c r="Y90" s="243">
        <f t="shared" si="21"/>
        <v>0</v>
      </c>
      <c r="Z90" s="1625"/>
      <c r="AA90" s="1606"/>
      <c r="AB90" s="1606"/>
      <c r="AC90" s="1606"/>
      <c r="AD90" s="1606"/>
      <c r="AE90" s="1606"/>
      <c r="AF90" s="1606"/>
      <c r="AG90" s="1606"/>
      <c r="AH90" s="1606"/>
      <c r="AI90" s="1610"/>
      <c r="AJ90" s="1610"/>
    </row>
    <row r="91" spans="1:36" ht="18.75" x14ac:dyDescent="0.25">
      <c r="A91" s="1613"/>
      <c r="B91" s="1616"/>
      <c r="C91" s="1619"/>
      <c r="D91" s="1622"/>
      <c r="E91" s="236" t="s">
        <v>1041</v>
      </c>
      <c r="F91" s="236"/>
      <c r="G91" s="236"/>
      <c r="H91" s="236"/>
      <c r="I91" s="236"/>
      <c r="J91" s="236"/>
      <c r="K91" s="236"/>
      <c r="L91" s="236">
        <v>0</v>
      </c>
      <c r="M91" s="236">
        <v>0</v>
      </c>
      <c r="N91" s="236">
        <v>0</v>
      </c>
      <c r="O91" s="236">
        <v>0</v>
      </c>
      <c r="P91" s="236">
        <v>0</v>
      </c>
      <c r="Q91" s="236">
        <v>0</v>
      </c>
      <c r="R91" s="245"/>
      <c r="S91" s="245"/>
      <c r="T91" s="245"/>
      <c r="U91" s="245"/>
      <c r="V91" s="242">
        <f t="shared" si="18"/>
        <v>0</v>
      </c>
      <c r="W91" s="242">
        <f t="shared" si="19"/>
        <v>0</v>
      </c>
      <c r="X91" s="242">
        <f t="shared" si="20"/>
        <v>0</v>
      </c>
      <c r="Y91" s="243">
        <f t="shared" si="21"/>
        <v>0</v>
      </c>
      <c r="Z91" s="1625"/>
      <c r="AA91" s="1606"/>
      <c r="AB91" s="1606"/>
      <c r="AC91" s="1606"/>
      <c r="AD91" s="1606"/>
      <c r="AE91" s="1606"/>
      <c r="AF91" s="1606"/>
      <c r="AG91" s="1606"/>
      <c r="AH91" s="1606"/>
      <c r="AI91" s="1610"/>
      <c r="AJ91" s="1610"/>
    </row>
    <row r="92" spans="1:36" ht="18.75" x14ac:dyDescent="0.25">
      <c r="A92" s="1613"/>
      <c r="B92" s="1616"/>
      <c r="C92" s="1619"/>
      <c r="D92" s="1622"/>
      <c r="E92" s="236" t="s">
        <v>530</v>
      </c>
      <c r="F92" s="236">
        <v>4</v>
      </c>
      <c r="G92" s="236">
        <v>11</v>
      </c>
      <c r="H92" s="236">
        <v>8</v>
      </c>
      <c r="I92" s="236">
        <v>2</v>
      </c>
      <c r="J92" s="236">
        <v>1</v>
      </c>
      <c r="K92" s="236">
        <v>1</v>
      </c>
      <c r="L92" s="236">
        <v>9</v>
      </c>
      <c r="M92" s="236">
        <v>11</v>
      </c>
      <c r="N92" s="236">
        <v>30</v>
      </c>
      <c r="O92" s="236">
        <v>5</v>
      </c>
      <c r="P92" s="236">
        <v>8</v>
      </c>
      <c r="Q92" s="236">
        <v>10</v>
      </c>
      <c r="R92" s="245"/>
      <c r="S92" s="245"/>
      <c r="T92" s="245"/>
      <c r="U92" s="245"/>
      <c r="V92" s="242">
        <f t="shared" si="18"/>
        <v>7.666666666666667</v>
      </c>
      <c r="W92" s="242">
        <f t="shared" si="19"/>
        <v>1.3333333333333333</v>
      </c>
      <c r="X92" s="242">
        <f t="shared" si="20"/>
        <v>16.666666666666668</v>
      </c>
      <c r="Y92" s="243">
        <f t="shared" si="21"/>
        <v>7.666666666666667</v>
      </c>
      <c r="Z92" s="1625"/>
      <c r="AA92" s="1606"/>
      <c r="AB92" s="1606"/>
      <c r="AC92" s="1606"/>
      <c r="AD92" s="1606"/>
      <c r="AE92" s="1606"/>
      <c r="AF92" s="1606"/>
      <c r="AG92" s="1606"/>
      <c r="AH92" s="1606"/>
      <c r="AI92" s="1610"/>
      <c r="AJ92" s="1610"/>
    </row>
    <row r="93" spans="1:36" ht="18.75" x14ac:dyDescent="0.25">
      <c r="A93" s="1613"/>
      <c r="B93" s="1616"/>
      <c r="C93" s="1619"/>
      <c r="D93" s="1622"/>
      <c r="E93" s="236"/>
      <c r="F93" s="236"/>
      <c r="G93" s="236"/>
      <c r="H93" s="236"/>
      <c r="I93" s="236"/>
      <c r="J93" s="236"/>
      <c r="K93" s="236"/>
      <c r="L93" s="236"/>
      <c r="M93" s="236"/>
      <c r="N93" s="236"/>
      <c r="O93" s="236"/>
      <c r="P93" s="236"/>
      <c r="Q93" s="236"/>
      <c r="R93" s="245"/>
      <c r="S93" s="245"/>
      <c r="T93" s="245"/>
      <c r="U93" s="245"/>
      <c r="V93" s="242">
        <f t="shared" si="18"/>
        <v>0</v>
      </c>
      <c r="W93" s="242">
        <f t="shared" si="19"/>
        <v>0</v>
      </c>
      <c r="X93" s="242">
        <f t="shared" si="20"/>
        <v>0</v>
      </c>
      <c r="Y93" s="243">
        <f t="shared" si="21"/>
        <v>0</v>
      </c>
      <c r="Z93" s="1625"/>
      <c r="AA93" s="1606"/>
      <c r="AB93" s="1606"/>
      <c r="AC93" s="1606"/>
      <c r="AD93" s="1606"/>
      <c r="AE93" s="1606"/>
      <c r="AF93" s="1606"/>
      <c r="AG93" s="1606"/>
      <c r="AH93" s="1606"/>
      <c r="AI93" s="1610"/>
      <c r="AJ93" s="1610"/>
    </row>
    <row r="94" spans="1:36" ht="18.75" x14ac:dyDescent="0.25">
      <c r="A94" s="1613"/>
      <c r="B94" s="1616"/>
      <c r="C94" s="1619"/>
      <c r="D94" s="1622"/>
      <c r="E94" s="236" t="s">
        <v>1042</v>
      </c>
      <c r="F94" s="236">
        <v>14</v>
      </c>
      <c r="G94" s="236">
        <v>9</v>
      </c>
      <c r="H94" s="236">
        <v>16</v>
      </c>
      <c r="I94" s="236">
        <v>48</v>
      </c>
      <c r="J94" s="236">
        <v>39</v>
      </c>
      <c r="K94" s="236">
        <v>9</v>
      </c>
      <c r="L94" s="236">
        <v>2</v>
      </c>
      <c r="M94" s="236">
        <v>2</v>
      </c>
      <c r="N94" s="236">
        <v>2</v>
      </c>
      <c r="O94" s="236">
        <v>5</v>
      </c>
      <c r="P94" s="236">
        <v>13</v>
      </c>
      <c r="Q94" s="236">
        <v>4</v>
      </c>
      <c r="R94" s="245"/>
      <c r="S94" s="245"/>
      <c r="T94" s="245"/>
      <c r="U94" s="245"/>
      <c r="V94" s="242">
        <f t="shared" si="18"/>
        <v>13</v>
      </c>
      <c r="W94" s="242">
        <f t="shared" si="19"/>
        <v>32</v>
      </c>
      <c r="X94" s="242">
        <f t="shared" si="20"/>
        <v>2</v>
      </c>
      <c r="Y94" s="243">
        <f t="shared" si="21"/>
        <v>7.333333333333333</v>
      </c>
      <c r="Z94" s="1625"/>
      <c r="AA94" s="1606"/>
      <c r="AB94" s="1606"/>
      <c r="AC94" s="1606"/>
      <c r="AD94" s="1606"/>
      <c r="AE94" s="1606"/>
      <c r="AF94" s="1606"/>
      <c r="AG94" s="1606"/>
      <c r="AH94" s="1606"/>
      <c r="AI94" s="1610"/>
      <c r="AJ94" s="1610"/>
    </row>
    <row r="95" spans="1:36" ht="18.75" x14ac:dyDescent="0.25">
      <c r="A95" s="1613"/>
      <c r="B95" s="1616"/>
      <c r="C95" s="1619"/>
      <c r="D95" s="1622"/>
      <c r="E95" s="236" t="s">
        <v>531</v>
      </c>
      <c r="F95" s="236">
        <v>21</v>
      </c>
      <c r="G95" s="236">
        <v>3</v>
      </c>
      <c r="H95" s="236">
        <v>3</v>
      </c>
      <c r="I95" s="236">
        <v>16</v>
      </c>
      <c r="J95" s="236">
        <v>12</v>
      </c>
      <c r="K95" s="236">
        <v>26</v>
      </c>
      <c r="L95" s="236">
        <v>6</v>
      </c>
      <c r="M95" s="236">
        <v>1</v>
      </c>
      <c r="N95" s="236">
        <v>8</v>
      </c>
      <c r="O95" s="236">
        <v>34</v>
      </c>
      <c r="P95" s="236">
        <v>10</v>
      </c>
      <c r="Q95" s="236">
        <v>22</v>
      </c>
      <c r="R95" s="245"/>
      <c r="S95" s="245"/>
      <c r="T95" s="245"/>
      <c r="U95" s="245"/>
      <c r="V95" s="242">
        <f t="shared" si="18"/>
        <v>9</v>
      </c>
      <c r="W95" s="242">
        <f t="shared" si="19"/>
        <v>18</v>
      </c>
      <c r="X95" s="242">
        <f t="shared" si="20"/>
        <v>5</v>
      </c>
      <c r="Y95" s="243">
        <f t="shared" si="21"/>
        <v>22</v>
      </c>
      <c r="Z95" s="1625"/>
      <c r="AA95" s="1606"/>
      <c r="AB95" s="1606"/>
      <c r="AC95" s="1606"/>
      <c r="AD95" s="1606"/>
      <c r="AE95" s="1606"/>
      <c r="AF95" s="1606"/>
      <c r="AG95" s="1606"/>
      <c r="AH95" s="1606"/>
      <c r="AI95" s="1610"/>
      <c r="AJ95" s="1610"/>
    </row>
    <row r="96" spans="1:36" ht="18.75" x14ac:dyDescent="0.25">
      <c r="A96" s="1613"/>
      <c r="B96" s="1616"/>
      <c r="C96" s="1619"/>
      <c r="D96" s="1622"/>
      <c r="E96" s="236" t="s">
        <v>181</v>
      </c>
      <c r="F96" s="236">
        <v>0</v>
      </c>
      <c r="G96" s="236">
        <v>0</v>
      </c>
      <c r="H96" s="236">
        <v>0</v>
      </c>
      <c r="I96" s="236">
        <v>0</v>
      </c>
      <c r="J96" s="236">
        <v>0</v>
      </c>
      <c r="K96" s="236">
        <v>0</v>
      </c>
      <c r="L96" s="236">
        <v>34</v>
      </c>
      <c r="M96" s="236">
        <v>38</v>
      </c>
      <c r="N96" s="236">
        <v>35</v>
      </c>
      <c r="O96" s="236">
        <v>37</v>
      </c>
      <c r="P96" s="236">
        <v>36</v>
      </c>
      <c r="Q96" s="236">
        <v>35</v>
      </c>
      <c r="R96" s="245"/>
      <c r="S96" s="245"/>
      <c r="T96" s="245"/>
      <c r="U96" s="245"/>
      <c r="V96" s="242">
        <f t="shared" si="18"/>
        <v>0</v>
      </c>
      <c r="W96" s="242">
        <f t="shared" si="19"/>
        <v>0</v>
      </c>
      <c r="X96" s="242">
        <f t="shared" si="20"/>
        <v>35.666666666666664</v>
      </c>
      <c r="Y96" s="243">
        <f t="shared" si="21"/>
        <v>36</v>
      </c>
      <c r="Z96" s="1625"/>
      <c r="AA96" s="1606"/>
      <c r="AB96" s="1606"/>
      <c r="AC96" s="1606"/>
      <c r="AD96" s="1606"/>
      <c r="AE96" s="1606"/>
      <c r="AF96" s="1606"/>
      <c r="AG96" s="1606"/>
      <c r="AH96" s="1606"/>
      <c r="AI96" s="1610"/>
      <c r="AJ96" s="1610"/>
    </row>
    <row r="97" spans="1:36" ht="18.75" x14ac:dyDescent="0.25">
      <c r="A97" s="1613"/>
      <c r="B97" s="1616"/>
      <c r="C97" s="1619"/>
      <c r="D97" s="1622"/>
      <c r="E97" s="236" t="s">
        <v>532</v>
      </c>
      <c r="F97" s="236">
        <v>10</v>
      </c>
      <c r="G97" s="236">
        <v>11</v>
      </c>
      <c r="H97" s="236">
        <v>2</v>
      </c>
      <c r="I97" s="236">
        <v>9</v>
      </c>
      <c r="J97" s="236">
        <v>8</v>
      </c>
      <c r="K97" s="236">
        <v>0</v>
      </c>
      <c r="L97" s="236">
        <v>2</v>
      </c>
      <c r="M97" s="236">
        <v>12</v>
      </c>
      <c r="N97" s="236">
        <v>4</v>
      </c>
      <c r="O97" s="236">
        <v>0</v>
      </c>
      <c r="P97" s="236">
        <v>6</v>
      </c>
      <c r="Q97" s="236">
        <v>1</v>
      </c>
      <c r="R97" s="245"/>
      <c r="S97" s="245"/>
      <c r="T97" s="245"/>
      <c r="U97" s="245"/>
      <c r="V97" s="242">
        <f t="shared" si="18"/>
        <v>7.666666666666667</v>
      </c>
      <c r="W97" s="242">
        <f t="shared" si="19"/>
        <v>8.5</v>
      </c>
      <c r="X97" s="242">
        <f t="shared" si="20"/>
        <v>6</v>
      </c>
      <c r="Y97" s="243">
        <f t="shared" si="21"/>
        <v>3.5</v>
      </c>
      <c r="Z97" s="1625"/>
      <c r="AA97" s="1606"/>
      <c r="AB97" s="1606"/>
      <c r="AC97" s="1606"/>
      <c r="AD97" s="1606"/>
      <c r="AE97" s="1606"/>
      <c r="AF97" s="1606"/>
      <c r="AG97" s="1606"/>
      <c r="AH97" s="1606"/>
      <c r="AI97" s="1610"/>
      <c r="AJ97" s="1610"/>
    </row>
    <row r="98" spans="1:36" ht="18.75" x14ac:dyDescent="0.25">
      <c r="A98" s="1613"/>
      <c r="B98" s="1616"/>
      <c r="C98" s="1619"/>
      <c r="D98" s="1622"/>
      <c r="E98" s="236" t="s">
        <v>533</v>
      </c>
      <c r="F98" s="236">
        <v>0</v>
      </c>
      <c r="G98" s="236">
        <v>0</v>
      </c>
      <c r="H98" s="236">
        <v>0</v>
      </c>
      <c r="I98" s="236"/>
      <c r="J98" s="236"/>
      <c r="K98" s="236"/>
      <c r="L98" s="236">
        <v>0</v>
      </c>
      <c r="M98" s="236">
        <v>0</v>
      </c>
      <c r="N98" s="236">
        <v>0</v>
      </c>
      <c r="O98" s="236">
        <v>0</v>
      </c>
      <c r="P98" s="236">
        <v>0</v>
      </c>
      <c r="Q98" s="236">
        <v>0</v>
      </c>
      <c r="R98" s="245"/>
      <c r="S98" s="245"/>
      <c r="T98" s="245"/>
      <c r="U98" s="245"/>
      <c r="V98" s="242">
        <f t="shared" si="18"/>
        <v>0</v>
      </c>
      <c r="W98" s="242">
        <f t="shared" si="19"/>
        <v>0</v>
      </c>
      <c r="X98" s="242">
        <f t="shared" si="20"/>
        <v>0</v>
      </c>
      <c r="Y98" s="243">
        <f t="shared" si="21"/>
        <v>0</v>
      </c>
      <c r="Z98" s="1625"/>
      <c r="AA98" s="1606"/>
      <c r="AB98" s="1606"/>
      <c r="AC98" s="1606"/>
      <c r="AD98" s="1606"/>
      <c r="AE98" s="1606"/>
      <c r="AF98" s="1606"/>
      <c r="AG98" s="1606"/>
      <c r="AH98" s="1606"/>
      <c r="AI98" s="1610"/>
      <c r="AJ98" s="1610"/>
    </row>
    <row r="99" spans="1:36" ht="18.75" x14ac:dyDescent="0.25">
      <c r="A99" s="1613"/>
      <c r="B99" s="1616"/>
      <c r="C99" s="1619"/>
      <c r="D99" s="1622"/>
      <c r="E99" s="236" t="s">
        <v>999</v>
      </c>
      <c r="F99" s="236">
        <v>0</v>
      </c>
      <c r="G99" s="236">
        <v>0</v>
      </c>
      <c r="H99" s="236">
        <v>0</v>
      </c>
      <c r="I99" s="236">
        <v>0</v>
      </c>
      <c r="J99" s="236">
        <v>0</v>
      </c>
      <c r="K99" s="236">
        <v>0</v>
      </c>
      <c r="L99" s="236"/>
      <c r="M99" s="236"/>
      <c r="N99" s="236"/>
      <c r="O99" s="236"/>
      <c r="P99" s="236"/>
      <c r="Q99" s="236"/>
      <c r="R99" s="245"/>
      <c r="S99" s="245"/>
      <c r="T99" s="245"/>
      <c r="U99" s="245"/>
      <c r="V99" s="242">
        <f t="shared" si="18"/>
        <v>0</v>
      </c>
      <c r="W99" s="242">
        <f t="shared" si="19"/>
        <v>0</v>
      </c>
      <c r="X99" s="242">
        <f t="shared" si="20"/>
        <v>0</v>
      </c>
      <c r="Y99" s="243">
        <f t="shared" si="21"/>
        <v>0</v>
      </c>
      <c r="Z99" s="1625"/>
      <c r="AA99" s="1606"/>
      <c r="AB99" s="1606"/>
      <c r="AC99" s="1606"/>
      <c r="AD99" s="1606"/>
      <c r="AE99" s="1606"/>
      <c r="AF99" s="1606"/>
      <c r="AG99" s="1606"/>
      <c r="AH99" s="1606"/>
      <c r="AI99" s="1610"/>
      <c r="AJ99" s="1610"/>
    </row>
    <row r="100" spans="1:36" ht="19.5" thickBot="1" x14ac:dyDescent="0.3">
      <c r="A100" s="1614"/>
      <c r="B100" s="1617"/>
      <c r="C100" s="1620"/>
      <c r="D100" s="1623"/>
      <c r="E100" s="299" t="s">
        <v>1000</v>
      </c>
      <c r="F100" s="299">
        <v>0</v>
      </c>
      <c r="G100" s="299">
        <v>0</v>
      </c>
      <c r="H100" s="299">
        <v>0</v>
      </c>
      <c r="I100" s="299">
        <v>0</v>
      </c>
      <c r="J100" s="299">
        <v>0</v>
      </c>
      <c r="K100" s="299">
        <v>0</v>
      </c>
      <c r="L100" s="299"/>
      <c r="M100" s="299"/>
      <c r="N100" s="299"/>
      <c r="O100" s="299"/>
      <c r="P100" s="299"/>
      <c r="Q100" s="299"/>
      <c r="R100" s="666"/>
      <c r="S100" s="666"/>
      <c r="T100" s="666"/>
      <c r="U100" s="666"/>
      <c r="V100" s="246">
        <f t="shared" si="18"/>
        <v>0</v>
      </c>
      <c r="W100" s="246">
        <f t="shared" si="19"/>
        <v>0</v>
      </c>
      <c r="X100" s="246">
        <f t="shared" si="20"/>
        <v>0</v>
      </c>
      <c r="Y100" s="247">
        <f t="shared" si="21"/>
        <v>0</v>
      </c>
      <c r="Z100" s="1626"/>
      <c r="AA100" s="1607"/>
      <c r="AB100" s="1607"/>
      <c r="AC100" s="1607"/>
      <c r="AD100" s="1607"/>
      <c r="AE100" s="1607"/>
      <c r="AF100" s="1607"/>
      <c r="AG100" s="1607"/>
      <c r="AH100" s="1607"/>
      <c r="AI100" s="1611"/>
      <c r="AJ100" s="1611"/>
    </row>
    <row r="101" spans="1:36" ht="18.75" x14ac:dyDescent="0.25">
      <c r="A101" s="1612">
        <v>11</v>
      </c>
      <c r="B101" s="1615" t="s">
        <v>98</v>
      </c>
      <c r="C101" s="1618">
        <v>100.16</v>
      </c>
      <c r="D101" s="1621">
        <f>(160+100)*0.9</f>
        <v>234</v>
      </c>
      <c r="E101" s="231" t="s">
        <v>534</v>
      </c>
      <c r="F101" s="231">
        <v>0</v>
      </c>
      <c r="G101" s="231">
        <v>0</v>
      </c>
      <c r="H101" s="231">
        <v>0</v>
      </c>
      <c r="I101" s="231">
        <v>0</v>
      </c>
      <c r="J101" s="231">
        <v>0</v>
      </c>
      <c r="K101" s="231">
        <v>0</v>
      </c>
      <c r="L101" s="231">
        <v>18</v>
      </c>
      <c r="M101" s="231">
        <v>18</v>
      </c>
      <c r="N101" s="231">
        <v>2</v>
      </c>
      <c r="O101" s="231">
        <v>16</v>
      </c>
      <c r="P101" s="231">
        <v>18</v>
      </c>
      <c r="Q101" s="231">
        <v>1</v>
      </c>
      <c r="R101" s="231">
        <v>409</v>
      </c>
      <c r="S101" s="231">
        <v>410</v>
      </c>
      <c r="T101" s="231">
        <v>390</v>
      </c>
      <c r="U101" s="231">
        <v>390</v>
      </c>
      <c r="V101" s="240">
        <f t="shared" si="18"/>
        <v>0</v>
      </c>
      <c r="W101" s="240">
        <f t="shared" si="19"/>
        <v>0</v>
      </c>
      <c r="X101" s="240">
        <f t="shared" si="20"/>
        <v>12.666666666666666</v>
      </c>
      <c r="Y101" s="241">
        <f t="shared" si="21"/>
        <v>11.666666666666666</v>
      </c>
      <c r="Z101" s="1624">
        <f>SUM(V101:V106)</f>
        <v>0.2</v>
      </c>
      <c r="AA101" s="1608">
        <f>SUM(W101:W106)</f>
        <v>0.2</v>
      </c>
      <c r="AB101" s="1608">
        <f>SUM(X101:X106)</f>
        <v>22.333333333333332</v>
      </c>
      <c r="AC101" s="1608">
        <f>SUM(Y101:Y106)</f>
        <v>22.333333333333332</v>
      </c>
      <c r="AD101" s="1605">
        <f t="shared" ref="AD101" si="29">Z101*0.38*0.9*SQRT(3)</f>
        <v>0.11847227523771123</v>
      </c>
      <c r="AE101" s="1605">
        <f t="shared" si="27"/>
        <v>0.11847227523771123</v>
      </c>
      <c r="AF101" s="1605">
        <f t="shared" si="27"/>
        <v>13.229404068211084</v>
      </c>
      <c r="AG101" s="1605">
        <f t="shared" si="27"/>
        <v>13.229404068211084</v>
      </c>
      <c r="AH101" s="1608">
        <f>MAX(Z101:AC106)</f>
        <v>22.333333333333332</v>
      </c>
      <c r="AI101" s="1609">
        <f t="shared" ref="AI101" si="30">AH101*0.38*0.9*SQRT(3)</f>
        <v>13.229404068211084</v>
      </c>
      <c r="AJ101" s="1609">
        <f>D101-AI101</f>
        <v>220.7705959317889</v>
      </c>
    </row>
    <row r="102" spans="1:36" ht="18.75" x14ac:dyDescent="0.25">
      <c r="A102" s="1613"/>
      <c r="B102" s="1616"/>
      <c r="C102" s="1619"/>
      <c r="D102" s="1622"/>
      <c r="E102" s="236" t="s">
        <v>535</v>
      </c>
      <c r="F102" s="236">
        <v>0</v>
      </c>
      <c r="G102" s="236">
        <v>0</v>
      </c>
      <c r="H102" s="236">
        <v>0</v>
      </c>
      <c r="I102" s="236">
        <v>0</v>
      </c>
      <c r="J102" s="236">
        <v>0</v>
      </c>
      <c r="K102" s="236">
        <v>0</v>
      </c>
      <c r="L102" s="236">
        <v>8</v>
      </c>
      <c r="M102" s="236">
        <v>19</v>
      </c>
      <c r="N102" s="236">
        <v>2</v>
      </c>
      <c r="O102" s="236">
        <v>10</v>
      </c>
      <c r="P102" s="236">
        <v>20</v>
      </c>
      <c r="Q102" s="236">
        <v>2</v>
      </c>
      <c r="R102" s="236"/>
      <c r="S102" s="236"/>
      <c r="T102" s="236"/>
      <c r="U102" s="236"/>
      <c r="V102" s="242">
        <f t="shared" si="18"/>
        <v>0</v>
      </c>
      <c r="W102" s="242">
        <f t="shared" si="19"/>
        <v>0</v>
      </c>
      <c r="X102" s="242">
        <f t="shared" si="20"/>
        <v>9.6666666666666661</v>
      </c>
      <c r="Y102" s="243">
        <f t="shared" si="21"/>
        <v>10.666666666666666</v>
      </c>
      <c r="Z102" s="1625"/>
      <c r="AA102" s="1606"/>
      <c r="AB102" s="1606"/>
      <c r="AC102" s="1606"/>
      <c r="AD102" s="1606"/>
      <c r="AE102" s="1606"/>
      <c r="AF102" s="1606"/>
      <c r="AG102" s="1606"/>
      <c r="AH102" s="1606"/>
      <c r="AI102" s="1610"/>
      <c r="AJ102" s="1610"/>
    </row>
    <row r="103" spans="1:36" ht="18.75" x14ac:dyDescent="0.25">
      <c r="A103" s="1613"/>
      <c r="B103" s="1616"/>
      <c r="C103" s="1619"/>
      <c r="D103" s="1622"/>
      <c r="E103" s="236" t="s">
        <v>536</v>
      </c>
      <c r="F103" s="236">
        <v>0.2</v>
      </c>
      <c r="G103" s="236">
        <v>0</v>
      </c>
      <c r="H103" s="236">
        <v>0</v>
      </c>
      <c r="I103" s="236">
        <v>0.2</v>
      </c>
      <c r="J103" s="236">
        <v>0</v>
      </c>
      <c r="K103" s="236">
        <v>0</v>
      </c>
      <c r="L103" s="236" t="s">
        <v>1394</v>
      </c>
      <c r="M103" s="236">
        <v>0</v>
      </c>
      <c r="N103" s="236">
        <v>0</v>
      </c>
      <c r="O103" s="236" t="s">
        <v>1394</v>
      </c>
      <c r="P103" s="236">
        <v>0</v>
      </c>
      <c r="Q103" s="236">
        <v>0</v>
      </c>
      <c r="R103" s="236"/>
      <c r="S103" s="236"/>
      <c r="T103" s="236"/>
      <c r="U103" s="236"/>
      <c r="V103" s="242">
        <f t="shared" si="18"/>
        <v>0.2</v>
      </c>
      <c r="W103" s="242">
        <f t="shared" si="19"/>
        <v>0.2</v>
      </c>
      <c r="X103" s="242" t="str">
        <f t="shared" si="20"/>
        <v>0.2</v>
      </c>
      <c r="Y103" s="243" t="str">
        <f t="shared" si="21"/>
        <v>0.2</v>
      </c>
      <c r="Z103" s="1625"/>
      <c r="AA103" s="1606"/>
      <c r="AB103" s="1606"/>
      <c r="AC103" s="1606"/>
      <c r="AD103" s="1606"/>
      <c r="AE103" s="1606"/>
      <c r="AF103" s="1606"/>
      <c r="AG103" s="1606"/>
      <c r="AH103" s="1606"/>
      <c r="AI103" s="1610"/>
      <c r="AJ103" s="1610"/>
    </row>
    <row r="104" spans="1:36" ht="18.75" x14ac:dyDescent="0.25">
      <c r="A104" s="1613"/>
      <c r="B104" s="1616"/>
      <c r="C104" s="1619"/>
      <c r="D104" s="1622"/>
      <c r="E104" s="236"/>
      <c r="F104" s="236"/>
      <c r="G104" s="236"/>
      <c r="H104" s="236"/>
      <c r="I104" s="236"/>
      <c r="J104" s="236"/>
      <c r="K104" s="236"/>
      <c r="L104" s="236"/>
      <c r="M104" s="236"/>
      <c r="N104" s="236"/>
      <c r="O104" s="236"/>
      <c r="P104" s="236"/>
      <c r="Q104" s="236"/>
      <c r="R104" s="245"/>
      <c r="S104" s="245"/>
      <c r="T104" s="245"/>
      <c r="U104" s="245"/>
      <c r="V104" s="242">
        <f t="shared" si="18"/>
        <v>0</v>
      </c>
      <c r="W104" s="242">
        <f t="shared" si="19"/>
        <v>0</v>
      </c>
      <c r="X104" s="242">
        <f t="shared" si="20"/>
        <v>0</v>
      </c>
      <c r="Y104" s="243">
        <f t="shared" si="21"/>
        <v>0</v>
      </c>
      <c r="Z104" s="1625"/>
      <c r="AA104" s="1606"/>
      <c r="AB104" s="1606"/>
      <c r="AC104" s="1606"/>
      <c r="AD104" s="1606"/>
      <c r="AE104" s="1606"/>
      <c r="AF104" s="1606"/>
      <c r="AG104" s="1606"/>
      <c r="AH104" s="1606"/>
      <c r="AI104" s="1610"/>
      <c r="AJ104" s="1610"/>
    </row>
    <row r="105" spans="1:36" ht="18.75" x14ac:dyDescent="0.25">
      <c r="A105" s="1613"/>
      <c r="B105" s="1616"/>
      <c r="C105" s="1619"/>
      <c r="D105" s="1622"/>
      <c r="E105" s="236"/>
      <c r="F105" s="236"/>
      <c r="G105" s="236"/>
      <c r="H105" s="236"/>
      <c r="I105" s="236"/>
      <c r="J105" s="236"/>
      <c r="K105" s="236"/>
      <c r="L105" s="236"/>
      <c r="M105" s="236"/>
      <c r="N105" s="236"/>
      <c r="O105" s="236"/>
      <c r="P105" s="236"/>
      <c r="Q105" s="236"/>
      <c r="R105" s="245"/>
      <c r="S105" s="245"/>
      <c r="T105" s="245"/>
      <c r="U105" s="245"/>
      <c r="V105" s="242">
        <f t="shared" si="18"/>
        <v>0</v>
      </c>
      <c r="W105" s="242">
        <f t="shared" si="19"/>
        <v>0</v>
      </c>
      <c r="X105" s="242">
        <f t="shared" si="20"/>
        <v>0</v>
      </c>
      <c r="Y105" s="243">
        <f t="shared" si="21"/>
        <v>0</v>
      </c>
      <c r="Z105" s="1625"/>
      <c r="AA105" s="1606"/>
      <c r="AB105" s="1606"/>
      <c r="AC105" s="1606"/>
      <c r="AD105" s="1606"/>
      <c r="AE105" s="1606"/>
      <c r="AF105" s="1606"/>
      <c r="AG105" s="1606"/>
      <c r="AH105" s="1606"/>
      <c r="AI105" s="1610"/>
      <c r="AJ105" s="1610"/>
    </row>
    <row r="106" spans="1:36" ht="19.5" thickBot="1" x14ac:dyDescent="0.3">
      <c r="A106" s="1614"/>
      <c r="B106" s="1617"/>
      <c r="C106" s="1620"/>
      <c r="D106" s="1623"/>
      <c r="E106" s="299"/>
      <c r="F106" s="299"/>
      <c r="G106" s="299"/>
      <c r="H106" s="299"/>
      <c r="I106" s="299"/>
      <c r="J106" s="299"/>
      <c r="K106" s="299"/>
      <c r="L106" s="299"/>
      <c r="M106" s="299"/>
      <c r="N106" s="299"/>
      <c r="O106" s="299"/>
      <c r="P106" s="299"/>
      <c r="Q106" s="299"/>
      <c r="R106" s="666"/>
      <c r="S106" s="666"/>
      <c r="T106" s="666"/>
      <c r="U106" s="666"/>
      <c r="V106" s="246">
        <f t="shared" si="18"/>
        <v>0</v>
      </c>
      <c r="W106" s="246">
        <f t="shared" si="19"/>
        <v>0</v>
      </c>
      <c r="X106" s="246">
        <f t="shared" si="20"/>
        <v>0</v>
      </c>
      <c r="Y106" s="247">
        <f t="shared" si="21"/>
        <v>0</v>
      </c>
      <c r="Z106" s="1626"/>
      <c r="AA106" s="1607"/>
      <c r="AB106" s="1607"/>
      <c r="AC106" s="1607"/>
      <c r="AD106" s="1607"/>
      <c r="AE106" s="1607"/>
      <c r="AF106" s="1607"/>
      <c r="AG106" s="1607"/>
      <c r="AH106" s="1607"/>
      <c r="AI106" s="1611"/>
      <c r="AJ106" s="1611"/>
    </row>
    <row r="107" spans="1:36" ht="18.75" x14ac:dyDescent="0.25">
      <c r="A107" s="1612">
        <v>12</v>
      </c>
      <c r="B107" s="1615" t="s">
        <v>101</v>
      </c>
      <c r="C107" s="1618">
        <v>250.25</v>
      </c>
      <c r="D107" s="1621">
        <f>(250+250)*0.9</f>
        <v>450</v>
      </c>
      <c r="E107" s="231" t="s">
        <v>467</v>
      </c>
      <c r="F107" s="231">
        <v>0</v>
      </c>
      <c r="G107" s="231">
        <v>0</v>
      </c>
      <c r="H107" s="231">
        <v>0</v>
      </c>
      <c r="I107" s="231">
        <v>0</v>
      </c>
      <c r="J107" s="231">
        <v>0</v>
      </c>
      <c r="K107" s="231">
        <v>0</v>
      </c>
      <c r="L107" s="231"/>
      <c r="M107" s="231"/>
      <c r="N107" s="231"/>
      <c r="O107" s="231"/>
      <c r="P107" s="231"/>
      <c r="Q107" s="231"/>
      <c r="R107" s="231">
        <v>380</v>
      </c>
      <c r="S107" s="231">
        <v>380</v>
      </c>
      <c r="T107" s="231">
        <v>372</v>
      </c>
      <c r="U107" s="231">
        <v>377</v>
      </c>
      <c r="V107" s="240">
        <f t="shared" si="18"/>
        <v>0</v>
      </c>
      <c r="W107" s="240">
        <f t="shared" si="19"/>
        <v>0</v>
      </c>
      <c r="X107" s="240">
        <f t="shared" si="20"/>
        <v>0</v>
      </c>
      <c r="Y107" s="241">
        <f t="shared" si="21"/>
        <v>0</v>
      </c>
      <c r="Z107" s="1624">
        <f>SUM(V107:V109)</f>
        <v>15</v>
      </c>
      <c r="AA107" s="1608">
        <f>SUM(W107:W109)</f>
        <v>15</v>
      </c>
      <c r="AB107" s="1608">
        <f>SUM(X107:X109)</f>
        <v>20</v>
      </c>
      <c r="AC107" s="1608">
        <f>SUM(Y107:Y109)</f>
        <v>18</v>
      </c>
      <c r="AD107" s="1605">
        <f t="shared" ref="AD107" si="31">Z107*0.38*0.9*SQRT(3)</f>
        <v>8.8854206428283398</v>
      </c>
      <c r="AE107" s="1605">
        <f t="shared" si="27"/>
        <v>8.8854206428283398</v>
      </c>
      <c r="AF107" s="1605">
        <f t="shared" si="27"/>
        <v>11.847227523771119</v>
      </c>
      <c r="AG107" s="1605">
        <f t="shared" si="27"/>
        <v>10.662504771394007</v>
      </c>
      <c r="AH107" s="1608">
        <f>MAX(Z107:AC109)</f>
        <v>20</v>
      </c>
      <c r="AI107" s="1609">
        <f t="shared" ref="AI107" si="32">AH107*0.38*0.9*SQRT(3)</f>
        <v>11.847227523771119</v>
      </c>
      <c r="AJ107" s="1609">
        <f>D107-AI107</f>
        <v>438.1527724762289</v>
      </c>
    </row>
    <row r="108" spans="1:36" ht="31.5" x14ac:dyDescent="0.25">
      <c r="A108" s="1613"/>
      <c r="B108" s="1616"/>
      <c r="C108" s="1619"/>
      <c r="D108" s="1622"/>
      <c r="E108" s="236" t="s">
        <v>537</v>
      </c>
      <c r="F108" s="236"/>
      <c r="G108" s="236"/>
      <c r="H108" s="236"/>
      <c r="I108" s="236"/>
      <c r="J108" s="236"/>
      <c r="K108" s="236"/>
      <c r="L108" s="236"/>
      <c r="M108" s="236"/>
      <c r="N108" s="236"/>
      <c r="O108" s="236"/>
      <c r="P108" s="236"/>
      <c r="Q108" s="236"/>
      <c r="R108" s="236"/>
      <c r="S108" s="236"/>
      <c r="T108" s="236"/>
      <c r="U108" s="236"/>
      <c r="V108" s="242">
        <f t="shared" si="18"/>
        <v>0</v>
      </c>
      <c r="W108" s="242">
        <f t="shared" si="19"/>
        <v>0</v>
      </c>
      <c r="X108" s="242">
        <f t="shared" si="20"/>
        <v>0</v>
      </c>
      <c r="Y108" s="243">
        <f t="shared" si="21"/>
        <v>0</v>
      </c>
      <c r="Z108" s="1625"/>
      <c r="AA108" s="1606"/>
      <c r="AB108" s="1606"/>
      <c r="AC108" s="1606"/>
      <c r="AD108" s="1606"/>
      <c r="AE108" s="1606"/>
      <c r="AF108" s="1606"/>
      <c r="AG108" s="1606"/>
      <c r="AH108" s="1606"/>
      <c r="AI108" s="1610"/>
      <c r="AJ108" s="1610"/>
    </row>
    <row r="109" spans="1:36" ht="19.5" thickBot="1" x14ac:dyDescent="0.3">
      <c r="A109" s="1614"/>
      <c r="B109" s="1617"/>
      <c r="C109" s="1620"/>
      <c r="D109" s="1623"/>
      <c r="E109" s="299" t="s">
        <v>1057</v>
      </c>
      <c r="F109" s="299">
        <v>15</v>
      </c>
      <c r="G109" s="299"/>
      <c r="H109" s="299"/>
      <c r="I109" s="299">
        <v>15</v>
      </c>
      <c r="J109" s="299"/>
      <c r="K109" s="299"/>
      <c r="L109" s="299">
        <v>20</v>
      </c>
      <c r="M109" s="299">
        <v>0</v>
      </c>
      <c r="N109" s="299">
        <v>0</v>
      </c>
      <c r="O109" s="299">
        <v>18</v>
      </c>
      <c r="P109" s="299">
        <v>0</v>
      </c>
      <c r="Q109" s="299">
        <v>0</v>
      </c>
      <c r="R109" s="666"/>
      <c r="S109" s="666"/>
      <c r="T109" s="666"/>
      <c r="U109" s="666"/>
      <c r="V109" s="246">
        <f t="shared" si="18"/>
        <v>15</v>
      </c>
      <c r="W109" s="246">
        <f t="shared" si="19"/>
        <v>15</v>
      </c>
      <c r="X109" s="246">
        <f t="shared" si="20"/>
        <v>20</v>
      </c>
      <c r="Y109" s="247">
        <f t="shared" si="21"/>
        <v>18</v>
      </c>
      <c r="Z109" s="1626"/>
      <c r="AA109" s="1607"/>
      <c r="AB109" s="1607"/>
      <c r="AC109" s="1607"/>
      <c r="AD109" s="1607"/>
      <c r="AE109" s="1607"/>
      <c r="AF109" s="1607"/>
      <c r="AG109" s="1607"/>
      <c r="AH109" s="1607"/>
      <c r="AI109" s="1611"/>
      <c r="AJ109" s="1611"/>
    </row>
    <row r="110" spans="1:36" ht="18.75" x14ac:dyDescent="0.25">
      <c r="A110" s="1612">
        <v>13</v>
      </c>
      <c r="B110" s="1615" t="s">
        <v>103</v>
      </c>
      <c r="C110" s="1627">
        <v>160</v>
      </c>
      <c r="D110" s="1621">
        <f>160*0.9</f>
        <v>144</v>
      </c>
      <c r="E110" s="231" t="s">
        <v>538</v>
      </c>
      <c r="F110" s="231">
        <v>0</v>
      </c>
      <c r="G110" s="231">
        <v>0</v>
      </c>
      <c r="H110" s="231">
        <v>0</v>
      </c>
      <c r="I110" s="231">
        <v>0</v>
      </c>
      <c r="J110" s="231">
        <v>0</v>
      </c>
      <c r="K110" s="231">
        <v>0</v>
      </c>
      <c r="L110" s="231">
        <v>25</v>
      </c>
      <c r="M110" s="231">
        <v>18</v>
      </c>
      <c r="N110" s="231">
        <v>25</v>
      </c>
      <c r="O110" s="231">
        <v>26</v>
      </c>
      <c r="P110" s="231">
        <v>18</v>
      </c>
      <c r="Q110" s="231">
        <v>19</v>
      </c>
      <c r="R110" s="231">
        <v>400</v>
      </c>
      <c r="S110" s="231">
        <v>395</v>
      </c>
      <c r="T110" s="231">
        <v>410</v>
      </c>
      <c r="U110" s="231">
        <v>411</v>
      </c>
      <c r="V110" s="240">
        <f t="shared" si="18"/>
        <v>0</v>
      </c>
      <c r="W110" s="240">
        <f t="shared" si="19"/>
        <v>0</v>
      </c>
      <c r="X110" s="240">
        <f t="shared" si="20"/>
        <v>22.666666666666668</v>
      </c>
      <c r="Y110" s="241">
        <f t="shared" si="21"/>
        <v>21</v>
      </c>
      <c r="Z110" s="1624">
        <f>SUM(V110:V111)</f>
        <v>0</v>
      </c>
      <c r="AA110" s="1608">
        <f>SUM(W110:W111)</f>
        <v>0</v>
      </c>
      <c r="AB110" s="1608">
        <f>SUM(X110:X111)</f>
        <v>22.666666666666668</v>
      </c>
      <c r="AC110" s="1608">
        <f>SUM(Y110:Y111)</f>
        <v>21</v>
      </c>
      <c r="AD110" s="1605">
        <f t="shared" ref="AD110" si="33">Z110*0.38*0.9*SQRT(3)</f>
        <v>0</v>
      </c>
      <c r="AE110" s="1605">
        <f t="shared" si="27"/>
        <v>0</v>
      </c>
      <c r="AF110" s="1605">
        <f t="shared" si="27"/>
        <v>13.426857860273936</v>
      </c>
      <c r="AG110" s="1605">
        <f t="shared" si="27"/>
        <v>12.439588899959677</v>
      </c>
      <c r="AH110" s="1608">
        <f>MAX(Z110:AC111)</f>
        <v>22.666666666666668</v>
      </c>
      <c r="AI110" s="1609">
        <f t="shared" ref="AI110" si="34">AH110*0.38*0.9*SQRT(3)</f>
        <v>13.426857860273936</v>
      </c>
      <c r="AJ110" s="1609">
        <f>D110-AI110</f>
        <v>130.57314213972606</v>
      </c>
    </row>
    <row r="111" spans="1:36" ht="19.5" thickBot="1" x14ac:dyDescent="0.3">
      <c r="A111" s="1614"/>
      <c r="B111" s="1617"/>
      <c r="C111" s="1628"/>
      <c r="D111" s="1623"/>
      <c r="E111" s="299"/>
      <c r="F111" s="299"/>
      <c r="G111" s="299"/>
      <c r="H111" s="299"/>
      <c r="I111" s="299"/>
      <c r="J111" s="299"/>
      <c r="K111" s="299"/>
      <c r="L111" s="299"/>
      <c r="M111" s="299"/>
      <c r="N111" s="299"/>
      <c r="O111" s="299"/>
      <c r="P111" s="299"/>
      <c r="Q111" s="299"/>
      <c r="R111" s="666"/>
      <c r="S111" s="666"/>
      <c r="T111" s="666"/>
      <c r="U111" s="666"/>
      <c r="V111" s="246">
        <f t="shared" si="18"/>
        <v>0</v>
      </c>
      <c r="W111" s="246">
        <f t="shared" si="19"/>
        <v>0</v>
      </c>
      <c r="X111" s="246">
        <f t="shared" si="20"/>
        <v>0</v>
      </c>
      <c r="Y111" s="247">
        <f t="shared" si="21"/>
        <v>0</v>
      </c>
      <c r="Z111" s="1626"/>
      <c r="AA111" s="1607"/>
      <c r="AB111" s="1607"/>
      <c r="AC111" s="1607"/>
      <c r="AD111" s="1607"/>
      <c r="AE111" s="1607"/>
      <c r="AF111" s="1607"/>
      <c r="AG111" s="1607"/>
      <c r="AH111" s="1607"/>
      <c r="AI111" s="1611"/>
      <c r="AJ111" s="1611"/>
    </row>
    <row r="112" spans="1:36" ht="18.75" x14ac:dyDescent="0.25">
      <c r="A112" s="1612">
        <v>14</v>
      </c>
      <c r="B112" s="1615" t="s">
        <v>360</v>
      </c>
      <c r="C112" s="1627">
        <v>400</v>
      </c>
      <c r="D112" s="1621">
        <f>400*0.9</f>
        <v>360</v>
      </c>
      <c r="E112" s="231" t="s">
        <v>539</v>
      </c>
      <c r="F112" s="231">
        <v>3</v>
      </c>
      <c r="G112" s="231">
        <v>1</v>
      </c>
      <c r="H112" s="231">
        <v>1</v>
      </c>
      <c r="I112" s="231">
        <v>1</v>
      </c>
      <c r="J112" s="231">
        <v>0</v>
      </c>
      <c r="K112" s="231">
        <v>1</v>
      </c>
      <c r="L112" s="231">
        <v>31</v>
      </c>
      <c r="M112" s="231">
        <v>29</v>
      </c>
      <c r="N112" s="231">
        <v>17</v>
      </c>
      <c r="O112" s="231">
        <v>23</v>
      </c>
      <c r="P112" s="231">
        <v>30</v>
      </c>
      <c r="Q112" s="231">
        <v>25</v>
      </c>
      <c r="R112" s="231">
        <v>392</v>
      </c>
      <c r="S112" s="231">
        <v>392</v>
      </c>
      <c r="T112" s="231">
        <v>382</v>
      </c>
      <c r="U112" s="231">
        <v>385</v>
      </c>
      <c r="V112" s="240">
        <f t="shared" si="18"/>
        <v>1.6666666666666667</v>
      </c>
      <c r="W112" s="240">
        <f t="shared" si="19"/>
        <v>1</v>
      </c>
      <c r="X112" s="240">
        <f t="shared" si="20"/>
        <v>25.666666666666668</v>
      </c>
      <c r="Y112" s="241">
        <f t="shared" si="21"/>
        <v>26</v>
      </c>
      <c r="Z112" s="1624">
        <f>SUM(V112:V114)</f>
        <v>1.6666666666666667</v>
      </c>
      <c r="AA112" s="1608">
        <f>SUM(W112:W114)</f>
        <v>1</v>
      </c>
      <c r="AB112" s="1608">
        <f>SUM(X112:X114)</f>
        <v>31.5</v>
      </c>
      <c r="AC112" s="1608">
        <f>SUM(Y112:Y114)</f>
        <v>26.666666666666668</v>
      </c>
      <c r="AD112" s="1605">
        <f t="shared" ref="AD112:AG115" si="35">Z112*0.38*0.9*SQRT(3)</f>
        <v>0.98726896031426015</v>
      </c>
      <c r="AE112" s="1605">
        <f t="shared" si="35"/>
        <v>0.592361376188556</v>
      </c>
      <c r="AF112" s="1605">
        <f t="shared" si="35"/>
        <v>18.659383349939517</v>
      </c>
      <c r="AG112" s="1605">
        <f t="shared" si="35"/>
        <v>15.796303365028162</v>
      </c>
      <c r="AH112" s="1608">
        <f>MAX(Z112:AC114)</f>
        <v>31.5</v>
      </c>
      <c r="AI112" s="1609">
        <f t="shared" ref="AI112" si="36">AH112*0.38*0.9*SQRT(3)</f>
        <v>18.659383349939517</v>
      </c>
      <c r="AJ112" s="1609">
        <f>D112-AI112</f>
        <v>341.3406166500605</v>
      </c>
    </row>
    <row r="113" spans="1:36" ht="31.5" x14ac:dyDescent="0.25">
      <c r="A113" s="1613"/>
      <c r="B113" s="1616"/>
      <c r="C113" s="1629"/>
      <c r="D113" s="1622"/>
      <c r="E113" s="236" t="s">
        <v>540</v>
      </c>
      <c r="F113" s="236">
        <v>0</v>
      </c>
      <c r="G113" s="236">
        <v>0</v>
      </c>
      <c r="H113" s="236">
        <v>0</v>
      </c>
      <c r="I113" s="236">
        <v>0</v>
      </c>
      <c r="J113" s="236">
        <v>0</v>
      </c>
      <c r="K113" s="236">
        <v>0</v>
      </c>
      <c r="L113" s="236">
        <v>5.5</v>
      </c>
      <c r="M113" s="236">
        <v>6</v>
      </c>
      <c r="N113" s="236">
        <v>6</v>
      </c>
      <c r="O113" s="236">
        <v>1</v>
      </c>
      <c r="P113" s="236">
        <v>0.5</v>
      </c>
      <c r="Q113" s="236">
        <v>0.5</v>
      </c>
      <c r="R113" s="245"/>
      <c r="S113" s="245"/>
      <c r="T113" s="245"/>
      <c r="U113" s="245"/>
      <c r="V113" s="242">
        <f t="shared" si="18"/>
        <v>0</v>
      </c>
      <c r="W113" s="242">
        <f t="shared" si="19"/>
        <v>0</v>
      </c>
      <c r="X113" s="242">
        <f t="shared" si="20"/>
        <v>5.833333333333333</v>
      </c>
      <c r="Y113" s="243">
        <f t="shared" si="21"/>
        <v>0.66666666666666663</v>
      </c>
      <c r="Z113" s="1625"/>
      <c r="AA113" s="1606"/>
      <c r="AB113" s="1606"/>
      <c r="AC113" s="1606"/>
      <c r="AD113" s="1606"/>
      <c r="AE113" s="1606"/>
      <c r="AF113" s="1606"/>
      <c r="AG113" s="1606"/>
      <c r="AH113" s="1606"/>
      <c r="AI113" s="1610"/>
      <c r="AJ113" s="1610"/>
    </row>
    <row r="114" spans="1:36" ht="19.5" thickBot="1" x14ac:dyDescent="0.3">
      <c r="A114" s="1614"/>
      <c r="B114" s="1617"/>
      <c r="C114" s="1628"/>
      <c r="D114" s="1623"/>
      <c r="E114" s="299"/>
      <c r="F114" s="299"/>
      <c r="G114" s="299"/>
      <c r="H114" s="299"/>
      <c r="I114" s="299"/>
      <c r="J114" s="299"/>
      <c r="K114" s="299"/>
      <c r="L114" s="299"/>
      <c r="M114" s="299"/>
      <c r="N114" s="299"/>
      <c r="O114" s="299"/>
      <c r="P114" s="299"/>
      <c r="Q114" s="299"/>
      <c r="R114" s="666"/>
      <c r="S114" s="666"/>
      <c r="T114" s="666"/>
      <c r="U114" s="666"/>
      <c r="V114" s="246">
        <f t="shared" si="18"/>
        <v>0</v>
      </c>
      <c r="W114" s="246">
        <f t="shared" si="19"/>
        <v>0</v>
      </c>
      <c r="X114" s="246">
        <f t="shared" si="20"/>
        <v>0</v>
      </c>
      <c r="Y114" s="247">
        <f t="shared" si="21"/>
        <v>0</v>
      </c>
      <c r="Z114" s="1626"/>
      <c r="AA114" s="1607"/>
      <c r="AB114" s="1607"/>
      <c r="AC114" s="1607"/>
      <c r="AD114" s="1607"/>
      <c r="AE114" s="1607"/>
      <c r="AF114" s="1607"/>
      <c r="AG114" s="1607"/>
      <c r="AH114" s="1607"/>
      <c r="AI114" s="1611"/>
      <c r="AJ114" s="1611"/>
    </row>
    <row r="115" spans="1:36" ht="18.75" x14ac:dyDescent="0.25">
      <c r="A115" s="1612">
        <v>15</v>
      </c>
      <c r="B115" s="1615" t="s">
        <v>108</v>
      </c>
      <c r="C115" s="1618">
        <v>400.4</v>
      </c>
      <c r="D115" s="1621">
        <f>(400+400)*0.9</f>
        <v>720</v>
      </c>
      <c r="E115" s="231" t="s">
        <v>541</v>
      </c>
      <c r="F115" s="231">
        <v>13</v>
      </c>
      <c r="G115" s="231">
        <v>28</v>
      </c>
      <c r="H115" s="231">
        <v>3</v>
      </c>
      <c r="I115" s="231">
        <v>2</v>
      </c>
      <c r="J115" s="231">
        <v>14</v>
      </c>
      <c r="K115" s="231">
        <v>0</v>
      </c>
      <c r="L115" s="231">
        <v>22</v>
      </c>
      <c r="M115" s="231">
        <v>15</v>
      </c>
      <c r="N115" s="231">
        <v>26</v>
      </c>
      <c r="O115" s="231">
        <v>3</v>
      </c>
      <c r="P115" s="231">
        <v>1</v>
      </c>
      <c r="Q115" s="231">
        <v>1</v>
      </c>
      <c r="R115" s="231">
        <v>398</v>
      </c>
      <c r="S115" s="231">
        <v>395</v>
      </c>
      <c r="T115" s="231">
        <v>400</v>
      </c>
      <c r="U115" s="231">
        <v>400</v>
      </c>
      <c r="V115" s="240">
        <f t="shared" si="18"/>
        <v>14.666666666666666</v>
      </c>
      <c r="W115" s="240">
        <f t="shared" si="19"/>
        <v>8</v>
      </c>
      <c r="X115" s="240">
        <f t="shared" si="20"/>
        <v>21</v>
      </c>
      <c r="Y115" s="241">
        <f t="shared" si="21"/>
        <v>1.6666666666666667</v>
      </c>
      <c r="Z115" s="1624">
        <f>SUM(V115:V128)</f>
        <v>61.333333333333336</v>
      </c>
      <c r="AA115" s="1608">
        <f>SUM(W115:W128)</f>
        <v>35.333333333333329</v>
      </c>
      <c r="AB115" s="1608">
        <f>SUM(X115:X128)</f>
        <v>59.999999999999993</v>
      </c>
      <c r="AC115" s="1608">
        <f>SUM(Y115:Y128)</f>
        <v>42</v>
      </c>
      <c r="AD115" s="1605">
        <f t="shared" ref="AD115" si="37">Z115*0.38*0.9*SQRT(3)</f>
        <v>36.331497739564774</v>
      </c>
      <c r="AE115" s="1605">
        <f t="shared" si="35"/>
        <v>20.930101958662313</v>
      </c>
      <c r="AF115" s="1605">
        <f t="shared" si="35"/>
        <v>35.541682571313359</v>
      </c>
      <c r="AG115" s="1605">
        <f t="shared" si="35"/>
        <v>24.879177799919354</v>
      </c>
      <c r="AH115" s="1608">
        <f>MAX(Z115:AC128)</f>
        <v>61.333333333333336</v>
      </c>
      <c r="AI115" s="1609">
        <f t="shared" ref="AI115" si="38">AH115*0.38*0.9*SQRT(3)</f>
        <v>36.331497739564774</v>
      </c>
      <c r="AJ115" s="1609">
        <f>D115-AI115</f>
        <v>683.66850226043528</v>
      </c>
    </row>
    <row r="116" spans="1:36" ht="18.75" x14ac:dyDescent="0.25">
      <c r="A116" s="1613"/>
      <c r="B116" s="1616"/>
      <c r="C116" s="1619"/>
      <c r="D116" s="1622"/>
      <c r="E116" s="236" t="s">
        <v>542</v>
      </c>
      <c r="F116" s="236"/>
      <c r="G116" s="236"/>
      <c r="H116" s="236">
        <v>2</v>
      </c>
      <c r="I116" s="236"/>
      <c r="J116" s="236"/>
      <c r="K116" s="236">
        <v>0</v>
      </c>
      <c r="L116" s="236"/>
      <c r="M116" s="236"/>
      <c r="N116" s="236"/>
      <c r="O116" s="236"/>
      <c r="P116" s="236"/>
      <c r="Q116" s="236"/>
      <c r="R116" s="245"/>
      <c r="S116" s="245"/>
      <c r="T116" s="245"/>
      <c r="U116" s="245"/>
      <c r="V116" s="242">
        <f t="shared" si="18"/>
        <v>2</v>
      </c>
      <c r="W116" s="242">
        <f t="shared" si="19"/>
        <v>0</v>
      </c>
      <c r="X116" s="242">
        <f t="shared" si="20"/>
        <v>0</v>
      </c>
      <c r="Y116" s="243">
        <f t="shared" si="21"/>
        <v>0</v>
      </c>
      <c r="Z116" s="1625"/>
      <c r="AA116" s="1606"/>
      <c r="AB116" s="1606"/>
      <c r="AC116" s="1606"/>
      <c r="AD116" s="1606"/>
      <c r="AE116" s="1606"/>
      <c r="AF116" s="1606"/>
      <c r="AG116" s="1606"/>
      <c r="AH116" s="1606"/>
      <c r="AI116" s="1610"/>
      <c r="AJ116" s="1610"/>
    </row>
    <row r="117" spans="1:36" ht="18.75" x14ac:dyDescent="0.25">
      <c r="A117" s="1613"/>
      <c r="B117" s="1616"/>
      <c r="C117" s="1619"/>
      <c r="D117" s="1622"/>
      <c r="E117" s="236" t="s">
        <v>404</v>
      </c>
      <c r="F117" s="236"/>
      <c r="G117" s="236"/>
      <c r="H117" s="236">
        <v>1</v>
      </c>
      <c r="I117" s="236"/>
      <c r="J117" s="236"/>
      <c r="K117" s="236">
        <v>1</v>
      </c>
      <c r="L117" s="236"/>
      <c r="M117" s="236"/>
      <c r="N117" s="236">
        <v>1</v>
      </c>
      <c r="O117" s="236"/>
      <c r="P117" s="236"/>
      <c r="Q117" s="236">
        <v>1</v>
      </c>
      <c r="R117" s="231"/>
      <c r="S117" s="231"/>
      <c r="T117" s="231"/>
      <c r="U117" s="231"/>
      <c r="V117" s="242">
        <f t="shared" si="18"/>
        <v>1</v>
      </c>
      <c r="W117" s="242">
        <f t="shared" si="19"/>
        <v>1</v>
      </c>
      <c r="X117" s="242">
        <f t="shared" si="20"/>
        <v>1</v>
      </c>
      <c r="Y117" s="243">
        <f t="shared" si="21"/>
        <v>1</v>
      </c>
      <c r="Z117" s="1625"/>
      <c r="AA117" s="1606"/>
      <c r="AB117" s="1606"/>
      <c r="AC117" s="1606"/>
      <c r="AD117" s="1606"/>
      <c r="AE117" s="1606"/>
      <c r="AF117" s="1606"/>
      <c r="AG117" s="1606"/>
      <c r="AH117" s="1606"/>
      <c r="AI117" s="1610"/>
      <c r="AJ117" s="1610"/>
    </row>
    <row r="118" spans="1:36" ht="18.75" x14ac:dyDescent="0.25">
      <c r="A118" s="1613"/>
      <c r="B118" s="1616"/>
      <c r="C118" s="1619"/>
      <c r="D118" s="1622"/>
      <c r="E118" s="236" t="s">
        <v>543</v>
      </c>
      <c r="F118" s="236">
        <v>10</v>
      </c>
      <c r="G118" s="236">
        <v>30</v>
      </c>
      <c r="H118" s="236">
        <v>28</v>
      </c>
      <c r="I118" s="236">
        <v>4</v>
      </c>
      <c r="J118" s="236">
        <v>10</v>
      </c>
      <c r="K118" s="236">
        <v>18</v>
      </c>
      <c r="L118" s="236">
        <v>4</v>
      </c>
      <c r="M118" s="236">
        <v>31</v>
      </c>
      <c r="N118" s="236">
        <v>12</v>
      </c>
      <c r="O118" s="236">
        <v>7</v>
      </c>
      <c r="P118" s="236">
        <v>35</v>
      </c>
      <c r="Q118" s="236">
        <v>32</v>
      </c>
      <c r="R118" s="245"/>
      <c r="S118" s="245"/>
      <c r="T118" s="245"/>
      <c r="U118" s="245"/>
      <c r="V118" s="242">
        <f t="shared" si="18"/>
        <v>22.666666666666668</v>
      </c>
      <c r="W118" s="242">
        <f t="shared" si="19"/>
        <v>10.666666666666666</v>
      </c>
      <c r="X118" s="242">
        <f t="shared" si="20"/>
        <v>15.666666666666666</v>
      </c>
      <c r="Y118" s="243">
        <f t="shared" si="21"/>
        <v>24.666666666666668</v>
      </c>
      <c r="Z118" s="1625"/>
      <c r="AA118" s="1606"/>
      <c r="AB118" s="1606"/>
      <c r="AC118" s="1606"/>
      <c r="AD118" s="1606"/>
      <c r="AE118" s="1606"/>
      <c r="AF118" s="1606"/>
      <c r="AG118" s="1606"/>
      <c r="AH118" s="1606"/>
      <c r="AI118" s="1610"/>
      <c r="AJ118" s="1610"/>
    </row>
    <row r="119" spans="1:36" ht="18.75" x14ac:dyDescent="0.25">
      <c r="A119" s="1613"/>
      <c r="B119" s="1616"/>
      <c r="C119" s="1619"/>
      <c r="D119" s="1622"/>
      <c r="E119" s="236" t="s">
        <v>544</v>
      </c>
      <c r="F119" s="236"/>
      <c r="G119" s="236"/>
      <c r="H119" s="236"/>
      <c r="I119" s="236"/>
      <c r="J119" s="236"/>
      <c r="K119" s="236"/>
      <c r="L119" s="236"/>
      <c r="M119" s="236"/>
      <c r="N119" s="236"/>
      <c r="O119" s="236"/>
      <c r="P119" s="236"/>
      <c r="Q119" s="236"/>
      <c r="R119" s="245"/>
      <c r="S119" s="245"/>
      <c r="T119" s="245"/>
      <c r="U119" s="245"/>
      <c r="V119" s="242">
        <f t="shared" si="18"/>
        <v>0</v>
      </c>
      <c r="W119" s="242">
        <f t="shared" si="19"/>
        <v>0</v>
      </c>
      <c r="X119" s="242">
        <f t="shared" si="20"/>
        <v>0</v>
      </c>
      <c r="Y119" s="243">
        <f t="shared" si="21"/>
        <v>0</v>
      </c>
      <c r="Z119" s="1625"/>
      <c r="AA119" s="1606"/>
      <c r="AB119" s="1606"/>
      <c r="AC119" s="1606"/>
      <c r="AD119" s="1606"/>
      <c r="AE119" s="1606"/>
      <c r="AF119" s="1606"/>
      <c r="AG119" s="1606"/>
      <c r="AH119" s="1606"/>
      <c r="AI119" s="1610"/>
      <c r="AJ119" s="1610"/>
    </row>
    <row r="120" spans="1:36" ht="18.75" x14ac:dyDescent="0.25">
      <c r="A120" s="1613"/>
      <c r="B120" s="1616"/>
      <c r="C120" s="1619"/>
      <c r="D120" s="1622"/>
      <c r="E120" s="236" t="s">
        <v>26</v>
      </c>
      <c r="F120" s="236"/>
      <c r="G120" s="236"/>
      <c r="H120" s="236"/>
      <c r="I120" s="236"/>
      <c r="J120" s="236"/>
      <c r="K120" s="236"/>
      <c r="L120" s="236"/>
      <c r="M120" s="236"/>
      <c r="N120" s="236"/>
      <c r="O120" s="236"/>
      <c r="P120" s="236"/>
      <c r="Q120" s="236"/>
      <c r="R120" s="245"/>
      <c r="S120" s="245"/>
      <c r="T120" s="245"/>
      <c r="U120" s="245"/>
      <c r="V120" s="242">
        <f t="shared" si="18"/>
        <v>0</v>
      </c>
      <c r="W120" s="242">
        <f t="shared" si="19"/>
        <v>0</v>
      </c>
      <c r="X120" s="242">
        <f t="shared" si="20"/>
        <v>0</v>
      </c>
      <c r="Y120" s="243">
        <f t="shared" si="21"/>
        <v>0</v>
      </c>
      <c r="Z120" s="1625"/>
      <c r="AA120" s="1606"/>
      <c r="AB120" s="1606"/>
      <c r="AC120" s="1606"/>
      <c r="AD120" s="1606"/>
      <c r="AE120" s="1606"/>
      <c r="AF120" s="1606"/>
      <c r="AG120" s="1606"/>
      <c r="AH120" s="1606"/>
      <c r="AI120" s="1610"/>
      <c r="AJ120" s="1610"/>
    </row>
    <row r="121" spans="1:36" ht="18.75" x14ac:dyDescent="0.25">
      <c r="A121" s="1613"/>
      <c r="B121" s="1616"/>
      <c r="C121" s="1619"/>
      <c r="D121" s="1622"/>
      <c r="E121" s="236" t="s">
        <v>545</v>
      </c>
      <c r="F121" s="236">
        <v>24</v>
      </c>
      <c r="G121" s="236">
        <v>9</v>
      </c>
      <c r="H121" s="236">
        <v>17</v>
      </c>
      <c r="I121" s="236">
        <v>21</v>
      </c>
      <c r="J121" s="236">
        <v>4</v>
      </c>
      <c r="K121" s="236">
        <v>4</v>
      </c>
      <c r="L121" s="236">
        <v>14</v>
      </c>
      <c r="M121" s="236">
        <v>11</v>
      </c>
      <c r="N121" s="236">
        <v>22</v>
      </c>
      <c r="O121" s="236">
        <v>13</v>
      </c>
      <c r="P121" s="236">
        <v>9</v>
      </c>
      <c r="Q121" s="236">
        <v>11</v>
      </c>
      <c r="R121" s="245"/>
      <c r="S121" s="245"/>
      <c r="T121" s="245"/>
      <c r="U121" s="245"/>
      <c r="V121" s="242">
        <f t="shared" si="18"/>
        <v>16.666666666666668</v>
      </c>
      <c r="W121" s="242">
        <f t="shared" si="19"/>
        <v>9.6666666666666661</v>
      </c>
      <c r="X121" s="242">
        <f t="shared" si="20"/>
        <v>15.666666666666666</v>
      </c>
      <c r="Y121" s="243">
        <f t="shared" si="21"/>
        <v>11</v>
      </c>
      <c r="Z121" s="1625"/>
      <c r="AA121" s="1606"/>
      <c r="AB121" s="1606"/>
      <c r="AC121" s="1606"/>
      <c r="AD121" s="1606"/>
      <c r="AE121" s="1606"/>
      <c r="AF121" s="1606"/>
      <c r="AG121" s="1606"/>
      <c r="AH121" s="1606"/>
      <c r="AI121" s="1610"/>
      <c r="AJ121" s="1610"/>
    </row>
    <row r="122" spans="1:36" ht="18.75" x14ac:dyDescent="0.25">
      <c r="A122" s="1613"/>
      <c r="B122" s="1616"/>
      <c r="C122" s="1619"/>
      <c r="D122" s="1622"/>
      <c r="E122" s="236" t="s">
        <v>546</v>
      </c>
      <c r="F122" s="236"/>
      <c r="G122" s="236"/>
      <c r="H122" s="236"/>
      <c r="I122" s="236"/>
      <c r="J122" s="236"/>
      <c r="K122" s="236"/>
      <c r="L122" s="236"/>
      <c r="M122" s="236"/>
      <c r="N122" s="236"/>
      <c r="O122" s="236"/>
      <c r="P122" s="236"/>
      <c r="Q122" s="236"/>
      <c r="R122" s="245"/>
      <c r="S122" s="245"/>
      <c r="T122" s="245"/>
      <c r="U122" s="245"/>
      <c r="V122" s="242">
        <f t="shared" si="18"/>
        <v>0</v>
      </c>
      <c r="W122" s="242">
        <f t="shared" si="19"/>
        <v>0</v>
      </c>
      <c r="X122" s="242">
        <f t="shared" si="20"/>
        <v>0</v>
      </c>
      <c r="Y122" s="243">
        <f t="shared" si="21"/>
        <v>0</v>
      </c>
      <c r="Z122" s="1625"/>
      <c r="AA122" s="1606"/>
      <c r="AB122" s="1606"/>
      <c r="AC122" s="1606"/>
      <c r="AD122" s="1606"/>
      <c r="AE122" s="1606"/>
      <c r="AF122" s="1606"/>
      <c r="AG122" s="1606"/>
      <c r="AH122" s="1606"/>
      <c r="AI122" s="1610"/>
      <c r="AJ122" s="1610"/>
    </row>
    <row r="123" spans="1:36" ht="18.75" x14ac:dyDescent="0.25">
      <c r="A123" s="1613"/>
      <c r="B123" s="1616"/>
      <c r="C123" s="1619"/>
      <c r="D123" s="1622"/>
      <c r="E123" s="236" t="s">
        <v>547</v>
      </c>
      <c r="F123" s="236"/>
      <c r="G123" s="236"/>
      <c r="H123" s="236"/>
      <c r="I123" s="236"/>
      <c r="J123" s="236"/>
      <c r="K123" s="236"/>
      <c r="L123" s="236"/>
      <c r="M123" s="236"/>
      <c r="N123" s="236"/>
      <c r="O123" s="236"/>
      <c r="P123" s="236"/>
      <c r="Q123" s="236"/>
      <c r="R123" s="245"/>
      <c r="S123" s="245"/>
      <c r="T123" s="245"/>
      <c r="U123" s="245"/>
      <c r="V123" s="242">
        <f t="shared" si="18"/>
        <v>0</v>
      </c>
      <c r="W123" s="242">
        <f t="shared" si="19"/>
        <v>0</v>
      </c>
      <c r="X123" s="242">
        <f t="shared" si="20"/>
        <v>0</v>
      </c>
      <c r="Y123" s="243">
        <f t="shared" si="21"/>
        <v>0</v>
      </c>
      <c r="Z123" s="1625"/>
      <c r="AA123" s="1606"/>
      <c r="AB123" s="1606"/>
      <c r="AC123" s="1606"/>
      <c r="AD123" s="1606"/>
      <c r="AE123" s="1606"/>
      <c r="AF123" s="1606"/>
      <c r="AG123" s="1606"/>
      <c r="AH123" s="1606"/>
      <c r="AI123" s="1610"/>
      <c r="AJ123" s="1610"/>
    </row>
    <row r="124" spans="1:36" ht="18.75" x14ac:dyDescent="0.25">
      <c r="A124" s="1613"/>
      <c r="B124" s="1616"/>
      <c r="C124" s="1619"/>
      <c r="D124" s="1622"/>
      <c r="E124" s="236" t="s">
        <v>488</v>
      </c>
      <c r="F124" s="236"/>
      <c r="G124" s="236"/>
      <c r="H124" s="236"/>
      <c r="I124" s="236"/>
      <c r="J124" s="236"/>
      <c r="K124" s="236">
        <v>1</v>
      </c>
      <c r="L124" s="236"/>
      <c r="M124" s="236"/>
      <c r="N124" s="236"/>
      <c r="O124" s="236"/>
      <c r="P124" s="236"/>
      <c r="Q124" s="236"/>
      <c r="R124" s="245"/>
      <c r="S124" s="245"/>
      <c r="T124" s="245"/>
      <c r="U124" s="245"/>
      <c r="V124" s="242">
        <f t="shared" si="18"/>
        <v>0</v>
      </c>
      <c r="W124" s="242">
        <f t="shared" si="19"/>
        <v>1</v>
      </c>
      <c r="X124" s="242">
        <f t="shared" si="20"/>
        <v>0</v>
      </c>
      <c r="Y124" s="243">
        <f t="shared" si="21"/>
        <v>0</v>
      </c>
      <c r="Z124" s="1625"/>
      <c r="AA124" s="1606"/>
      <c r="AB124" s="1606"/>
      <c r="AC124" s="1606"/>
      <c r="AD124" s="1606"/>
      <c r="AE124" s="1606"/>
      <c r="AF124" s="1606"/>
      <c r="AG124" s="1606"/>
      <c r="AH124" s="1606"/>
      <c r="AI124" s="1610"/>
      <c r="AJ124" s="1610"/>
    </row>
    <row r="125" spans="1:36" ht="18.75" x14ac:dyDescent="0.25">
      <c r="A125" s="1613"/>
      <c r="B125" s="1616"/>
      <c r="C125" s="1619"/>
      <c r="D125" s="1622"/>
      <c r="E125" s="236" t="s">
        <v>548</v>
      </c>
      <c r="F125" s="236">
        <v>3</v>
      </c>
      <c r="G125" s="236">
        <v>2</v>
      </c>
      <c r="H125" s="236">
        <v>8</v>
      </c>
      <c r="I125" s="236">
        <v>0</v>
      </c>
      <c r="J125" s="236">
        <v>0</v>
      </c>
      <c r="K125" s="236">
        <v>5</v>
      </c>
      <c r="L125" s="236">
        <v>6</v>
      </c>
      <c r="M125" s="236">
        <v>5</v>
      </c>
      <c r="N125" s="236">
        <v>9</v>
      </c>
      <c r="O125" s="236">
        <v>1</v>
      </c>
      <c r="P125" s="236">
        <v>3</v>
      </c>
      <c r="Q125" s="236">
        <v>7</v>
      </c>
      <c r="R125" s="245"/>
      <c r="S125" s="245"/>
      <c r="T125" s="245"/>
      <c r="U125" s="245"/>
      <c r="V125" s="242">
        <f t="shared" si="18"/>
        <v>4.333333333333333</v>
      </c>
      <c r="W125" s="242">
        <f t="shared" si="19"/>
        <v>5</v>
      </c>
      <c r="X125" s="242">
        <f t="shared" si="20"/>
        <v>6.666666666666667</v>
      </c>
      <c r="Y125" s="243">
        <f t="shared" si="21"/>
        <v>3.6666666666666665</v>
      </c>
      <c r="Z125" s="1625"/>
      <c r="AA125" s="1606"/>
      <c r="AB125" s="1606"/>
      <c r="AC125" s="1606"/>
      <c r="AD125" s="1606"/>
      <c r="AE125" s="1606"/>
      <c r="AF125" s="1606"/>
      <c r="AG125" s="1606"/>
      <c r="AH125" s="1606"/>
      <c r="AI125" s="1610"/>
      <c r="AJ125" s="1610"/>
    </row>
    <row r="126" spans="1:36" ht="18.75" x14ac:dyDescent="0.25">
      <c r="A126" s="1613"/>
      <c r="B126" s="1616"/>
      <c r="C126" s="1619"/>
      <c r="D126" s="1622"/>
      <c r="E126" s="236"/>
      <c r="F126" s="236"/>
      <c r="G126" s="236"/>
      <c r="H126" s="236"/>
      <c r="I126" s="236"/>
      <c r="J126" s="236"/>
      <c r="K126" s="236"/>
      <c r="L126" s="236"/>
      <c r="M126" s="236"/>
      <c r="N126" s="236"/>
      <c r="O126" s="236"/>
      <c r="P126" s="236"/>
      <c r="Q126" s="236"/>
      <c r="R126" s="245"/>
      <c r="S126" s="245"/>
      <c r="T126" s="245"/>
      <c r="U126" s="245"/>
      <c r="V126" s="242">
        <f t="shared" si="18"/>
        <v>0</v>
      </c>
      <c r="W126" s="242">
        <f t="shared" si="19"/>
        <v>0</v>
      </c>
      <c r="X126" s="242">
        <f t="shared" si="20"/>
        <v>0</v>
      </c>
      <c r="Y126" s="243">
        <f t="shared" si="21"/>
        <v>0</v>
      </c>
      <c r="Z126" s="1625"/>
      <c r="AA126" s="1606"/>
      <c r="AB126" s="1606"/>
      <c r="AC126" s="1606"/>
      <c r="AD126" s="1606"/>
      <c r="AE126" s="1606"/>
      <c r="AF126" s="1606"/>
      <c r="AG126" s="1606"/>
      <c r="AH126" s="1606"/>
      <c r="AI126" s="1610"/>
      <c r="AJ126" s="1610"/>
    </row>
    <row r="127" spans="1:36" ht="18.75" x14ac:dyDescent="0.25">
      <c r="A127" s="1613"/>
      <c r="B127" s="1616"/>
      <c r="C127" s="1619"/>
      <c r="D127" s="1622"/>
      <c r="E127" s="236"/>
      <c r="F127" s="236"/>
      <c r="G127" s="236"/>
      <c r="H127" s="236"/>
      <c r="I127" s="236"/>
      <c r="J127" s="236"/>
      <c r="K127" s="236"/>
      <c r="L127" s="236"/>
      <c r="M127" s="236"/>
      <c r="N127" s="236"/>
      <c r="O127" s="236"/>
      <c r="P127" s="236"/>
      <c r="Q127" s="236"/>
      <c r="R127" s="245"/>
      <c r="S127" s="245"/>
      <c r="T127" s="245"/>
      <c r="U127" s="245"/>
      <c r="V127" s="242">
        <f t="shared" si="18"/>
        <v>0</v>
      </c>
      <c r="W127" s="242">
        <f t="shared" si="19"/>
        <v>0</v>
      </c>
      <c r="X127" s="242">
        <f t="shared" si="20"/>
        <v>0</v>
      </c>
      <c r="Y127" s="243">
        <f t="shared" si="21"/>
        <v>0</v>
      </c>
      <c r="Z127" s="1625"/>
      <c r="AA127" s="1606"/>
      <c r="AB127" s="1606"/>
      <c r="AC127" s="1606"/>
      <c r="AD127" s="1606"/>
      <c r="AE127" s="1606"/>
      <c r="AF127" s="1606"/>
      <c r="AG127" s="1606"/>
      <c r="AH127" s="1606"/>
      <c r="AI127" s="1610"/>
      <c r="AJ127" s="1610"/>
    </row>
    <row r="128" spans="1:36" ht="19.5" thickBot="1" x14ac:dyDescent="0.3">
      <c r="A128" s="1614"/>
      <c r="B128" s="1617"/>
      <c r="C128" s="1620"/>
      <c r="D128" s="1623"/>
      <c r="E128" s="299"/>
      <c r="F128" s="299"/>
      <c r="G128" s="299"/>
      <c r="H128" s="299"/>
      <c r="I128" s="299"/>
      <c r="J128" s="299"/>
      <c r="K128" s="299"/>
      <c r="L128" s="299"/>
      <c r="M128" s="299"/>
      <c r="N128" s="299"/>
      <c r="O128" s="299"/>
      <c r="P128" s="299"/>
      <c r="Q128" s="299"/>
      <c r="R128" s="666"/>
      <c r="S128" s="666"/>
      <c r="T128" s="666"/>
      <c r="U128" s="666"/>
      <c r="V128" s="246">
        <f t="shared" si="18"/>
        <v>0</v>
      </c>
      <c r="W128" s="246">
        <f t="shared" si="19"/>
        <v>0</v>
      </c>
      <c r="X128" s="246">
        <f t="shared" si="20"/>
        <v>0</v>
      </c>
      <c r="Y128" s="247">
        <f t="shared" si="21"/>
        <v>0</v>
      </c>
      <c r="Z128" s="1626"/>
      <c r="AA128" s="1607"/>
      <c r="AB128" s="1607"/>
      <c r="AC128" s="1607"/>
      <c r="AD128" s="1607"/>
      <c r="AE128" s="1607"/>
      <c r="AF128" s="1607"/>
      <c r="AG128" s="1607"/>
      <c r="AH128" s="1607"/>
      <c r="AI128" s="1611"/>
      <c r="AJ128" s="1611"/>
    </row>
    <row r="129" spans="1:36" ht="18.75" x14ac:dyDescent="0.25">
      <c r="A129" s="1612">
        <v>16</v>
      </c>
      <c r="B129" s="1615" t="s">
        <v>115</v>
      </c>
      <c r="C129" s="1627">
        <v>160</v>
      </c>
      <c r="D129" s="1621">
        <f>160*0.9</f>
        <v>144</v>
      </c>
      <c r="E129" s="231" t="s">
        <v>549</v>
      </c>
      <c r="F129" s="231">
        <v>2</v>
      </c>
      <c r="G129" s="231">
        <v>1</v>
      </c>
      <c r="H129" s="231">
        <v>4</v>
      </c>
      <c r="I129" s="231">
        <v>0</v>
      </c>
      <c r="J129" s="231">
        <v>0</v>
      </c>
      <c r="K129" s="231">
        <v>0</v>
      </c>
      <c r="L129" s="231">
        <v>0</v>
      </c>
      <c r="M129" s="231">
        <v>2</v>
      </c>
      <c r="N129" s="231">
        <v>4</v>
      </c>
      <c r="O129" s="231">
        <v>1</v>
      </c>
      <c r="P129" s="231">
        <v>0</v>
      </c>
      <c r="Q129" s="231">
        <v>1</v>
      </c>
      <c r="R129" s="231">
        <v>389</v>
      </c>
      <c r="S129" s="231">
        <v>388</v>
      </c>
      <c r="T129" s="231">
        <v>380</v>
      </c>
      <c r="U129" s="231">
        <v>380</v>
      </c>
      <c r="V129" s="240">
        <f t="shared" si="18"/>
        <v>2.3333333333333335</v>
      </c>
      <c r="W129" s="240">
        <f t="shared" si="19"/>
        <v>0</v>
      </c>
      <c r="X129" s="240">
        <f t="shared" si="20"/>
        <v>3</v>
      </c>
      <c r="Y129" s="241">
        <f t="shared" si="21"/>
        <v>1</v>
      </c>
      <c r="Z129" s="1624">
        <f>SUM(V129:V132)</f>
        <v>36</v>
      </c>
      <c r="AA129" s="1608">
        <f>SUM(W129:W132)</f>
        <v>33.333333333333336</v>
      </c>
      <c r="AB129" s="1608">
        <f>SUM(X129:X132)</f>
        <v>43</v>
      </c>
      <c r="AC129" s="1608">
        <f>SUM(Y129:Y132)</f>
        <v>42.666666666666664</v>
      </c>
      <c r="AD129" s="1605">
        <f t="shared" ref="AD129:AG137" si="39">Z129*0.38*0.9*SQRT(3)</f>
        <v>21.325009542788013</v>
      </c>
      <c r="AE129" s="1605">
        <f t="shared" si="39"/>
        <v>19.745379206285204</v>
      </c>
      <c r="AF129" s="1605">
        <f t="shared" si="39"/>
        <v>25.471539176107907</v>
      </c>
      <c r="AG129" s="1605">
        <f t="shared" si="39"/>
        <v>25.274085384045055</v>
      </c>
      <c r="AH129" s="1608">
        <f>MAX(Z129:AC132)</f>
        <v>43</v>
      </c>
      <c r="AI129" s="1609">
        <f t="shared" ref="AI129" si="40">AH129*0.38*0.9*SQRT(3)</f>
        <v>25.471539176107907</v>
      </c>
      <c r="AJ129" s="1609">
        <f>D129-AI129</f>
        <v>118.52846082389209</v>
      </c>
    </row>
    <row r="130" spans="1:36" ht="18.75" x14ac:dyDescent="0.25">
      <c r="A130" s="1613"/>
      <c r="B130" s="1616"/>
      <c r="C130" s="1629"/>
      <c r="D130" s="1622"/>
      <c r="E130" s="236" t="s">
        <v>550</v>
      </c>
      <c r="F130" s="236">
        <v>35</v>
      </c>
      <c r="G130" s="236">
        <v>33</v>
      </c>
      <c r="H130" s="236">
        <v>33</v>
      </c>
      <c r="I130" s="236">
        <v>36</v>
      </c>
      <c r="J130" s="236">
        <v>30</v>
      </c>
      <c r="K130" s="236">
        <v>34</v>
      </c>
      <c r="L130" s="236">
        <v>40</v>
      </c>
      <c r="M130" s="236">
        <v>43</v>
      </c>
      <c r="N130" s="236">
        <v>37</v>
      </c>
      <c r="O130" s="236">
        <v>42</v>
      </c>
      <c r="P130" s="236">
        <v>44</v>
      </c>
      <c r="Q130" s="236">
        <v>39</v>
      </c>
      <c r="R130" s="245"/>
      <c r="S130" s="245"/>
      <c r="T130" s="245"/>
      <c r="U130" s="245"/>
      <c r="V130" s="242">
        <f t="shared" si="18"/>
        <v>33.666666666666664</v>
      </c>
      <c r="W130" s="242">
        <f t="shared" si="19"/>
        <v>33.333333333333336</v>
      </c>
      <c r="X130" s="242">
        <f t="shared" si="20"/>
        <v>40</v>
      </c>
      <c r="Y130" s="243">
        <f t="shared" si="21"/>
        <v>41.666666666666664</v>
      </c>
      <c r="Z130" s="1625"/>
      <c r="AA130" s="1606"/>
      <c r="AB130" s="1606"/>
      <c r="AC130" s="1606"/>
      <c r="AD130" s="1606"/>
      <c r="AE130" s="1606"/>
      <c r="AF130" s="1606"/>
      <c r="AG130" s="1606"/>
      <c r="AH130" s="1606"/>
      <c r="AI130" s="1610"/>
      <c r="AJ130" s="1610"/>
    </row>
    <row r="131" spans="1:36" ht="18.75" x14ac:dyDescent="0.25">
      <c r="A131" s="1613"/>
      <c r="B131" s="1616"/>
      <c r="C131" s="1629"/>
      <c r="D131" s="1622"/>
      <c r="E131" s="236"/>
      <c r="F131" s="236"/>
      <c r="G131" s="236"/>
      <c r="H131" s="236"/>
      <c r="I131" s="236"/>
      <c r="J131" s="236"/>
      <c r="K131" s="236"/>
      <c r="L131" s="236"/>
      <c r="M131" s="236"/>
      <c r="N131" s="236"/>
      <c r="O131" s="236"/>
      <c r="P131" s="236"/>
      <c r="Q131" s="236"/>
      <c r="R131" s="245"/>
      <c r="S131" s="245"/>
      <c r="T131" s="245"/>
      <c r="U131" s="245"/>
      <c r="V131" s="242">
        <f t="shared" si="18"/>
        <v>0</v>
      </c>
      <c r="W131" s="242">
        <f t="shared" si="19"/>
        <v>0</v>
      </c>
      <c r="X131" s="242">
        <f t="shared" si="20"/>
        <v>0</v>
      </c>
      <c r="Y131" s="243">
        <f t="shared" si="21"/>
        <v>0</v>
      </c>
      <c r="Z131" s="1625"/>
      <c r="AA131" s="1606"/>
      <c r="AB131" s="1606"/>
      <c r="AC131" s="1606"/>
      <c r="AD131" s="1606"/>
      <c r="AE131" s="1606"/>
      <c r="AF131" s="1606"/>
      <c r="AG131" s="1606"/>
      <c r="AH131" s="1606"/>
      <c r="AI131" s="1610"/>
      <c r="AJ131" s="1610"/>
    </row>
    <row r="132" spans="1:36" ht="19.5" thickBot="1" x14ac:dyDescent="0.3">
      <c r="A132" s="1614"/>
      <c r="B132" s="1617"/>
      <c r="C132" s="1628"/>
      <c r="D132" s="1623"/>
      <c r="E132" s="299"/>
      <c r="F132" s="299"/>
      <c r="G132" s="299"/>
      <c r="H132" s="299"/>
      <c r="I132" s="299"/>
      <c r="J132" s="299"/>
      <c r="K132" s="299"/>
      <c r="L132" s="299"/>
      <c r="M132" s="299"/>
      <c r="N132" s="299"/>
      <c r="O132" s="299"/>
      <c r="P132" s="299"/>
      <c r="Q132" s="299"/>
      <c r="R132" s="666"/>
      <c r="S132" s="666"/>
      <c r="T132" s="666"/>
      <c r="U132" s="666"/>
      <c r="V132" s="246">
        <f t="shared" si="18"/>
        <v>0</v>
      </c>
      <c r="W132" s="246">
        <f t="shared" si="19"/>
        <v>0</v>
      </c>
      <c r="X132" s="246">
        <f t="shared" si="20"/>
        <v>0</v>
      </c>
      <c r="Y132" s="247">
        <f t="shared" si="21"/>
        <v>0</v>
      </c>
      <c r="Z132" s="1626"/>
      <c r="AA132" s="1607"/>
      <c r="AB132" s="1607"/>
      <c r="AC132" s="1607"/>
      <c r="AD132" s="1607"/>
      <c r="AE132" s="1607"/>
      <c r="AF132" s="1607"/>
      <c r="AG132" s="1607"/>
      <c r="AH132" s="1607"/>
      <c r="AI132" s="1611"/>
      <c r="AJ132" s="1611"/>
    </row>
    <row r="133" spans="1:36" ht="18.75" x14ac:dyDescent="0.25">
      <c r="A133" s="1612">
        <v>17</v>
      </c>
      <c r="B133" s="1615" t="s">
        <v>242</v>
      </c>
      <c r="C133" s="1627">
        <v>100</v>
      </c>
      <c r="D133" s="1621">
        <f>100*0.9</f>
        <v>90</v>
      </c>
      <c r="E133" s="231" t="s">
        <v>1043</v>
      </c>
      <c r="F133" s="231">
        <v>0</v>
      </c>
      <c r="G133" s="231">
        <v>1</v>
      </c>
      <c r="H133" s="231">
        <v>2</v>
      </c>
      <c r="I133" s="231">
        <v>0</v>
      </c>
      <c r="J133" s="231">
        <v>0</v>
      </c>
      <c r="K133" s="231">
        <v>0</v>
      </c>
      <c r="L133" s="231">
        <v>0</v>
      </c>
      <c r="M133" s="231">
        <v>0</v>
      </c>
      <c r="N133" s="231">
        <v>0</v>
      </c>
      <c r="O133" s="231">
        <v>0</v>
      </c>
      <c r="P133" s="231">
        <v>0</v>
      </c>
      <c r="Q133" s="231">
        <v>0</v>
      </c>
      <c r="R133" s="231">
        <v>397</v>
      </c>
      <c r="S133" s="231">
        <v>398</v>
      </c>
      <c r="T133" s="231">
        <v>380</v>
      </c>
      <c r="U133" s="231">
        <v>380</v>
      </c>
      <c r="V133" s="240">
        <f t="shared" ref="V133:V136" si="41">IF(AND(F133=0,G133=0,H133=0),0,IF(AND(F133=0,G133=0),H133,IF(AND(F133=0,H133=0),G133,IF(AND(G133=0,H133=0),F133,IF(F133=0,(G133+H133)/2,IF(G133=0,(F133+H133)/2,IF(H133=0,(F133+G133)/2,(F133+G133+H133)/3)))))))</f>
        <v>1.5</v>
      </c>
      <c r="W133" s="240">
        <f t="shared" ref="W133:W136" si="42">IF(AND(I133=0,J133=0,K133=0),0,IF(AND(I133=0,J133=0),K133,IF(AND(I133=0,K133=0),J133,IF(AND(J133=0,K133=0),I133,IF(I133=0,(J133+K133)/2,IF(J133=0,(I133+K133)/2,IF(K133=0,(I133+J133)/2,(I133+J133+K133)/3)))))))</f>
        <v>0</v>
      </c>
      <c r="X133" s="240">
        <f t="shared" ref="X133:X136" si="43">IF(AND(L133=0,M133=0,N133=0),0,IF(AND(L133=0,M133=0),N133,IF(AND(L133=0,N133=0),M133,IF(AND(M133=0,N133=0),L133,IF(L133=0,(M133+N133)/2,IF(M133=0,(L133+N133)/2,IF(N133=0,(L133+M133)/2,(L133+M133+N133)/3)))))))</f>
        <v>0</v>
      </c>
      <c r="Y133" s="617">
        <f t="shared" ref="Y133:Y136" si="44">IF(AND(O133=0,P133=0,Q133=0),0,IF(AND(O133=0,P133=0),Q133,IF(AND(O133=0,Q133=0),P133,IF(AND(P133=0,Q133=0),O133,IF(O133=0,(P133+Q133)/2,IF(P133=0,(O133+Q133)/2,IF(Q133=0,(O133+P133)/2,(O133+P133+Q133)/3)))))))</f>
        <v>0</v>
      </c>
      <c r="Z133" s="1624">
        <f>SUM(V133:V136)</f>
        <v>3</v>
      </c>
      <c r="AA133" s="1608">
        <f>SUM(W133:W136)</f>
        <v>1</v>
      </c>
      <c r="AB133" s="1608">
        <f>SUM(X133:X136)</f>
        <v>5</v>
      </c>
      <c r="AC133" s="1608">
        <f>SUM(Y133:Y136)</f>
        <v>6</v>
      </c>
      <c r="AD133" s="1605">
        <f t="shared" ref="AD133" si="45">Z133*0.38*0.9*SQRT(3)</f>
        <v>1.7770841285656684</v>
      </c>
      <c r="AE133" s="1605">
        <f t="shared" ref="AE133" si="46">AA133*0.38*0.9*SQRT(3)</f>
        <v>0.592361376188556</v>
      </c>
      <c r="AF133" s="1605">
        <f t="shared" ref="AF133" si="47">AB133*0.38*0.9*SQRT(3)</f>
        <v>2.9618068809427798</v>
      </c>
      <c r="AG133" s="1605">
        <f t="shared" ref="AG133" si="48">AC133*0.38*0.9*SQRT(3)</f>
        <v>3.5541682571313369</v>
      </c>
      <c r="AH133" s="1608">
        <f>MAX(Z133:AC136)</f>
        <v>6</v>
      </c>
      <c r="AI133" s="1609">
        <f t="shared" ref="AI133" si="49">AH133*0.38*0.9*SQRT(3)</f>
        <v>3.5541682571313369</v>
      </c>
      <c r="AJ133" s="1609">
        <f>D133-AI133</f>
        <v>86.445831742868663</v>
      </c>
    </row>
    <row r="134" spans="1:36" ht="18.75" x14ac:dyDescent="0.25">
      <c r="A134" s="1613"/>
      <c r="B134" s="1616"/>
      <c r="C134" s="1629"/>
      <c r="D134" s="1622"/>
      <c r="E134" s="236" t="s">
        <v>529</v>
      </c>
      <c r="F134" s="236">
        <v>2</v>
      </c>
      <c r="G134" s="236">
        <v>1</v>
      </c>
      <c r="H134" s="236">
        <v>0</v>
      </c>
      <c r="I134" s="236">
        <v>0</v>
      </c>
      <c r="J134" s="236">
        <v>1</v>
      </c>
      <c r="K134" s="236">
        <v>0</v>
      </c>
      <c r="L134" s="236">
        <v>6</v>
      </c>
      <c r="M134" s="236">
        <v>1</v>
      </c>
      <c r="N134" s="236">
        <v>0</v>
      </c>
      <c r="O134" s="236">
        <v>6</v>
      </c>
      <c r="P134" s="236">
        <v>2</v>
      </c>
      <c r="Q134" s="236">
        <v>0</v>
      </c>
      <c r="R134" s="245"/>
      <c r="S134" s="245"/>
      <c r="T134" s="245"/>
      <c r="U134" s="245"/>
      <c r="V134" s="242">
        <f t="shared" si="41"/>
        <v>1.5</v>
      </c>
      <c r="W134" s="242">
        <f t="shared" si="42"/>
        <v>1</v>
      </c>
      <c r="X134" s="242">
        <f t="shared" si="43"/>
        <v>3.5</v>
      </c>
      <c r="Y134" s="618">
        <f t="shared" si="44"/>
        <v>4</v>
      </c>
      <c r="Z134" s="1625"/>
      <c r="AA134" s="1606"/>
      <c r="AB134" s="1606"/>
      <c r="AC134" s="1606"/>
      <c r="AD134" s="1606"/>
      <c r="AE134" s="1606"/>
      <c r="AF134" s="1606"/>
      <c r="AG134" s="1606"/>
      <c r="AH134" s="1606"/>
      <c r="AI134" s="1610"/>
      <c r="AJ134" s="1610"/>
    </row>
    <row r="135" spans="1:36" ht="18.75" x14ac:dyDescent="0.25">
      <c r="A135" s="1613"/>
      <c r="B135" s="1616"/>
      <c r="C135" s="1629"/>
      <c r="D135" s="1622"/>
      <c r="E135" s="236" t="s">
        <v>1044</v>
      </c>
      <c r="F135" s="236">
        <v>0</v>
      </c>
      <c r="G135" s="236">
        <v>0</v>
      </c>
      <c r="H135" s="236">
        <v>0</v>
      </c>
      <c r="I135" s="236">
        <v>0</v>
      </c>
      <c r="J135" s="236">
        <v>0</v>
      </c>
      <c r="K135" s="236">
        <v>0</v>
      </c>
      <c r="L135" s="236">
        <v>0</v>
      </c>
      <c r="M135" s="236">
        <v>1</v>
      </c>
      <c r="N135" s="236">
        <v>2</v>
      </c>
      <c r="O135" s="236">
        <v>0</v>
      </c>
      <c r="P135" s="236">
        <v>0</v>
      </c>
      <c r="Q135" s="236">
        <v>2</v>
      </c>
      <c r="R135" s="245"/>
      <c r="S135" s="245"/>
      <c r="T135" s="245"/>
      <c r="U135" s="245"/>
      <c r="V135" s="242">
        <f t="shared" si="41"/>
        <v>0</v>
      </c>
      <c r="W135" s="242">
        <f t="shared" si="42"/>
        <v>0</v>
      </c>
      <c r="X135" s="242">
        <f t="shared" si="43"/>
        <v>1.5</v>
      </c>
      <c r="Y135" s="618">
        <f t="shared" si="44"/>
        <v>2</v>
      </c>
      <c r="Z135" s="1625"/>
      <c r="AA135" s="1606"/>
      <c r="AB135" s="1606"/>
      <c r="AC135" s="1606"/>
      <c r="AD135" s="1606"/>
      <c r="AE135" s="1606"/>
      <c r="AF135" s="1606"/>
      <c r="AG135" s="1606"/>
      <c r="AH135" s="1606"/>
      <c r="AI135" s="1610"/>
      <c r="AJ135" s="1610"/>
    </row>
    <row r="136" spans="1:36" ht="19.5" thickBot="1" x14ac:dyDescent="0.3">
      <c r="A136" s="1614"/>
      <c r="B136" s="1617"/>
      <c r="C136" s="1628"/>
      <c r="D136" s="1623"/>
      <c r="E136" s="559"/>
      <c r="F136" s="559"/>
      <c r="G136" s="559"/>
      <c r="H136" s="559"/>
      <c r="I136" s="559"/>
      <c r="J136" s="559"/>
      <c r="K136" s="559"/>
      <c r="L136" s="299"/>
      <c r="M136" s="299"/>
      <c r="N136" s="299"/>
      <c r="O136" s="299"/>
      <c r="P136" s="299"/>
      <c r="Q136" s="299"/>
      <c r="R136" s="666"/>
      <c r="S136" s="666"/>
      <c r="T136" s="666"/>
      <c r="U136" s="666"/>
      <c r="V136" s="246">
        <f t="shared" si="41"/>
        <v>0</v>
      </c>
      <c r="W136" s="246">
        <f t="shared" si="42"/>
        <v>0</v>
      </c>
      <c r="X136" s="246">
        <f t="shared" si="43"/>
        <v>0</v>
      </c>
      <c r="Y136" s="619">
        <f t="shared" si="44"/>
        <v>0</v>
      </c>
      <c r="Z136" s="1626"/>
      <c r="AA136" s="1607"/>
      <c r="AB136" s="1607"/>
      <c r="AC136" s="1607"/>
      <c r="AD136" s="1607"/>
      <c r="AE136" s="1607"/>
      <c r="AF136" s="1607"/>
      <c r="AG136" s="1607"/>
      <c r="AH136" s="1607"/>
      <c r="AI136" s="1611"/>
      <c r="AJ136" s="1611"/>
    </row>
    <row r="137" spans="1:36" ht="18.75" x14ac:dyDescent="0.25">
      <c r="A137" s="1612">
        <v>17</v>
      </c>
      <c r="B137" s="1615" t="s">
        <v>118</v>
      </c>
      <c r="C137" s="1627">
        <v>250</v>
      </c>
      <c r="D137" s="1621">
        <f>250*0.9</f>
        <v>225</v>
      </c>
      <c r="E137" s="700" t="s">
        <v>549</v>
      </c>
      <c r="F137" s="251">
        <v>8</v>
      </c>
      <c r="G137" s="251">
        <v>15</v>
      </c>
      <c r="H137" s="251">
        <v>11</v>
      </c>
      <c r="I137" s="251">
        <v>14</v>
      </c>
      <c r="J137" s="251">
        <v>17</v>
      </c>
      <c r="K137" s="700">
        <v>10</v>
      </c>
      <c r="L137" s="698">
        <v>42</v>
      </c>
      <c r="M137" s="231">
        <v>41</v>
      </c>
      <c r="N137" s="231">
        <v>53</v>
      </c>
      <c r="O137" s="231">
        <v>35</v>
      </c>
      <c r="P137" s="231">
        <v>60</v>
      </c>
      <c r="Q137" s="231">
        <v>38</v>
      </c>
      <c r="R137" s="231">
        <v>385</v>
      </c>
      <c r="S137" s="231">
        <v>385</v>
      </c>
      <c r="T137" s="231">
        <v>380</v>
      </c>
      <c r="U137" s="231">
        <v>380</v>
      </c>
      <c r="V137" s="240">
        <f t="shared" si="18"/>
        <v>11.333333333333334</v>
      </c>
      <c r="W137" s="240">
        <f t="shared" si="19"/>
        <v>13.666666666666666</v>
      </c>
      <c r="X137" s="240">
        <f t="shared" si="20"/>
        <v>45.333333333333336</v>
      </c>
      <c r="Y137" s="241">
        <f t="shared" si="21"/>
        <v>44.333333333333336</v>
      </c>
      <c r="Z137" s="1624">
        <f>SUM(V137:V138)</f>
        <v>11.333333333333334</v>
      </c>
      <c r="AA137" s="1608">
        <f>SUM(W137:W138)</f>
        <v>13.666666666666666</v>
      </c>
      <c r="AB137" s="1608">
        <f>SUM(X137:X138)</f>
        <v>45.333333333333336</v>
      </c>
      <c r="AC137" s="1608">
        <f>SUM(Y137:Y138)</f>
        <v>44.333333333333336</v>
      </c>
      <c r="AD137" s="1605">
        <f t="shared" ref="AD137" si="50">Z137*0.38*0.9*SQRT(3)</f>
        <v>6.7134289301369678</v>
      </c>
      <c r="AE137" s="1605">
        <f t="shared" si="39"/>
        <v>8.0956054745769332</v>
      </c>
      <c r="AF137" s="1605">
        <f t="shared" si="39"/>
        <v>26.853715720547871</v>
      </c>
      <c r="AG137" s="1605">
        <f t="shared" si="39"/>
        <v>26.261354344359319</v>
      </c>
      <c r="AH137" s="1608">
        <f>MAX(Z137:AC138)</f>
        <v>45.333333333333336</v>
      </c>
      <c r="AI137" s="1609">
        <f t="shared" ref="AI137" si="51">AH137*0.38*0.9*SQRT(3)</f>
        <v>26.853715720547871</v>
      </c>
      <c r="AJ137" s="1609">
        <f>D137-AI137</f>
        <v>198.14628427945212</v>
      </c>
    </row>
    <row r="138" spans="1:36" ht="19.5" thickBot="1" x14ac:dyDescent="0.3">
      <c r="A138" s="1614"/>
      <c r="B138" s="1617"/>
      <c r="C138" s="1628"/>
      <c r="D138" s="1623"/>
      <c r="E138" s="699"/>
      <c r="F138" s="299"/>
      <c r="G138" s="299"/>
      <c r="H138" s="299"/>
      <c r="I138" s="299"/>
      <c r="J138" s="299"/>
      <c r="K138" s="699"/>
      <c r="L138" s="699"/>
      <c r="M138" s="299"/>
      <c r="N138" s="299"/>
      <c r="O138" s="299"/>
      <c r="P138" s="299"/>
      <c r="Q138" s="299"/>
      <c r="R138" s="666"/>
      <c r="S138" s="666"/>
      <c r="T138" s="666"/>
      <c r="U138" s="666"/>
      <c r="V138" s="246">
        <f t="shared" si="18"/>
        <v>0</v>
      </c>
      <c r="W138" s="246">
        <f t="shared" si="19"/>
        <v>0</v>
      </c>
      <c r="X138" s="246">
        <f t="shared" si="20"/>
        <v>0</v>
      </c>
      <c r="Y138" s="247">
        <f t="shared" si="21"/>
        <v>0</v>
      </c>
      <c r="Z138" s="1626"/>
      <c r="AA138" s="1607"/>
      <c r="AB138" s="1607"/>
      <c r="AC138" s="1607"/>
      <c r="AD138" s="1607"/>
      <c r="AE138" s="1607"/>
      <c r="AF138" s="1607"/>
      <c r="AG138" s="1607"/>
      <c r="AH138" s="1607"/>
      <c r="AI138" s="1611"/>
      <c r="AJ138" s="1611"/>
    </row>
    <row r="139" spans="1:36" ht="18.75" x14ac:dyDescent="0.25">
      <c r="A139" s="1612">
        <v>18</v>
      </c>
      <c r="B139" s="1615" t="s">
        <v>329</v>
      </c>
      <c r="C139" s="1618">
        <v>630.63</v>
      </c>
      <c r="D139" s="1621">
        <f>(630+630)*0.9</f>
        <v>1134</v>
      </c>
      <c r="E139" s="231" t="s">
        <v>551</v>
      </c>
      <c r="F139" s="231"/>
      <c r="G139" s="231"/>
      <c r="H139" s="231"/>
      <c r="I139" s="231"/>
      <c r="J139" s="231"/>
      <c r="K139" s="231"/>
      <c r="L139" s="231"/>
      <c r="M139" s="231"/>
      <c r="N139" s="231"/>
      <c r="O139" s="231"/>
      <c r="P139" s="231"/>
      <c r="Q139" s="231"/>
      <c r="R139" s="231">
        <v>393</v>
      </c>
      <c r="S139" s="231">
        <v>393</v>
      </c>
      <c r="T139" s="231">
        <v>388</v>
      </c>
      <c r="U139" s="231">
        <v>389</v>
      </c>
      <c r="V139" s="240">
        <f t="shared" si="18"/>
        <v>0</v>
      </c>
      <c r="W139" s="240">
        <f t="shared" si="19"/>
        <v>0</v>
      </c>
      <c r="X139" s="240">
        <f t="shared" si="20"/>
        <v>0</v>
      </c>
      <c r="Y139" s="241">
        <f t="shared" si="21"/>
        <v>0</v>
      </c>
      <c r="Z139" s="1624">
        <f>SUM(V139:V142)</f>
        <v>0</v>
      </c>
      <c r="AA139" s="1608">
        <f>SUM(W139:W142)</f>
        <v>0</v>
      </c>
      <c r="AB139" s="1608">
        <f>SUM(X139:X142)</f>
        <v>0</v>
      </c>
      <c r="AC139" s="1608">
        <f>SUM(Y139:Y142)</f>
        <v>0</v>
      </c>
      <c r="AD139" s="1605">
        <f t="shared" ref="AD139:AG143" si="52">Z139*0.38*0.9*SQRT(3)</f>
        <v>0</v>
      </c>
      <c r="AE139" s="1605">
        <f t="shared" si="52"/>
        <v>0</v>
      </c>
      <c r="AF139" s="1605">
        <f t="shared" si="52"/>
        <v>0</v>
      </c>
      <c r="AG139" s="1605">
        <f t="shared" si="52"/>
        <v>0</v>
      </c>
      <c r="AH139" s="1608">
        <f>MAX(Z139:AC142)</f>
        <v>0</v>
      </c>
      <c r="AI139" s="1609">
        <f t="shared" ref="AI139" si="53">AH139*0.38*0.9*SQRT(3)</f>
        <v>0</v>
      </c>
      <c r="AJ139" s="1609">
        <f>D139-AI139</f>
        <v>1134</v>
      </c>
    </row>
    <row r="140" spans="1:36" ht="18.75" x14ac:dyDescent="0.25">
      <c r="A140" s="1613"/>
      <c r="B140" s="1616"/>
      <c r="C140" s="1619"/>
      <c r="D140" s="1622"/>
      <c r="E140" s="231" t="s">
        <v>552</v>
      </c>
      <c r="F140" s="231"/>
      <c r="G140" s="231"/>
      <c r="H140" s="231"/>
      <c r="I140" s="231"/>
      <c r="J140" s="231"/>
      <c r="K140" s="231"/>
      <c r="L140" s="231"/>
      <c r="M140" s="231"/>
      <c r="N140" s="231"/>
      <c r="O140" s="231"/>
      <c r="P140" s="231"/>
      <c r="Q140" s="231"/>
      <c r="R140" s="231"/>
      <c r="S140" s="231"/>
      <c r="T140" s="231"/>
      <c r="U140" s="231"/>
      <c r="V140" s="242">
        <f t="shared" si="18"/>
        <v>0</v>
      </c>
      <c r="W140" s="242">
        <f t="shared" si="19"/>
        <v>0</v>
      </c>
      <c r="X140" s="242">
        <f t="shared" si="20"/>
        <v>0</v>
      </c>
      <c r="Y140" s="243">
        <f t="shared" si="21"/>
        <v>0</v>
      </c>
      <c r="Z140" s="1625"/>
      <c r="AA140" s="1606"/>
      <c r="AB140" s="1606"/>
      <c r="AC140" s="1606"/>
      <c r="AD140" s="1606"/>
      <c r="AE140" s="1606"/>
      <c r="AF140" s="1606"/>
      <c r="AG140" s="1606"/>
      <c r="AH140" s="1606"/>
      <c r="AI140" s="1610"/>
      <c r="AJ140" s="1610"/>
    </row>
    <row r="141" spans="1:36" ht="18.75" x14ac:dyDescent="0.25">
      <c r="A141" s="1613"/>
      <c r="B141" s="1616"/>
      <c r="C141" s="1619"/>
      <c r="D141" s="1622"/>
      <c r="E141" s="236" t="s">
        <v>460</v>
      </c>
      <c r="F141" s="236"/>
      <c r="G141" s="236"/>
      <c r="H141" s="236"/>
      <c r="I141" s="236"/>
      <c r="J141" s="236"/>
      <c r="K141" s="236"/>
      <c r="L141" s="236"/>
      <c r="M141" s="236"/>
      <c r="N141" s="236"/>
      <c r="O141" s="236"/>
      <c r="P141" s="236"/>
      <c r="Q141" s="236"/>
      <c r="R141" s="236"/>
      <c r="S141" s="236"/>
      <c r="T141" s="236"/>
      <c r="U141" s="236"/>
      <c r="V141" s="242">
        <f t="shared" si="18"/>
        <v>0</v>
      </c>
      <c r="W141" s="242">
        <f t="shared" si="19"/>
        <v>0</v>
      </c>
      <c r="X141" s="242">
        <f t="shared" si="20"/>
        <v>0</v>
      </c>
      <c r="Y141" s="243">
        <f t="shared" si="21"/>
        <v>0</v>
      </c>
      <c r="Z141" s="1625"/>
      <c r="AA141" s="1606"/>
      <c r="AB141" s="1606"/>
      <c r="AC141" s="1606"/>
      <c r="AD141" s="1606"/>
      <c r="AE141" s="1606"/>
      <c r="AF141" s="1606"/>
      <c r="AG141" s="1606"/>
      <c r="AH141" s="1606"/>
      <c r="AI141" s="1610"/>
      <c r="AJ141" s="1610"/>
    </row>
    <row r="142" spans="1:36" ht="19.5" thickBot="1" x14ac:dyDescent="0.3">
      <c r="A142" s="1614"/>
      <c r="B142" s="1617"/>
      <c r="C142" s="1620"/>
      <c r="D142" s="1623"/>
      <c r="E142" s="299"/>
      <c r="F142" s="299"/>
      <c r="G142" s="299"/>
      <c r="H142" s="299"/>
      <c r="I142" s="299"/>
      <c r="J142" s="299"/>
      <c r="K142" s="299"/>
      <c r="L142" s="299"/>
      <c r="M142" s="299"/>
      <c r="N142" s="299"/>
      <c r="O142" s="299"/>
      <c r="P142" s="299"/>
      <c r="Q142" s="299"/>
      <c r="R142" s="666"/>
      <c r="S142" s="666"/>
      <c r="T142" s="666"/>
      <c r="U142" s="666"/>
      <c r="V142" s="246">
        <f t="shared" si="18"/>
        <v>0</v>
      </c>
      <c r="W142" s="246">
        <f t="shared" si="19"/>
        <v>0</v>
      </c>
      <c r="X142" s="246">
        <f t="shared" si="20"/>
        <v>0</v>
      </c>
      <c r="Y142" s="247">
        <f t="shared" si="21"/>
        <v>0</v>
      </c>
      <c r="Z142" s="1626"/>
      <c r="AA142" s="1607"/>
      <c r="AB142" s="1607"/>
      <c r="AC142" s="1607"/>
      <c r="AD142" s="1607"/>
      <c r="AE142" s="1607"/>
      <c r="AF142" s="1607"/>
      <c r="AG142" s="1607"/>
      <c r="AH142" s="1607"/>
      <c r="AI142" s="1611"/>
      <c r="AJ142" s="1611"/>
    </row>
    <row r="143" spans="1:36" ht="18.75" x14ac:dyDescent="0.25">
      <c r="A143" s="1612">
        <v>19</v>
      </c>
      <c r="B143" s="1615" t="s">
        <v>251</v>
      </c>
      <c r="C143" s="1618">
        <v>400.25</v>
      </c>
      <c r="D143" s="1621">
        <f>(400+250)*0.9</f>
        <v>585</v>
      </c>
      <c r="E143" s="231" t="s">
        <v>553</v>
      </c>
      <c r="F143" s="231">
        <v>20</v>
      </c>
      <c r="G143" s="231">
        <v>22</v>
      </c>
      <c r="H143" s="231">
        <v>23</v>
      </c>
      <c r="I143" s="231">
        <v>6</v>
      </c>
      <c r="J143" s="231">
        <v>8</v>
      </c>
      <c r="K143" s="231">
        <v>31</v>
      </c>
      <c r="L143" s="231">
        <v>6</v>
      </c>
      <c r="M143" s="231">
        <v>13</v>
      </c>
      <c r="N143" s="231">
        <v>10</v>
      </c>
      <c r="O143" s="231">
        <v>10</v>
      </c>
      <c r="P143" s="231">
        <v>11</v>
      </c>
      <c r="Q143" s="231">
        <v>18</v>
      </c>
      <c r="R143" s="231">
        <v>408</v>
      </c>
      <c r="S143" s="231">
        <v>409</v>
      </c>
      <c r="T143" s="231">
        <v>403</v>
      </c>
      <c r="U143" s="231">
        <v>400</v>
      </c>
      <c r="V143" s="240">
        <f t="shared" si="18"/>
        <v>21.666666666666668</v>
      </c>
      <c r="W143" s="240">
        <f t="shared" si="19"/>
        <v>15</v>
      </c>
      <c r="X143" s="240">
        <f t="shared" si="20"/>
        <v>9.6666666666666661</v>
      </c>
      <c r="Y143" s="241">
        <f t="shared" si="21"/>
        <v>13</v>
      </c>
      <c r="Z143" s="1624">
        <f>SUM(V143:V154)</f>
        <v>190.00000000000003</v>
      </c>
      <c r="AA143" s="1608">
        <f>SUM(W143:W154)</f>
        <v>190</v>
      </c>
      <c r="AB143" s="1608">
        <f>SUM(X143:X154)</f>
        <v>137.33333333333334</v>
      </c>
      <c r="AC143" s="1608">
        <f>SUM(Y143:Y154)</f>
        <v>202.33333333333331</v>
      </c>
      <c r="AD143" s="1605">
        <f t="shared" ref="AD143" si="54">Z143*0.38*0.9*SQRT(3)</f>
        <v>112.54866147582567</v>
      </c>
      <c r="AE143" s="1605">
        <f t="shared" si="52"/>
        <v>112.54866147582565</v>
      </c>
      <c r="AF143" s="1605">
        <f t="shared" si="52"/>
        <v>81.350962329895026</v>
      </c>
      <c r="AG143" s="1605">
        <f t="shared" si="52"/>
        <v>119.85445178215116</v>
      </c>
      <c r="AH143" s="1608">
        <f>MAX(Z143:AC154)</f>
        <v>202.33333333333331</v>
      </c>
      <c r="AI143" s="1609">
        <f t="shared" ref="AI143" si="55">AH143*0.38*0.9*SQRT(3)</f>
        <v>119.85445178215116</v>
      </c>
      <c r="AJ143" s="1609">
        <f>D143-AI143</f>
        <v>465.14554821784884</v>
      </c>
    </row>
    <row r="144" spans="1:36" ht="18.75" x14ac:dyDescent="0.25">
      <c r="A144" s="1613"/>
      <c r="B144" s="1616"/>
      <c r="C144" s="1619"/>
      <c r="D144" s="1622"/>
      <c r="E144" s="236" t="s">
        <v>1045</v>
      </c>
      <c r="F144" s="236">
        <v>2</v>
      </c>
      <c r="G144" s="236">
        <v>25</v>
      </c>
      <c r="H144" s="236">
        <v>20</v>
      </c>
      <c r="I144" s="236">
        <v>15</v>
      </c>
      <c r="J144" s="236">
        <v>16</v>
      </c>
      <c r="K144" s="236">
        <v>20</v>
      </c>
      <c r="L144" s="236">
        <v>2</v>
      </c>
      <c r="M144" s="236">
        <v>22</v>
      </c>
      <c r="N144" s="236">
        <v>8</v>
      </c>
      <c r="O144" s="236">
        <v>3</v>
      </c>
      <c r="P144" s="236">
        <v>32</v>
      </c>
      <c r="Q144" s="236">
        <v>22</v>
      </c>
      <c r="R144" s="245"/>
      <c r="S144" s="245"/>
      <c r="T144" s="245"/>
      <c r="U144" s="245"/>
      <c r="V144" s="242">
        <f t="shared" ref="V144:V179" si="56">IF(AND(F144=0,G144=0,H144=0),0,IF(AND(F144=0,G144=0),H144,IF(AND(F144=0,H144=0),G144,IF(AND(G144=0,H144=0),F144,IF(F144=0,(G144+H144)/2,IF(G144=0,(F144+H144)/2,IF(H144=0,(F144+G144)/2,(F144+G144+H144)/3)))))))</f>
        <v>15.666666666666666</v>
      </c>
      <c r="W144" s="242">
        <f t="shared" ref="W144:W179" si="57">IF(AND(I144=0,J144=0,K144=0),0,IF(AND(I144=0,J144=0),K144,IF(AND(I144=0,K144=0),J144,IF(AND(J144=0,K144=0),I144,IF(I144=0,(J144+K144)/2,IF(J144=0,(I144+K144)/2,IF(K144=0,(I144+J144)/2,(I144+J144+K144)/3)))))))</f>
        <v>17</v>
      </c>
      <c r="X144" s="242">
        <f t="shared" ref="X144:X179" si="58">IF(AND(L144=0,M144=0,N144=0),0,IF(AND(L144=0,M144=0),N144,IF(AND(L144=0,N144=0),M144,IF(AND(M144=0,N144=0),L144,IF(L144=0,(M144+N144)/2,IF(M144=0,(L144+N144)/2,IF(N144=0,(L144+M144)/2,(L144+M144+N144)/3)))))))</f>
        <v>10.666666666666666</v>
      </c>
      <c r="Y144" s="243">
        <f t="shared" ref="Y144:Y179" si="59">IF(AND(O144=0,P144=0,Q144=0),0,IF(AND(O144=0,P144=0),Q144,IF(AND(O144=0,Q144=0),P144,IF(AND(P144=0,Q144=0),O144,IF(O144=0,(P144+Q144)/2,IF(P144=0,(O144+Q144)/2,IF(Q144=0,(O144+P144)/2,(O144+P144+Q144)/3)))))))</f>
        <v>19</v>
      </c>
      <c r="Z144" s="1625"/>
      <c r="AA144" s="1606"/>
      <c r="AB144" s="1606"/>
      <c r="AC144" s="1606"/>
      <c r="AD144" s="1606"/>
      <c r="AE144" s="1606"/>
      <c r="AF144" s="1606"/>
      <c r="AG144" s="1606"/>
      <c r="AH144" s="1606"/>
      <c r="AI144" s="1610"/>
      <c r="AJ144" s="1610"/>
    </row>
    <row r="145" spans="1:36" ht="18.75" x14ac:dyDescent="0.25">
      <c r="A145" s="1613"/>
      <c r="B145" s="1616"/>
      <c r="C145" s="1619"/>
      <c r="D145" s="1622"/>
      <c r="E145" s="236" t="s">
        <v>554</v>
      </c>
      <c r="F145" s="236">
        <v>4</v>
      </c>
      <c r="G145" s="236">
        <v>3</v>
      </c>
      <c r="H145" s="236">
        <v>6</v>
      </c>
      <c r="I145" s="236">
        <v>18</v>
      </c>
      <c r="J145" s="236">
        <v>2</v>
      </c>
      <c r="K145" s="236">
        <v>22</v>
      </c>
      <c r="L145" s="236">
        <v>8</v>
      </c>
      <c r="M145" s="236">
        <v>13</v>
      </c>
      <c r="N145" s="236">
        <v>22</v>
      </c>
      <c r="O145" s="236">
        <v>23</v>
      </c>
      <c r="P145" s="236">
        <v>28</v>
      </c>
      <c r="Q145" s="236">
        <v>27</v>
      </c>
      <c r="R145" s="231"/>
      <c r="S145" s="231"/>
      <c r="T145" s="231"/>
      <c r="U145" s="231"/>
      <c r="V145" s="242">
        <f t="shared" si="56"/>
        <v>4.333333333333333</v>
      </c>
      <c r="W145" s="242">
        <f t="shared" si="57"/>
        <v>14</v>
      </c>
      <c r="X145" s="242">
        <f t="shared" si="58"/>
        <v>14.333333333333334</v>
      </c>
      <c r="Y145" s="243">
        <f t="shared" si="59"/>
        <v>26</v>
      </c>
      <c r="Z145" s="1625"/>
      <c r="AA145" s="1606"/>
      <c r="AB145" s="1606"/>
      <c r="AC145" s="1606"/>
      <c r="AD145" s="1606"/>
      <c r="AE145" s="1606"/>
      <c r="AF145" s="1606"/>
      <c r="AG145" s="1606"/>
      <c r="AH145" s="1606"/>
      <c r="AI145" s="1610"/>
      <c r="AJ145" s="1610"/>
    </row>
    <row r="146" spans="1:36" ht="18.75" x14ac:dyDescent="0.25">
      <c r="A146" s="1613"/>
      <c r="B146" s="1616"/>
      <c r="C146" s="1619"/>
      <c r="D146" s="1622"/>
      <c r="E146" s="236" t="s">
        <v>555</v>
      </c>
      <c r="F146" s="236">
        <v>21</v>
      </c>
      <c r="G146" s="236">
        <v>12</v>
      </c>
      <c r="H146" s="236">
        <v>30</v>
      </c>
      <c r="I146" s="236">
        <v>19</v>
      </c>
      <c r="J146" s="236">
        <v>0</v>
      </c>
      <c r="K146" s="236">
        <v>24</v>
      </c>
      <c r="L146" s="236">
        <v>0</v>
      </c>
      <c r="M146" s="236">
        <v>12</v>
      </c>
      <c r="N146" s="236">
        <v>12</v>
      </c>
      <c r="O146" s="236">
        <v>0</v>
      </c>
      <c r="P146" s="236">
        <v>37</v>
      </c>
      <c r="Q146" s="236">
        <v>31</v>
      </c>
      <c r="R146" s="245"/>
      <c r="S146" s="245"/>
      <c r="T146" s="245"/>
      <c r="U146" s="245"/>
      <c r="V146" s="242">
        <f t="shared" si="56"/>
        <v>21</v>
      </c>
      <c r="W146" s="242">
        <f t="shared" si="57"/>
        <v>21.5</v>
      </c>
      <c r="X146" s="242">
        <f t="shared" si="58"/>
        <v>12</v>
      </c>
      <c r="Y146" s="243">
        <f t="shared" si="59"/>
        <v>34</v>
      </c>
      <c r="Z146" s="1625"/>
      <c r="AA146" s="1606"/>
      <c r="AB146" s="1606"/>
      <c r="AC146" s="1606"/>
      <c r="AD146" s="1606"/>
      <c r="AE146" s="1606"/>
      <c r="AF146" s="1606"/>
      <c r="AG146" s="1606"/>
      <c r="AH146" s="1606"/>
      <c r="AI146" s="1610"/>
      <c r="AJ146" s="1610"/>
    </row>
    <row r="147" spans="1:36" ht="18.75" x14ac:dyDescent="0.25">
      <c r="A147" s="1613"/>
      <c r="B147" s="1616"/>
      <c r="C147" s="1619"/>
      <c r="D147" s="1622"/>
      <c r="E147" s="236" t="s">
        <v>556</v>
      </c>
      <c r="F147" s="236">
        <v>0</v>
      </c>
      <c r="G147" s="236">
        <v>27</v>
      </c>
      <c r="H147" s="236">
        <v>13</v>
      </c>
      <c r="I147" s="236">
        <v>0</v>
      </c>
      <c r="J147" s="236">
        <v>28</v>
      </c>
      <c r="K147" s="236">
        <v>54</v>
      </c>
      <c r="L147" s="236"/>
      <c r="M147" s="236"/>
      <c r="N147" s="236"/>
      <c r="O147" s="236"/>
      <c r="P147" s="236"/>
      <c r="Q147" s="236"/>
      <c r="R147" s="245"/>
      <c r="S147" s="245"/>
      <c r="T147" s="245"/>
      <c r="U147" s="245"/>
      <c r="V147" s="242">
        <f t="shared" si="56"/>
        <v>20</v>
      </c>
      <c r="W147" s="242">
        <f t="shared" si="57"/>
        <v>41</v>
      </c>
      <c r="X147" s="242">
        <f t="shared" si="58"/>
        <v>0</v>
      </c>
      <c r="Y147" s="243">
        <f t="shared" si="59"/>
        <v>0</v>
      </c>
      <c r="Z147" s="1625"/>
      <c r="AA147" s="1606"/>
      <c r="AB147" s="1606"/>
      <c r="AC147" s="1606"/>
      <c r="AD147" s="1606"/>
      <c r="AE147" s="1606"/>
      <c r="AF147" s="1606"/>
      <c r="AG147" s="1606"/>
      <c r="AH147" s="1606"/>
      <c r="AI147" s="1610"/>
      <c r="AJ147" s="1610"/>
    </row>
    <row r="148" spans="1:36" ht="18.75" x14ac:dyDescent="0.25">
      <c r="A148" s="1613"/>
      <c r="B148" s="1616"/>
      <c r="C148" s="1619"/>
      <c r="D148" s="1622"/>
      <c r="E148" s="236" t="s">
        <v>557</v>
      </c>
      <c r="F148" s="236">
        <v>7</v>
      </c>
      <c r="G148" s="236">
        <v>18</v>
      </c>
      <c r="H148" s="236">
        <v>13</v>
      </c>
      <c r="I148" s="236">
        <v>8</v>
      </c>
      <c r="J148" s="236">
        <v>12</v>
      </c>
      <c r="K148" s="236">
        <v>18</v>
      </c>
      <c r="L148" s="236">
        <v>5</v>
      </c>
      <c r="M148" s="236">
        <v>10</v>
      </c>
      <c r="N148" s="236">
        <v>6</v>
      </c>
      <c r="O148" s="236">
        <v>10</v>
      </c>
      <c r="P148" s="236">
        <v>29</v>
      </c>
      <c r="Q148" s="236">
        <v>19</v>
      </c>
      <c r="R148" s="245"/>
      <c r="S148" s="245"/>
      <c r="T148" s="245"/>
      <c r="U148" s="245"/>
      <c r="V148" s="242">
        <f t="shared" si="56"/>
        <v>12.666666666666666</v>
      </c>
      <c r="W148" s="242">
        <f t="shared" si="57"/>
        <v>12.666666666666666</v>
      </c>
      <c r="X148" s="242">
        <f t="shared" si="58"/>
        <v>7</v>
      </c>
      <c r="Y148" s="243">
        <f t="shared" si="59"/>
        <v>19.333333333333332</v>
      </c>
      <c r="Z148" s="1625"/>
      <c r="AA148" s="1606"/>
      <c r="AB148" s="1606"/>
      <c r="AC148" s="1606"/>
      <c r="AD148" s="1606"/>
      <c r="AE148" s="1606"/>
      <c r="AF148" s="1606"/>
      <c r="AG148" s="1606"/>
      <c r="AH148" s="1606"/>
      <c r="AI148" s="1610"/>
      <c r="AJ148" s="1610"/>
    </row>
    <row r="149" spans="1:36" ht="18.75" x14ac:dyDescent="0.25">
      <c r="A149" s="1613"/>
      <c r="B149" s="1616"/>
      <c r="C149" s="1619"/>
      <c r="D149" s="1622"/>
      <c r="E149" s="236" t="s">
        <v>927</v>
      </c>
      <c r="F149" s="236"/>
      <c r="G149" s="236"/>
      <c r="H149" s="236"/>
      <c r="I149" s="236"/>
      <c r="J149" s="236"/>
      <c r="K149" s="236"/>
      <c r="L149" s="236">
        <v>8</v>
      </c>
      <c r="M149" s="236">
        <v>12</v>
      </c>
      <c r="N149" s="236">
        <v>0</v>
      </c>
      <c r="O149" s="236">
        <v>16</v>
      </c>
      <c r="P149" s="236">
        <v>15</v>
      </c>
      <c r="Q149" s="236">
        <v>2</v>
      </c>
      <c r="R149" s="245"/>
      <c r="S149" s="245"/>
      <c r="T149" s="245"/>
      <c r="U149" s="245"/>
      <c r="V149" s="242">
        <f t="shared" si="56"/>
        <v>0</v>
      </c>
      <c r="W149" s="242">
        <f t="shared" si="57"/>
        <v>0</v>
      </c>
      <c r="X149" s="242">
        <f t="shared" si="58"/>
        <v>10</v>
      </c>
      <c r="Y149" s="243">
        <f t="shared" si="59"/>
        <v>11</v>
      </c>
      <c r="Z149" s="1625"/>
      <c r="AA149" s="1606"/>
      <c r="AB149" s="1606"/>
      <c r="AC149" s="1606"/>
      <c r="AD149" s="1606"/>
      <c r="AE149" s="1606"/>
      <c r="AF149" s="1606"/>
      <c r="AG149" s="1606"/>
      <c r="AH149" s="1606"/>
      <c r="AI149" s="1610"/>
      <c r="AJ149" s="1610"/>
    </row>
    <row r="150" spans="1:36" ht="18.75" x14ac:dyDescent="0.25">
      <c r="A150" s="1613"/>
      <c r="B150" s="1616"/>
      <c r="C150" s="1619"/>
      <c r="D150" s="1622"/>
      <c r="E150" s="236" t="s">
        <v>44</v>
      </c>
      <c r="F150" s="236">
        <v>31</v>
      </c>
      <c r="G150" s="236">
        <v>44</v>
      </c>
      <c r="H150" s="236">
        <v>7</v>
      </c>
      <c r="I150" s="236">
        <v>15</v>
      </c>
      <c r="J150" s="236">
        <v>28</v>
      </c>
      <c r="K150" s="236">
        <v>9</v>
      </c>
      <c r="L150" s="236">
        <v>49</v>
      </c>
      <c r="M150" s="236">
        <v>37</v>
      </c>
      <c r="N150" s="236">
        <v>17</v>
      </c>
      <c r="O150" s="236">
        <v>59</v>
      </c>
      <c r="P150" s="236">
        <v>45</v>
      </c>
      <c r="Q150" s="236">
        <v>18</v>
      </c>
      <c r="R150" s="245"/>
      <c r="S150" s="245"/>
      <c r="T150" s="245"/>
      <c r="U150" s="245"/>
      <c r="V150" s="242">
        <f t="shared" si="56"/>
        <v>27.333333333333332</v>
      </c>
      <c r="W150" s="242">
        <f t="shared" si="57"/>
        <v>17.333333333333332</v>
      </c>
      <c r="X150" s="242">
        <f t="shared" si="58"/>
        <v>34.333333333333336</v>
      </c>
      <c r="Y150" s="243">
        <f t="shared" si="59"/>
        <v>40.666666666666664</v>
      </c>
      <c r="Z150" s="1625"/>
      <c r="AA150" s="1606"/>
      <c r="AB150" s="1606"/>
      <c r="AC150" s="1606"/>
      <c r="AD150" s="1606"/>
      <c r="AE150" s="1606"/>
      <c r="AF150" s="1606"/>
      <c r="AG150" s="1606"/>
      <c r="AH150" s="1606"/>
      <c r="AI150" s="1610"/>
      <c r="AJ150" s="1610"/>
    </row>
    <row r="151" spans="1:36" ht="18.75" x14ac:dyDescent="0.25">
      <c r="A151" s="1613"/>
      <c r="B151" s="1616"/>
      <c r="C151" s="1619"/>
      <c r="D151" s="1622"/>
      <c r="E151" s="236"/>
      <c r="F151" s="236"/>
      <c r="G151" s="236"/>
      <c r="H151" s="236"/>
      <c r="I151" s="236"/>
      <c r="J151" s="236"/>
      <c r="K151" s="236"/>
      <c r="L151" s="236"/>
      <c r="M151" s="236"/>
      <c r="N151" s="236"/>
      <c r="O151" s="236"/>
      <c r="P151" s="236"/>
      <c r="Q151" s="236"/>
      <c r="R151" s="245"/>
      <c r="S151" s="245"/>
      <c r="T151" s="245"/>
      <c r="U151" s="245"/>
      <c r="V151" s="242">
        <f t="shared" si="56"/>
        <v>0</v>
      </c>
      <c r="W151" s="242">
        <f t="shared" si="57"/>
        <v>0</v>
      </c>
      <c r="X151" s="242">
        <f t="shared" si="58"/>
        <v>0</v>
      </c>
      <c r="Y151" s="243">
        <f t="shared" si="59"/>
        <v>0</v>
      </c>
      <c r="Z151" s="1625"/>
      <c r="AA151" s="1606"/>
      <c r="AB151" s="1606"/>
      <c r="AC151" s="1606"/>
      <c r="AD151" s="1606"/>
      <c r="AE151" s="1606"/>
      <c r="AF151" s="1606"/>
      <c r="AG151" s="1606"/>
      <c r="AH151" s="1606"/>
      <c r="AI151" s="1610"/>
      <c r="AJ151" s="1610"/>
    </row>
    <row r="152" spans="1:36" ht="18.75" x14ac:dyDescent="0.25">
      <c r="A152" s="1613"/>
      <c r="B152" s="1616"/>
      <c r="C152" s="1619"/>
      <c r="D152" s="1622"/>
      <c r="E152" s="236" t="s">
        <v>558</v>
      </c>
      <c r="F152" s="236">
        <v>0</v>
      </c>
      <c r="G152" s="236">
        <v>0</v>
      </c>
      <c r="H152" s="236">
        <v>42</v>
      </c>
      <c r="I152" s="236">
        <v>0</v>
      </c>
      <c r="J152" s="236">
        <v>0</v>
      </c>
      <c r="K152" s="236">
        <v>36</v>
      </c>
      <c r="L152" s="236">
        <v>0</v>
      </c>
      <c r="M152" s="236">
        <v>0</v>
      </c>
      <c r="N152" s="236">
        <v>24</v>
      </c>
      <c r="O152" s="236">
        <v>0</v>
      </c>
      <c r="P152" s="236">
        <v>0</v>
      </c>
      <c r="Q152" s="236">
        <v>20</v>
      </c>
      <c r="R152" s="245"/>
      <c r="S152" s="245"/>
      <c r="T152" s="245"/>
      <c r="U152" s="245"/>
      <c r="V152" s="242">
        <f t="shared" si="56"/>
        <v>42</v>
      </c>
      <c r="W152" s="242">
        <f t="shared" si="57"/>
        <v>36</v>
      </c>
      <c r="X152" s="242">
        <f t="shared" si="58"/>
        <v>24</v>
      </c>
      <c r="Y152" s="243">
        <f t="shared" si="59"/>
        <v>20</v>
      </c>
      <c r="Z152" s="1625"/>
      <c r="AA152" s="1606"/>
      <c r="AB152" s="1606"/>
      <c r="AC152" s="1606"/>
      <c r="AD152" s="1606"/>
      <c r="AE152" s="1606"/>
      <c r="AF152" s="1606"/>
      <c r="AG152" s="1606"/>
      <c r="AH152" s="1606"/>
      <c r="AI152" s="1610"/>
      <c r="AJ152" s="1610"/>
    </row>
    <row r="153" spans="1:36" ht="18.75" x14ac:dyDescent="0.25">
      <c r="A153" s="1613"/>
      <c r="B153" s="1616"/>
      <c r="C153" s="1619"/>
      <c r="D153" s="1622"/>
      <c r="E153" s="236" t="s">
        <v>559</v>
      </c>
      <c r="F153" s="236">
        <v>6</v>
      </c>
      <c r="G153" s="236">
        <v>18</v>
      </c>
      <c r="H153" s="236">
        <v>4</v>
      </c>
      <c r="I153" s="236">
        <v>13</v>
      </c>
      <c r="J153" s="236">
        <v>6</v>
      </c>
      <c r="K153" s="236">
        <v>5</v>
      </c>
      <c r="L153" s="236">
        <v>5</v>
      </c>
      <c r="M153" s="236">
        <v>13</v>
      </c>
      <c r="N153" s="236">
        <v>6</v>
      </c>
      <c r="O153" s="236">
        <v>8</v>
      </c>
      <c r="P153" s="236">
        <v>20</v>
      </c>
      <c r="Q153" s="236">
        <v>10</v>
      </c>
      <c r="R153" s="245"/>
      <c r="S153" s="245"/>
      <c r="T153" s="245"/>
      <c r="U153" s="245"/>
      <c r="V153" s="242">
        <f t="shared" si="56"/>
        <v>9.3333333333333339</v>
      </c>
      <c r="W153" s="242">
        <f t="shared" si="57"/>
        <v>8</v>
      </c>
      <c r="X153" s="242">
        <f t="shared" si="58"/>
        <v>8</v>
      </c>
      <c r="Y153" s="243">
        <f t="shared" si="59"/>
        <v>12.666666666666666</v>
      </c>
      <c r="Z153" s="1625"/>
      <c r="AA153" s="1606"/>
      <c r="AB153" s="1606"/>
      <c r="AC153" s="1606"/>
      <c r="AD153" s="1606"/>
      <c r="AE153" s="1606"/>
      <c r="AF153" s="1606"/>
      <c r="AG153" s="1606"/>
      <c r="AH153" s="1606"/>
      <c r="AI153" s="1610"/>
      <c r="AJ153" s="1610"/>
    </row>
    <row r="154" spans="1:36" ht="19.5" thickBot="1" x14ac:dyDescent="0.3">
      <c r="A154" s="1614"/>
      <c r="B154" s="1617"/>
      <c r="C154" s="1620"/>
      <c r="D154" s="1623"/>
      <c r="E154" s="299" t="s">
        <v>560</v>
      </c>
      <c r="F154" s="299">
        <v>28</v>
      </c>
      <c r="G154" s="299">
        <v>16</v>
      </c>
      <c r="H154" s="299">
        <v>4</v>
      </c>
      <c r="I154" s="299">
        <v>10</v>
      </c>
      <c r="J154" s="299">
        <v>5</v>
      </c>
      <c r="K154" s="299">
        <v>0</v>
      </c>
      <c r="L154" s="299">
        <v>12</v>
      </c>
      <c r="M154" s="299">
        <v>4</v>
      </c>
      <c r="N154" s="299">
        <v>6</v>
      </c>
      <c r="O154" s="299">
        <v>14</v>
      </c>
      <c r="P154" s="299">
        <v>4</v>
      </c>
      <c r="Q154" s="299">
        <v>2</v>
      </c>
      <c r="R154" s="666"/>
      <c r="S154" s="666"/>
      <c r="T154" s="666"/>
      <c r="U154" s="666"/>
      <c r="V154" s="246">
        <f t="shared" si="56"/>
        <v>16</v>
      </c>
      <c r="W154" s="246">
        <f t="shared" si="57"/>
        <v>7.5</v>
      </c>
      <c r="X154" s="246">
        <f t="shared" si="58"/>
        <v>7.333333333333333</v>
      </c>
      <c r="Y154" s="247">
        <f t="shared" si="59"/>
        <v>6.666666666666667</v>
      </c>
      <c r="Z154" s="1626"/>
      <c r="AA154" s="1607"/>
      <c r="AB154" s="1607"/>
      <c r="AC154" s="1607"/>
      <c r="AD154" s="1607"/>
      <c r="AE154" s="1607"/>
      <c r="AF154" s="1607"/>
      <c r="AG154" s="1607"/>
      <c r="AH154" s="1607"/>
      <c r="AI154" s="1611"/>
      <c r="AJ154" s="1611"/>
    </row>
    <row r="155" spans="1:36" ht="18.75" x14ac:dyDescent="0.25">
      <c r="A155" s="1612">
        <v>20</v>
      </c>
      <c r="B155" s="1615" t="s">
        <v>255</v>
      </c>
      <c r="C155" s="1627">
        <v>100</v>
      </c>
      <c r="D155" s="1621">
        <f>100*0.9</f>
        <v>90</v>
      </c>
      <c r="E155" s="231" t="s">
        <v>180</v>
      </c>
      <c r="F155" s="231">
        <v>6</v>
      </c>
      <c r="G155" s="231">
        <v>14</v>
      </c>
      <c r="H155" s="231">
        <v>2</v>
      </c>
      <c r="I155" s="231">
        <v>7</v>
      </c>
      <c r="J155" s="231">
        <v>15</v>
      </c>
      <c r="K155" s="231">
        <v>3</v>
      </c>
      <c r="L155" s="231">
        <v>18</v>
      </c>
      <c r="M155" s="231">
        <v>21</v>
      </c>
      <c r="N155" s="231">
        <v>21</v>
      </c>
      <c r="O155" s="231">
        <v>19</v>
      </c>
      <c r="P155" s="231">
        <v>36</v>
      </c>
      <c r="Q155" s="231">
        <v>25</v>
      </c>
      <c r="R155" s="255">
        <v>396</v>
      </c>
      <c r="S155" s="255">
        <v>396</v>
      </c>
      <c r="T155" s="255">
        <v>402</v>
      </c>
      <c r="U155" s="255">
        <v>402</v>
      </c>
      <c r="V155" s="240">
        <f t="shared" si="56"/>
        <v>7.333333333333333</v>
      </c>
      <c r="W155" s="240">
        <f t="shared" si="57"/>
        <v>8.3333333333333339</v>
      </c>
      <c r="X155" s="240">
        <f t="shared" si="58"/>
        <v>20</v>
      </c>
      <c r="Y155" s="241">
        <f t="shared" si="59"/>
        <v>26.666666666666668</v>
      </c>
      <c r="Z155" s="1624">
        <f>SUM(V155:V156)</f>
        <v>7.333333333333333</v>
      </c>
      <c r="AA155" s="1608">
        <f>SUM(W155:W156)</f>
        <v>8.3333333333333339</v>
      </c>
      <c r="AB155" s="1608">
        <f>SUM(X155:X156)</f>
        <v>20</v>
      </c>
      <c r="AC155" s="1608">
        <f>SUM(Y155:Y156)</f>
        <v>26.666666666666668</v>
      </c>
      <c r="AD155" s="1605">
        <f t="shared" ref="AD155:AG155" si="60">Z155*0.38*0.9*SQRT(3)</f>
        <v>4.3439834253827438</v>
      </c>
      <c r="AE155" s="1605">
        <f t="shared" si="60"/>
        <v>4.936344801571301</v>
      </c>
      <c r="AF155" s="1605">
        <f t="shared" si="60"/>
        <v>11.847227523771119</v>
      </c>
      <c r="AG155" s="1605">
        <f t="shared" si="60"/>
        <v>15.796303365028162</v>
      </c>
      <c r="AH155" s="1608">
        <f>MAX(Z155:AC156)</f>
        <v>26.666666666666668</v>
      </c>
      <c r="AI155" s="1609">
        <f t="shared" ref="AI155" si="61">AH155*0.38*0.9*SQRT(3)</f>
        <v>15.796303365028162</v>
      </c>
      <c r="AJ155" s="1609">
        <f>D155-AI155</f>
        <v>74.203696634971834</v>
      </c>
    </row>
    <row r="156" spans="1:36" ht="19.5" thickBot="1" x14ac:dyDescent="0.3">
      <c r="A156" s="1614"/>
      <c r="B156" s="1617"/>
      <c r="C156" s="1628"/>
      <c r="D156" s="1623"/>
      <c r="E156" s="299"/>
      <c r="F156" s="299"/>
      <c r="G156" s="299"/>
      <c r="H156" s="299"/>
      <c r="I156" s="299"/>
      <c r="J156" s="299"/>
      <c r="K156" s="299"/>
      <c r="L156" s="299"/>
      <c r="M156" s="299"/>
      <c r="N156" s="299"/>
      <c r="O156" s="299"/>
      <c r="P156" s="299"/>
      <c r="Q156" s="299"/>
      <c r="R156" s="666"/>
      <c r="S156" s="666"/>
      <c r="T156" s="666"/>
      <c r="U156" s="666"/>
      <c r="V156" s="246">
        <f t="shared" si="56"/>
        <v>0</v>
      </c>
      <c r="W156" s="246">
        <f t="shared" si="57"/>
        <v>0</v>
      </c>
      <c r="X156" s="246">
        <f t="shared" si="58"/>
        <v>0</v>
      </c>
      <c r="Y156" s="247">
        <f t="shared" si="59"/>
        <v>0</v>
      </c>
      <c r="Z156" s="1626"/>
      <c r="AA156" s="1607"/>
      <c r="AB156" s="1607"/>
      <c r="AC156" s="1607"/>
      <c r="AD156" s="1607"/>
      <c r="AE156" s="1607"/>
      <c r="AF156" s="1607"/>
      <c r="AG156" s="1607"/>
      <c r="AH156" s="1607"/>
      <c r="AI156" s="1611"/>
      <c r="AJ156" s="1611"/>
    </row>
    <row r="157" spans="1:36" ht="18.75" x14ac:dyDescent="0.25">
      <c r="A157" s="1612">
        <v>21</v>
      </c>
      <c r="B157" s="1615" t="s">
        <v>265</v>
      </c>
      <c r="C157" s="1627">
        <v>160</v>
      </c>
      <c r="D157" s="1621">
        <f>160*0.9</f>
        <v>144</v>
      </c>
      <c r="E157" s="231" t="s">
        <v>1058</v>
      </c>
      <c r="F157" s="231">
        <v>25</v>
      </c>
      <c r="G157" s="231">
        <v>22</v>
      </c>
      <c r="H157" s="231">
        <v>16</v>
      </c>
      <c r="I157" s="231">
        <v>20</v>
      </c>
      <c r="J157" s="231">
        <v>7</v>
      </c>
      <c r="K157" s="231">
        <v>9</v>
      </c>
      <c r="L157" s="231">
        <v>30</v>
      </c>
      <c r="M157" s="231">
        <v>17</v>
      </c>
      <c r="N157" s="231">
        <v>29</v>
      </c>
      <c r="O157" s="231">
        <v>30</v>
      </c>
      <c r="P157" s="231">
        <v>29</v>
      </c>
      <c r="Q157" s="231">
        <v>20</v>
      </c>
      <c r="R157" s="255">
        <v>397</v>
      </c>
      <c r="S157" s="255">
        <v>396</v>
      </c>
      <c r="T157" s="255"/>
      <c r="U157" s="255"/>
      <c r="V157" s="240">
        <f t="shared" si="56"/>
        <v>21</v>
      </c>
      <c r="W157" s="240">
        <f t="shared" si="57"/>
        <v>12</v>
      </c>
      <c r="X157" s="240">
        <f t="shared" si="58"/>
        <v>25.333333333333332</v>
      </c>
      <c r="Y157" s="241">
        <f t="shared" si="59"/>
        <v>26.333333333333332</v>
      </c>
      <c r="Z157" s="1624">
        <f>SUM(V157:V158)</f>
        <v>21</v>
      </c>
      <c r="AA157" s="1608">
        <f>SUM(W157:W158)</f>
        <v>12</v>
      </c>
      <c r="AB157" s="1608">
        <f>SUM(X157:X158)</f>
        <v>25.333333333333332</v>
      </c>
      <c r="AC157" s="1608">
        <f>SUM(Y157:Y158)</f>
        <v>26.333333333333332</v>
      </c>
      <c r="AD157" s="1605">
        <f t="shared" ref="AD157:AG157" si="62">Z157*0.38*0.9*SQRT(3)</f>
        <v>12.439588899959677</v>
      </c>
      <c r="AE157" s="1605">
        <f t="shared" si="62"/>
        <v>7.1083365142626738</v>
      </c>
      <c r="AF157" s="1605">
        <f t="shared" si="62"/>
        <v>15.006488196776752</v>
      </c>
      <c r="AG157" s="1605">
        <f t="shared" si="62"/>
        <v>15.598849572965308</v>
      </c>
      <c r="AH157" s="1608">
        <f>MAX(Z157:AC158)</f>
        <v>26.333333333333332</v>
      </c>
      <c r="AI157" s="1609">
        <f t="shared" ref="AI157" si="63">AH157*0.38*0.9*SQRT(3)</f>
        <v>15.598849572965308</v>
      </c>
      <c r="AJ157" s="1609">
        <f>D157-AI157</f>
        <v>128.40115042703468</v>
      </c>
    </row>
    <row r="158" spans="1:36" ht="19.5" thickBot="1" x14ac:dyDescent="0.3">
      <c r="A158" s="1614"/>
      <c r="B158" s="1617"/>
      <c r="C158" s="1628"/>
      <c r="D158" s="1623"/>
      <c r="E158" s="299"/>
      <c r="F158" s="299"/>
      <c r="G158" s="299"/>
      <c r="H158" s="299"/>
      <c r="I158" s="299"/>
      <c r="J158" s="299"/>
      <c r="K158" s="299"/>
      <c r="L158" s="299"/>
      <c r="M158" s="299"/>
      <c r="N158" s="299"/>
      <c r="O158" s="299"/>
      <c r="P158" s="299"/>
      <c r="Q158" s="299"/>
      <c r="R158" s="666"/>
      <c r="S158" s="666"/>
      <c r="T158" s="666"/>
      <c r="U158" s="666"/>
      <c r="V158" s="246">
        <f t="shared" si="56"/>
        <v>0</v>
      </c>
      <c r="W158" s="246">
        <f t="shared" si="57"/>
        <v>0</v>
      </c>
      <c r="X158" s="246">
        <f t="shared" si="58"/>
        <v>0</v>
      </c>
      <c r="Y158" s="247">
        <f t="shared" si="59"/>
        <v>0</v>
      </c>
      <c r="Z158" s="1626"/>
      <c r="AA158" s="1607"/>
      <c r="AB158" s="1607"/>
      <c r="AC158" s="1607"/>
      <c r="AD158" s="1607"/>
      <c r="AE158" s="1607"/>
      <c r="AF158" s="1607"/>
      <c r="AG158" s="1607"/>
      <c r="AH158" s="1607"/>
      <c r="AI158" s="1611"/>
      <c r="AJ158" s="1611"/>
    </row>
    <row r="159" spans="1:36" ht="18.75" x14ac:dyDescent="0.25">
      <c r="A159" s="1612">
        <v>22</v>
      </c>
      <c r="B159" s="1615" t="s">
        <v>484</v>
      </c>
      <c r="C159" s="1627">
        <v>100</v>
      </c>
      <c r="D159" s="1621">
        <f>100*0.9</f>
        <v>90</v>
      </c>
      <c r="E159" s="231" t="s">
        <v>561</v>
      </c>
      <c r="F159" s="231">
        <v>0</v>
      </c>
      <c r="G159" s="231">
        <v>1</v>
      </c>
      <c r="H159" s="231">
        <v>0</v>
      </c>
      <c r="I159" s="231">
        <v>1</v>
      </c>
      <c r="J159" s="231">
        <v>7</v>
      </c>
      <c r="K159" s="231">
        <v>0</v>
      </c>
      <c r="L159" s="231">
        <v>1</v>
      </c>
      <c r="M159" s="231">
        <v>10</v>
      </c>
      <c r="N159" s="231">
        <v>0.1</v>
      </c>
      <c r="O159" s="231">
        <v>1</v>
      </c>
      <c r="P159" s="231">
        <v>12</v>
      </c>
      <c r="Q159" s="231">
        <v>0.3</v>
      </c>
      <c r="R159" s="255">
        <v>418</v>
      </c>
      <c r="S159" s="255">
        <v>418</v>
      </c>
      <c r="T159" s="255">
        <v>404</v>
      </c>
      <c r="U159" s="255">
        <v>404</v>
      </c>
      <c r="V159" s="240">
        <f t="shared" si="56"/>
        <v>1</v>
      </c>
      <c r="W159" s="240">
        <f t="shared" si="57"/>
        <v>4</v>
      </c>
      <c r="X159" s="240">
        <f t="shared" si="58"/>
        <v>3.6999999999999997</v>
      </c>
      <c r="Y159" s="241">
        <f t="shared" si="59"/>
        <v>4.4333333333333336</v>
      </c>
      <c r="Z159" s="1624">
        <f>SUM(V159:V163)</f>
        <v>6.333333333333333</v>
      </c>
      <c r="AA159" s="1608">
        <f>SUM(W159:W163)</f>
        <v>7.6666666666666661</v>
      </c>
      <c r="AB159" s="1608">
        <f>SUM(X159:X163)</f>
        <v>7.1</v>
      </c>
      <c r="AC159" s="1608">
        <f>SUM(Y159:Y163)</f>
        <v>9.9333333333333336</v>
      </c>
      <c r="AD159" s="1605">
        <f t="shared" ref="AD159:AG159" si="64">Z159*0.38*0.9*SQRT(3)</f>
        <v>3.7516220491941881</v>
      </c>
      <c r="AE159" s="1605">
        <f t="shared" si="64"/>
        <v>4.5414372174455959</v>
      </c>
      <c r="AF159" s="1605">
        <f t="shared" si="64"/>
        <v>4.205765770938747</v>
      </c>
      <c r="AG159" s="1605">
        <f t="shared" si="64"/>
        <v>5.8841230034729897</v>
      </c>
      <c r="AH159" s="1608">
        <f>MAX(Z159:AC163)</f>
        <v>9.9333333333333336</v>
      </c>
      <c r="AI159" s="1609">
        <f t="shared" ref="AI159" si="65">AH159*0.38*0.9*SQRT(3)</f>
        <v>5.8841230034729897</v>
      </c>
      <c r="AJ159" s="1609">
        <f>D159-AI159</f>
        <v>84.115876996527007</v>
      </c>
    </row>
    <row r="160" spans="1:36" ht="18.75" x14ac:dyDescent="0.25">
      <c r="A160" s="1613"/>
      <c r="B160" s="1616"/>
      <c r="C160" s="1629"/>
      <c r="D160" s="1622"/>
      <c r="E160" s="236" t="s">
        <v>527</v>
      </c>
      <c r="F160" s="236"/>
      <c r="G160" s="236"/>
      <c r="H160" s="236"/>
      <c r="I160" s="236"/>
      <c r="J160" s="236"/>
      <c r="K160" s="236"/>
      <c r="L160" s="236">
        <v>0</v>
      </c>
      <c r="M160" s="236">
        <v>0</v>
      </c>
      <c r="N160" s="236">
        <v>0</v>
      </c>
      <c r="O160" s="236">
        <v>0</v>
      </c>
      <c r="P160" s="236">
        <v>0</v>
      </c>
      <c r="Q160" s="236">
        <v>0</v>
      </c>
      <c r="R160" s="245"/>
      <c r="S160" s="245"/>
      <c r="T160" s="245"/>
      <c r="U160" s="245"/>
      <c r="V160" s="242">
        <f t="shared" si="56"/>
        <v>0</v>
      </c>
      <c r="W160" s="242">
        <f t="shared" si="57"/>
        <v>0</v>
      </c>
      <c r="X160" s="242">
        <f t="shared" si="58"/>
        <v>0</v>
      </c>
      <c r="Y160" s="243">
        <f t="shared" si="59"/>
        <v>0</v>
      </c>
      <c r="Z160" s="1625"/>
      <c r="AA160" s="1606"/>
      <c r="AB160" s="1606"/>
      <c r="AC160" s="1606"/>
      <c r="AD160" s="1606"/>
      <c r="AE160" s="1606"/>
      <c r="AF160" s="1606"/>
      <c r="AG160" s="1606"/>
      <c r="AH160" s="1606"/>
      <c r="AI160" s="1610"/>
      <c r="AJ160" s="1610"/>
    </row>
    <row r="161" spans="1:36" ht="18.75" x14ac:dyDescent="0.25">
      <c r="A161" s="1613"/>
      <c r="B161" s="1616"/>
      <c r="C161" s="1629"/>
      <c r="D161" s="1622"/>
      <c r="E161" s="236" t="s">
        <v>562</v>
      </c>
      <c r="F161" s="231">
        <v>4</v>
      </c>
      <c r="G161" s="231">
        <v>6</v>
      </c>
      <c r="H161" s="231">
        <v>6</v>
      </c>
      <c r="I161" s="231">
        <v>1</v>
      </c>
      <c r="J161" s="231">
        <v>8</v>
      </c>
      <c r="K161" s="231">
        <v>2</v>
      </c>
      <c r="L161" s="236">
        <v>0.2</v>
      </c>
      <c r="M161" s="236">
        <v>8</v>
      </c>
      <c r="N161" s="236">
        <v>2</v>
      </c>
      <c r="O161" s="236">
        <v>0</v>
      </c>
      <c r="P161" s="236">
        <v>9</v>
      </c>
      <c r="Q161" s="236">
        <v>2</v>
      </c>
      <c r="R161" s="245"/>
      <c r="S161" s="245"/>
      <c r="T161" s="245"/>
      <c r="U161" s="245"/>
      <c r="V161" s="242">
        <f t="shared" si="56"/>
        <v>5.333333333333333</v>
      </c>
      <c r="W161" s="242">
        <f t="shared" si="57"/>
        <v>3.6666666666666665</v>
      </c>
      <c r="X161" s="242">
        <f t="shared" si="58"/>
        <v>3.4</v>
      </c>
      <c r="Y161" s="243">
        <f t="shared" si="59"/>
        <v>5.5</v>
      </c>
      <c r="Z161" s="1625"/>
      <c r="AA161" s="1606"/>
      <c r="AB161" s="1606"/>
      <c r="AC161" s="1606"/>
      <c r="AD161" s="1606"/>
      <c r="AE161" s="1606"/>
      <c r="AF161" s="1606"/>
      <c r="AG161" s="1606"/>
      <c r="AH161" s="1606"/>
      <c r="AI161" s="1610"/>
      <c r="AJ161" s="1610"/>
    </row>
    <row r="162" spans="1:36" ht="18.75" x14ac:dyDescent="0.25">
      <c r="A162" s="1613"/>
      <c r="B162" s="1616"/>
      <c r="C162" s="1629"/>
      <c r="D162" s="1622"/>
      <c r="E162" s="236" t="s">
        <v>906</v>
      </c>
      <c r="F162" s="236"/>
      <c r="G162" s="236"/>
      <c r="H162" s="236"/>
      <c r="I162" s="236"/>
      <c r="J162" s="236"/>
      <c r="K162" s="236"/>
      <c r="L162" s="236">
        <v>0</v>
      </c>
      <c r="M162" s="236">
        <v>0</v>
      </c>
      <c r="N162" s="236">
        <v>0</v>
      </c>
      <c r="O162" s="236">
        <v>0</v>
      </c>
      <c r="P162" s="236">
        <v>0</v>
      </c>
      <c r="Q162" s="236">
        <v>0</v>
      </c>
      <c r="R162" s="245"/>
      <c r="S162" s="245"/>
      <c r="T162" s="245"/>
      <c r="U162" s="245"/>
      <c r="V162" s="242">
        <f t="shared" si="56"/>
        <v>0</v>
      </c>
      <c r="W162" s="242">
        <f t="shared" si="57"/>
        <v>0</v>
      </c>
      <c r="X162" s="242">
        <f t="shared" si="58"/>
        <v>0</v>
      </c>
      <c r="Y162" s="243">
        <f t="shared" si="59"/>
        <v>0</v>
      </c>
      <c r="Z162" s="1625"/>
      <c r="AA162" s="1606"/>
      <c r="AB162" s="1606"/>
      <c r="AC162" s="1606"/>
      <c r="AD162" s="1606"/>
      <c r="AE162" s="1606"/>
      <c r="AF162" s="1606"/>
      <c r="AG162" s="1606"/>
      <c r="AH162" s="1606"/>
      <c r="AI162" s="1610"/>
      <c r="AJ162" s="1610"/>
    </row>
    <row r="163" spans="1:36" ht="19.5" thickBot="1" x14ac:dyDescent="0.3">
      <c r="A163" s="1614"/>
      <c r="B163" s="1617"/>
      <c r="C163" s="1628"/>
      <c r="D163" s="1623"/>
      <c r="E163" s="299"/>
      <c r="F163" s="299"/>
      <c r="G163" s="299"/>
      <c r="H163" s="299"/>
      <c r="I163" s="299"/>
      <c r="J163" s="299"/>
      <c r="K163" s="299"/>
      <c r="L163" s="299"/>
      <c r="M163" s="299"/>
      <c r="N163" s="299"/>
      <c r="O163" s="299"/>
      <c r="P163" s="299"/>
      <c r="Q163" s="299"/>
      <c r="R163" s="666"/>
      <c r="S163" s="666"/>
      <c r="T163" s="666"/>
      <c r="U163" s="666"/>
      <c r="V163" s="246">
        <f t="shared" si="56"/>
        <v>0</v>
      </c>
      <c r="W163" s="246">
        <f t="shared" si="57"/>
        <v>0</v>
      </c>
      <c r="X163" s="246">
        <f t="shared" si="58"/>
        <v>0</v>
      </c>
      <c r="Y163" s="247">
        <f t="shared" si="59"/>
        <v>0</v>
      </c>
      <c r="Z163" s="1626"/>
      <c r="AA163" s="1607"/>
      <c r="AB163" s="1607"/>
      <c r="AC163" s="1607"/>
      <c r="AD163" s="1607"/>
      <c r="AE163" s="1607"/>
      <c r="AF163" s="1607"/>
      <c r="AG163" s="1607"/>
      <c r="AH163" s="1607"/>
      <c r="AI163" s="1611"/>
      <c r="AJ163" s="1611"/>
    </row>
    <row r="164" spans="1:36" ht="18.75" x14ac:dyDescent="0.25">
      <c r="A164" s="1612">
        <v>23</v>
      </c>
      <c r="B164" s="1615" t="s">
        <v>645</v>
      </c>
      <c r="C164" s="1627" t="s">
        <v>1064</v>
      </c>
      <c r="D164" s="1621">
        <f>250*0.9</f>
        <v>225</v>
      </c>
      <c r="E164" s="231" t="s">
        <v>1059</v>
      </c>
      <c r="F164" s="231"/>
      <c r="G164" s="231"/>
      <c r="H164" s="231"/>
      <c r="I164" s="231"/>
      <c r="J164" s="231"/>
      <c r="K164" s="231"/>
      <c r="L164" s="231"/>
      <c r="M164" s="231"/>
      <c r="N164" s="231"/>
      <c r="O164" s="231"/>
      <c r="P164" s="231"/>
      <c r="Q164" s="231"/>
      <c r="R164" s="255">
        <v>390</v>
      </c>
      <c r="S164" s="255">
        <v>390</v>
      </c>
      <c r="T164" s="255"/>
      <c r="U164" s="255">
        <v>401</v>
      </c>
      <c r="V164" s="240">
        <f t="shared" ref="V164:V167" si="66">IF(AND(F164=0,G164=0,H164=0),0,IF(AND(F164=0,G164=0),H164,IF(AND(F164=0,H164=0),G164,IF(AND(G164=0,H164=0),F164,IF(F164=0,(G164+H164)/2,IF(G164=0,(F164+H164)/2,IF(H164=0,(F164+G164)/2,(F164+G164+H164)/3)))))))</f>
        <v>0</v>
      </c>
      <c r="W164" s="240">
        <f t="shared" ref="W164:W167" si="67">IF(AND(I164=0,J164=0,K164=0),0,IF(AND(I164=0,J164=0),K164,IF(AND(I164=0,K164=0),J164,IF(AND(J164=0,K164=0),I164,IF(I164=0,(J164+K164)/2,IF(J164=0,(I164+K164)/2,IF(K164=0,(I164+J164)/2,(I164+J164+K164)/3)))))))</f>
        <v>0</v>
      </c>
      <c r="X164" s="240">
        <f t="shared" ref="X164:X167" si="68">IF(AND(L164=0,M164=0,N164=0),0,IF(AND(L164=0,M164=0),N164,IF(AND(L164=0,N164=0),M164,IF(AND(M164=0,N164=0),L164,IF(L164=0,(M164+N164)/2,IF(M164=0,(L164+N164)/2,IF(N164=0,(L164+M164)/2,(L164+M164+N164)/3)))))))</f>
        <v>0</v>
      </c>
      <c r="Y164" s="617">
        <f t="shared" ref="Y164:Y167" si="69">IF(AND(O164=0,P164=0,Q164=0),0,IF(AND(O164=0,P164=0),Q164,IF(AND(O164=0,Q164=0),P164,IF(AND(P164=0,Q164=0),O164,IF(O164=0,(P164+Q164)/2,IF(P164=0,(O164+Q164)/2,IF(Q164=0,(O164+P164)/2,(O164+P164+Q164)/3)))))))</f>
        <v>0</v>
      </c>
      <c r="Z164" s="1624">
        <f>SUM(V164:V167)</f>
        <v>0</v>
      </c>
      <c r="AA164" s="1608">
        <f>SUM(W164:W167)</f>
        <v>0</v>
      </c>
      <c r="AB164" s="1608">
        <f>SUM(X164:X167)</f>
        <v>0</v>
      </c>
      <c r="AC164" s="1608">
        <f>SUM(Y164:Y167)</f>
        <v>0</v>
      </c>
      <c r="AD164" s="1605">
        <f t="shared" ref="AD164" si="70">Z164*0.38*0.9*SQRT(3)</f>
        <v>0</v>
      </c>
      <c r="AE164" s="1605">
        <f t="shared" ref="AE164" si="71">AA164*0.38*0.9*SQRT(3)</f>
        <v>0</v>
      </c>
      <c r="AF164" s="1605">
        <f t="shared" ref="AF164" si="72">AB164*0.38*0.9*SQRT(3)</f>
        <v>0</v>
      </c>
      <c r="AG164" s="1605">
        <f t="shared" ref="AG164" si="73">AC164*0.38*0.9*SQRT(3)</f>
        <v>0</v>
      </c>
      <c r="AH164" s="1608">
        <f>MAX(Z164:AC167)</f>
        <v>0</v>
      </c>
      <c r="AI164" s="1609">
        <f t="shared" ref="AI164" si="74">AH164*0.38*0.9*SQRT(3)</f>
        <v>0</v>
      </c>
      <c r="AJ164" s="1609">
        <f>D164-AI164</f>
        <v>225</v>
      </c>
    </row>
    <row r="165" spans="1:36" ht="18.75" x14ac:dyDescent="0.25">
      <c r="A165" s="1613"/>
      <c r="B165" s="1616"/>
      <c r="C165" s="1629"/>
      <c r="D165" s="1622"/>
      <c r="E165" s="236"/>
      <c r="F165" s="236"/>
      <c r="G165" s="236"/>
      <c r="H165" s="236"/>
      <c r="I165" s="236"/>
      <c r="J165" s="236"/>
      <c r="K165" s="236"/>
      <c r="L165" s="236"/>
      <c r="M165" s="236"/>
      <c r="N165" s="236"/>
      <c r="O165" s="236"/>
      <c r="P165" s="236"/>
      <c r="Q165" s="236"/>
      <c r="R165" s="245"/>
      <c r="S165" s="245"/>
      <c r="T165" s="245"/>
      <c r="U165" s="245"/>
      <c r="V165" s="242">
        <f t="shared" si="66"/>
        <v>0</v>
      </c>
      <c r="W165" s="242">
        <f t="shared" si="67"/>
        <v>0</v>
      </c>
      <c r="X165" s="242">
        <f t="shared" si="68"/>
        <v>0</v>
      </c>
      <c r="Y165" s="618">
        <f t="shared" si="69"/>
        <v>0</v>
      </c>
      <c r="Z165" s="1625"/>
      <c r="AA165" s="1606"/>
      <c r="AB165" s="1606"/>
      <c r="AC165" s="1606"/>
      <c r="AD165" s="1606"/>
      <c r="AE165" s="1606"/>
      <c r="AF165" s="1606"/>
      <c r="AG165" s="1606"/>
      <c r="AH165" s="1606"/>
      <c r="AI165" s="1610"/>
      <c r="AJ165" s="1610"/>
    </row>
    <row r="166" spans="1:36" ht="18.75" x14ac:dyDescent="0.25">
      <c r="A166" s="1613"/>
      <c r="B166" s="1616"/>
      <c r="C166" s="1629"/>
      <c r="D166" s="1622"/>
      <c r="E166" s="236"/>
      <c r="F166" s="236"/>
      <c r="G166" s="236"/>
      <c r="H166" s="236"/>
      <c r="I166" s="236"/>
      <c r="J166" s="236"/>
      <c r="K166" s="236"/>
      <c r="L166" s="236"/>
      <c r="M166" s="236"/>
      <c r="N166" s="236"/>
      <c r="O166" s="236"/>
      <c r="P166" s="236"/>
      <c r="Q166" s="236"/>
      <c r="R166" s="245"/>
      <c r="S166" s="245"/>
      <c r="T166" s="245"/>
      <c r="U166" s="245"/>
      <c r="V166" s="242">
        <f t="shared" si="66"/>
        <v>0</v>
      </c>
      <c r="W166" s="242">
        <f t="shared" si="67"/>
        <v>0</v>
      </c>
      <c r="X166" s="242">
        <f t="shared" si="68"/>
        <v>0</v>
      </c>
      <c r="Y166" s="618">
        <f t="shared" si="69"/>
        <v>0</v>
      </c>
      <c r="Z166" s="1625"/>
      <c r="AA166" s="1606"/>
      <c r="AB166" s="1606"/>
      <c r="AC166" s="1606"/>
      <c r="AD166" s="1606"/>
      <c r="AE166" s="1606"/>
      <c r="AF166" s="1606"/>
      <c r="AG166" s="1606"/>
      <c r="AH166" s="1606"/>
      <c r="AI166" s="1610"/>
      <c r="AJ166" s="1610"/>
    </row>
    <row r="167" spans="1:36" ht="19.5" thickBot="1" x14ac:dyDescent="0.3">
      <c r="A167" s="1614"/>
      <c r="B167" s="1617"/>
      <c r="C167" s="1628"/>
      <c r="D167" s="1623"/>
      <c r="E167" s="299"/>
      <c r="F167" s="299"/>
      <c r="G167" s="299"/>
      <c r="H167" s="299"/>
      <c r="I167" s="299"/>
      <c r="J167" s="299"/>
      <c r="K167" s="299"/>
      <c r="L167" s="299"/>
      <c r="M167" s="299"/>
      <c r="N167" s="299"/>
      <c r="O167" s="299"/>
      <c r="P167" s="299"/>
      <c r="Q167" s="299"/>
      <c r="R167" s="666"/>
      <c r="S167" s="666"/>
      <c r="T167" s="666"/>
      <c r="U167" s="666"/>
      <c r="V167" s="246">
        <f t="shared" si="66"/>
        <v>0</v>
      </c>
      <c r="W167" s="246">
        <f t="shared" si="67"/>
        <v>0</v>
      </c>
      <c r="X167" s="246">
        <f t="shared" si="68"/>
        <v>0</v>
      </c>
      <c r="Y167" s="619">
        <f t="shared" si="69"/>
        <v>0</v>
      </c>
      <c r="Z167" s="1626"/>
      <c r="AA167" s="1607"/>
      <c r="AB167" s="1607"/>
      <c r="AC167" s="1607"/>
      <c r="AD167" s="1607"/>
      <c r="AE167" s="1607"/>
      <c r="AF167" s="1607"/>
      <c r="AG167" s="1607"/>
      <c r="AH167" s="1607"/>
      <c r="AI167" s="1611"/>
      <c r="AJ167" s="1611"/>
    </row>
    <row r="168" spans="1:36" ht="18.75" x14ac:dyDescent="0.25">
      <c r="A168" s="1612">
        <v>23</v>
      </c>
      <c r="B168" s="1615" t="s">
        <v>470</v>
      </c>
      <c r="C168" s="1618">
        <v>400.4</v>
      </c>
      <c r="D168" s="1621">
        <f>800*0.9</f>
        <v>720</v>
      </c>
      <c r="E168" s="231" t="s">
        <v>1046</v>
      </c>
      <c r="F168" s="231">
        <v>23</v>
      </c>
      <c r="G168" s="231">
        <v>21</v>
      </c>
      <c r="H168" s="231">
        <v>36</v>
      </c>
      <c r="I168" s="231">
        <v>116</v>
      </c>
      <c r="J168" s="231">
        <v>123</v>
      </c>
      <c r="K168" s="231">
        <v>114</v>
      </c>
      <c r="L168" s="231"/>
      <c r="M168" s="231"/>
      <c r="N168" s="231"/>
      <c r="O168" s="231"/>
      <c r="P168" s="231"/>
      <c r="Q168" s="231"/>
      <c r="R168" s="255">
        <v>395</v>
      </c>
      <c r="S168" s="255">
        <v>395</v>
      </c>
      <c r="T168" s="255"/>
      <c r="U168" s="255">
        <v>401</v>
      </c>
      <c r="V168" s="240">
        <f t="shared" si="56"/>
        <v>26.666666666666668</v>
      </c>
      <c r="W168" s="240">
        <f t="shared" si="57"/>
        <v>117.66666666666667</v>
      </c>
      <c r="X168" s="240">
        <f t="shared" si="58"/>
        <v>0</v>
      </c>
      <c r="Y168" s="241">
        <f t="shared" si="59"/>
        <v>0</v>
      </c>
      <c r="Z168" s="1624">
        <f>SUM(V168:V171)</f>
        <v>89.666666666666671</v>
      </c>
      <c r="AA168" s="1608">
        <f>SUM(W168:W171)</f>
        <v>166.66666666666669</v>
      </c>
      <c r="AB168" s="1608">
        <f>SUM(X168:X171)</f>
        <v>26.666666666666668</v>
      </c>
      <c r="AC168" s="1608">
        <f>SUM(Y168:Y171)</f>
        <v>23</v>
      </c>
      <c r="AD168" s="1605">
        <f t="shared" ref="AD168:AG168" si="75">Z168*0.38*0.9*SQRT(3)</f>
        <v>53.115070064907194</v>
      </c>
      <c r="AE168" s="1605">
        <f t="shared" si="75"/>
        <v>98.726896031426008</v>
      </c>
      <c r="AF168" s="1605">
        <f t="shared" si="75"/>
        <v>15.796303365028162</v>
      </c>
      <c r="AG168" s="1605">
        <f t="shared" si="75"/>
        <v>13.62431165233679</v>
      </c>
      <c r="AH168" s="1608">
        <f>MAX(Z168:AC171)</f>
        <v>166.66666666666669</v>
      </c>
      <c r="AI168" s="1609">
        <f t="shared" ref="AI168" si="76">AH168*0.38*0.9*SQRT(3)</f>
        <v>98.726896031426008</v>
      </c>
      <c r="AJ168" s="1609">
        <f>D168-AI168</f>
        <v>621.27310396857399</v>
      </c>
    </row>
    <row r="169" spans="1:36" ht="18.75" x14ac:dyDescent="0.25">
      <c r="A169" s="1613"/>
      <c r="B169" s="1616"/>
      <c r="C169" s="1619"/>
      <c r="D169" s="1622"/>
      <c r="E169" s="236" t="s">
        <v>1047</v>
      </c>
      <c r="F169" s="236">
        <v>4</v>
      </c>
      <c r="G169" s="236">
        <v>2</v>
      </c>
      <c r="H169" s="236">
        <v>1</v>
      </c>
      <c r="I169" s="236">
        <v>6</v>
      </c>
      <c r="J169" s="236">
        <v>5</v>
      </c>
      <c r="K169" s="236">
        <v>2</v>
      </c>
      <c r="L169" s="236">
        <v>10</v>
      </c>
      <c r="M169" s="236">
        <v>5</v>
      </c>
      <c r="N169" s="236">
        <v>3</v>
      </c>
      <c r="O169" s="236">
        <v>5.5</v>
      </c>
      <c r="P169" s="236">
        <v>6</v>
      </c>
      <c r="Q169" s="236">
        <v>2.5</v>
      </c>
      <c r="R169" s="245"/>
      <c r="S169" s="245"/>
      <c r="T169" s="245"/>
      <c r="U169" s="245"/>
      <c r="V169" s="242">
        <f t="shared" si="56"/>
        <v>2.3333333333333335</v>
      </c>
      <c r="W169" s="242">
        <f t="shared" si="57"/>
        <v>4.333333333333333</v>
      </c>
      <c r="X169" s="242">
        <f t="shared" si="58"/>
        <v>6</v>
      </c>
      <c r="Y169" s="243">
        <f t="shared" si="59"/>
        <v>4.666666666666667</v>
      </c>
      <c r="Z169" s="1625"/>
      <c r="AA169" s="1606"/>
      <c r="AB169" s="1606"/>
      <c r="AC169" s="1606"/>
      <c r="AD169" s="1606"/>
      <c r="AE169" s="1606"/>
      <c r="AF169" s="1606"/>
      <c r="AG169" s="1606"/>
      <c r="AH169" s="1606"/>
      <c r="AI169" s="1610"/>
      <c r="AJ169" s="1610"/>
    </row>
    <row r="170" spans="1:36" ht="18.75" x14ac:dyDescent="0.25">
      <c r="A170" s="1613"/>
      <c r="B170" s="1616"/>
      <c r="C170" s="1619"/>
      <c r="D170" s="1622"/>
      <c r="E170" s="236" t="s">
        <v>563</v>
      </c>
      <c r="F170" s="236">
        <v>58</v>
      </c>
      <c r="G170" s="236">
        <v>23</v>
      </c>
      <c r="H170" s="236">
        <v>11</v>
      </c>
      <c r="I170" s="236">
        <v>25</v>
      </c>
      <c r="J170" s="236">
        <v>19</v>
      </c>
      <c r="K170" s="236">
        <v>11</v>
      </c>
      <c r="L170" s="236">
        <v>29</v>
      </c>
      <c r="M170" s="236">
        <v>19</v>
      </c>
      <c r="N170" s="236">
        <v>14</v>
      </c>
      <c r="O170" s="236">
        <v>22</v>
      </c>
      <c r="P170" s="236">
        <v>15</v>
      </c>
      <c r="Q170" s="236">
        <v>18</v>
      </c>
      <c r="R170" s="245"/>
      <c r="S170" s="245"/>
      <c r="T170" s="245"/>
      <c r="U170" s="245"/>
      <c r="V170" s="242">
        <f t="shared" si="56"/>
        <v>30.666666666666668</v>
      </c>
      <c r="W170" s="242">
        <f t="shared" si="57"/>
        <v>18.333333333333332</v>
      </c>
      <c r="X170" s="242">
        <f t="shared" si="58"/>
        <v>20.666666666666668</v>
      </c>
      <c r="Y170" s="243">
        <f t="shared" si="59"/>
        <v>18.333333333333332</v>
      </c>
      <c r="Z170" s="1625"/>
      <c r="AA170" s="1606"/>
      <c r="AB170" s="1606"/>
      <c r="AC170" s="1606"/>
      <c r="AD170" s="1606"/>
      <c r="AE170" s="1606"/>
      <c r="AF170" s="1606"/>
      <c r="AG170" s="1606"/>
      <c r="AH170" s="1606"/>
      <c r="AI170" s="1610"/>
      <c r="AJ170" s="1610"/>
    </row>
    <row r="171" spans="1:36" ht="19.5" thickBot="1" x14ac:dyDescent="0.3">
      <c r="A171" s="1614"/>
      <c r="B171" s="1617"/>
      <c r="C171" s="1620"/>
      <c r="D171" s="1623"/>
      <c r="E171" s="299" t="s">
        <v>1048</v>
      </c>
      <c r="F171" s="299">
        <v>35</v>
      </c>
      <c r="G171" s="299">
        <v>37</v>
      </c>
      <c r="H171" s="299">
        <v>18</v>
      </c>
      <c r="I171" s="299">
        <v>24</v>
      </c>
      <c r="J171" s="299">
        <v>41</v>
      </c>
      <c r="K171" s="299">
        <v>14</v>
      </c>
      <c r="L171" s="299"/>
      <c r="M171" s="299"/>
      <c r="N171" s="299"/>
      <c r="O171" s="299"/>
      <c r="P171" s="299"/>
      <c r="Q171" s="299"/>
      <c r="R171" s="666"/>
      <c r="S171" s="666"/>
      <c r="T171" s="666"/>
      <c r="U171" s="666"/>
      <c r="V171" s="246">
        <f t="shared" si="56"/>
        <v>30</v>
      </c>
      <c r="W171" s="246">
        <f t="shared" si="57"/>
        <v>26.333333333333332</v>
      </c>
      <c r="X171" s="246">
        <f t="shared" si="58"/>
        <v>0</v>
      </c>
      <c r="Y171" s="247">
        <f t="shared" si="59"/>
        <v>0</v>
      </c>
      <c r="Z171" s="1626"/>
      <c r="AA171" s="1607"/>
      <c r="AB171" s="1607"/>
      <c r="AC171" s="1607"/>
      <c r="AD171" s="1607"/>
      <c r="AE171" s="1607"/>
      <c r="AF171" s="1607"/>
      <c r="AG171" s="1607"/>
      <c r="AH171" s="1607"/>
      <c r="AI171" s="1611"/>
      <c r="AJ171" s="1611"/>
    </row>
    <row r="172" spans="1:36" ht="18.75" x14ac:dyDescent="0.25">
      <c r="A172" s="1612">
        <v>24</v>
      </c>
      <c r="B172" s="1615" t="s">
        <v>479</v>
      </c>
      <c r="C172" s="1618">
        <v>400.4</v>
      </c>
      <c r="D172" s="1621">
        <f>(400+400)*0.9</f>
        <v>720</v>
      </c>
      <c r="E172" s="231" t="s">
        <v>564</v>
      </c>
      <c r="F172" s="231">
        <v>0</v>
      </c>
      <c r="G172" s="231">
        <v>0</v>
      </c>
      <c r="H172" s="231">
        <v>2</v>
      </c>
      <c r="I172" s="231">
        <v>1</v>
      </c>
      <c r="J172" s="231">
        <v>4</v>
      </c>
      <c r="K172" s="231">
        <v>7</v>
      </c>
      <c r="L172" s="231">
        <v>6</v>
      </c>
      <c r="M172" s="231">
        <v>3</v>
      </c>
      <c r="N172" s="231">
        <v>4</v>
      </c>
      <c r="O172" s="231">
        <v>8</v>
      </c>
      <c r="P172" s="231">
        <v>1</v>
      </c>
      <c r="Q172" s="231">
        <v>2</v>
      </c>
      <c r="R172" s="231">
        <v>402</v>
      </c>
      <c r="S172" s="231">
        <v>402</v>
      </c>
      <c r="T172" s="231">
        <v>410</v>
      </c>
      <c r="U172" s="231">
        <v>405</v>
      </c>
      <c r="V172" s="240">
        <f t="shared" si="56"/>
        <v>2</v>
      </c>
      <c r="W172" s="240">
        <f t="shared" si="57"/>
        <v>4</v>
      </c>
      <c r="X172" s="240">
        <f t="shared" si="58"/>
        <v>4.333333333333333</v>
      </c>
      <c r="Y172" s="241">
        <f t="shared" si="59"/>
        <v>3.6666666666666665</v>
      </c>
      <c r="Z172" s="1624">
        <f>SUM(V172:V179)</f>
        <v>80.166666666666657</v>
      </c>
      <c r="AA172" s="1608">
        <f>SUM(W172:W179)</f>
        <v>77</v>
      </c>
      <c r="AB172" s="1608">
        <f>SUM(X172:X179)</f>
        <v>108.00000000000001</v>
      </c>
      <c r="AC172" s="1608">
        <f>SUM(Y172:Y179)</f>
        <v>63.333333333333329</v>
      </c>
      <c r="AD172" s="1605">
        <f t="shared" ref="AD172:AG172" si="77">Z172*0.38*0.9*SQRT(3)</f>
        <v>47.487636991115906</v>
      </c>
      <c r="AE172" s="1605">
        <f t="shared" si="77"/>
        <v>45.611825966518815</v>
      </c>
      <c r="AF172" s="1605">
        <f t="shared" si="77"/>
        <v>63.975028628364058</v>
      </c>
      <c r="AG172" s="1605">
        <f t="shared" si="77"/>
        <v>37.51622049194188</v>
      </c>
      <c r="AH172" s="1608">
        <f>MAX(Z172:AC179)</f>
        <v>108.00000000000001</v>
      </c>
      <c r="AI172" s="1609">
        <f t="shared" ref="AI172" si="78">AH172*0.38*0.9*SQRT(3)</f>
        <v>63.975028628364058</v>
      </c>
      <c r="AJ172" s="1609">
        <f>D172-AI172</f>
        <v>656.02497137163596</v>
      </c>
    </row>
    <row r="173" spans="1:36" ht="18.75" x14ac:dyDescent="0.25">
      <c r="A173" s="1613"/>
      <c r="B173" s="1616"/>
      <c r="C173" s="1619"/>
      <c r="D173" s="1622"/>
      <c r="E173" s="236" t="s">
        <v>565</v>
      </c>
      <c r="F173" s="236">
        <v>0</v>
      </c>
      <c r="G173" s="236">
        <v>0</v>
      </c>
      <c r="H173" s="236">
        <v>0</v>
      </c>
      <c r="I173" s="236">
        <v>0</v>
      </c>
      <c r="J173" s="236">
        <v>0</v>
      </c>
      <c r="K173" s="236">
        <v>0</v>
      </c>
      <c r="L173" s="236"/>
      <c r="M173" s="236"/>
      <c r="N173" s="236"/>
      <c r="O173" s="236"/>
      <c r="P173" s="236"/>
      <c r="Q173" s="236"/>
      <c r="R173" s="245"/>
      <c r="S173" s="245"/>
      <c r="T173" s="245"/>
      <c r="U173" s="245"/>
      <c r="V173" s="242">
        <f t="shared" si="56"/>
        <v>0</v>
      </c>
      <c r="W173" s="242">
        <f t="shared" si="57"/>
        <v>0</v>
      </c>
      <c r="X173" s="242">
        <f t="shared" si="58"/>
        <v>0</v>
      </c>
      <c r="Y173" s="243">
        <f t="shared" si="59"/>
        <v>0</v>
      </c>
      <c r="Z173" s="1625"/>
      <c r="AA173" s="1606"/>
      <c r="AB173" s="1606"/>
      <c r="AC173" s="1606"/>
      <c r="AD173" s="1606"/>
      <c r="AE173" s="1606"/>
      <c r="AF173" s="1606"/>
      <c r="AG173" s="1606"/>
      <c r="AH173" s="1606"/>
      <c r="AI173" s="1610"/>
      <c r="AJ173" s="1610"/>
    </row>
    <row r="174" spans="1:36" ht="18.75" x14ac:dyDescent="0.25">
      <c r="A174" s="1613"/>
      <c r="B174" s="1616"/>
      <c r="C174" s="1619"/>
      <c r="D174" s="1622"/>
      <c r="E174" s="236" t="s">
        <v>566</v>
      </c>
      <c r="F174" s="236">
        <v>0</v>
      </c>
      <c r="G174" s="236">
        <v>0</v>
      </c>
      <c r="H174" s="236">
        <v>0</v>
      </c>
      <c r="I174" s="236">
        <v>0</v>
      </c>
      <c r="J174" s="236">
        <v>0</v>
      </c>
      <c r="K174" s="236">
        <v>0</v>
      </c>
      <c r="L174" s="236"/>
      <c r="M174" s="236"/>
      <c r="N174" s="236"/>
      <c r="O174" s="236"/>
      <c r="P174" s="236"/>
      <c r="Q174" s="236"/>
      <c r="R174" s="231"/>
      <c r="S174" s="231"/>
      <c r="T174" s="231"/>
      <c r="U174" s="231"/>
      <c r="V174" s="242">
        <f t="shared" si="56"/>
        <v>0</v>
      </c>
      <c r="W174" s="242">
        <f t="shared" si="57"/>
        <v>0</v>
      </c>
      <c r="X174" s="242">
        <f t="shared" si="58"/>
        <v>0</v>
      </c>
      <c r="Y174" s="243">
        <f t="shared" si="59"/>
        <v>0</v>
      </c>
      <c r="Z174" s="1625"/>
      <c r="AA174" s="1606"/>
      <c r="AB174" s="1606"/>
      <c r="AC174" s="1606"/>
      <c r="AD174" s="1606"/>
      <c r="AE174" s="1606"/>
      <c r="AF174" s="1606"/>
      <c r="AG174" s="1606"/>
      <c r="AH174" s="1606"/>
      <c r="AI174" s="1610"/>
      <c r="AJ174" s="1610"/>
    </row>
    <row r="175" spans="1:36" ht="18.75" x14ac:dyDescent="0.25">
      <c r="A175" s="1613"/>
      <c r="B175" s="1616"/>
      <c r="C175" s="1619"/>
      <c r="D175" s="1622"/>
      <c r="E175" s="236" t="s">
        <v>567</v>
      </c>
      <c r="F175" s="236">
        <v>12</v>
      </c>
      <c r="G175" s="236">
        <v>8</v>
      </c>
      <c r="H175" s="236">
        <v>16</v>
      </c>
      <c r="I175" s="236">
        <v>6</v>
      </c>
      <c r="J175" s="236">
        <v>0</v>
      </c>
      <c r="K175" s="236">
        <v>7</v>
      </c>
      <c r="L175" s="236">
        <v>51</v>
      </c>
      <c r="M175" s="236">
        <v>30</v>
      </c>
      <c r="N175" s="236">
        <v>40</v>
      </c>
      <c r="O175" s="236">
        <v>16</v>
      </c>
      <c r="P175" s="236">
        <v>4</v>
      </c>
      <c r="Q175" s="236">
        <v>14</v>
      </c>
      <c r="R175" s="245"/>
      <c r="S175" s="245"/>
      <c r="T175" s="245"/>
      <c r="U175" s="245"/>
      <c r="V175" s="242">
        <f t="shared" si="56"/>
        <v>12</v>
      </c>
      <c r="W175" s="242">
        <f t="shared" si="57"/>
        <v>6.5</v>
      </c>
      <c r="X175" s="242">
        <f t="shared" si="58"/>
        <v>40.333333333333336</v>
      </c>
      <c r="Y175" s="243">
        <f t="shared" si="59"/>
        <v>11.333333333333334</v>
      </c>
      <c r="Z175" s="1625"/>
      <c r="AA175" s="1606"/>
      <c r="AB175" s="1606"/>
      <c r="AC175" s="1606"/>
      <c r="AD175" s="1606"/>
      <c r="AE175" s="1606"/>
      <c r="AF175" s="1606"/>
      <c r="AG175" s="1606"/>
      <c r="AH175" s="1606"/>
      <c r="AI175" s="1610"/>
      <c r="AJ175" s="1610"/>
    </row>
    <row r="176" spans="1:36" ht="18.75" x14ac:dyDescent="0.25">
      <c r="A176" s="1613"/>
      <c r="B176" s="1616"/>
      <c r="C176" s="1619"/>
      <c r="D176" s="1622"/>
      <c r="E176" s="236" t="s">
        <v>568</v>
      </c>
      <c r="F176" s="236">
        <v>54</v>
      </c>
      <c r="G176" s="236">
        <v>50</v>
      </c>
      <c r="H176" s="236">
        <v>24</v>
      </c>
      <c r="I176" s="236">
        <v>15</v>
      </c>
      <c r="J176" s="236">
        <v>45</v>
      </c>
      <c r="K176" s="236">
        <v>30</v>
      </c>
      <c r="L176" s="236">
        <v>59</v>
      </c>
      <c r="M176" s="236">
        <v>33</v>
      </c>
      <c r="N176" s="236">
        <v>27</v>
      </c>
      <c r="O176" s="236">
        <v>26</v>
      </c>
      <c r="P176" s="236">
        <v>22</v>
      </c>
      <c r="Q176" s="236">
        <v>13</v>
      </c>
      <c r="R176" s="245"/>
      <c r="S176" s="245"/>
      <c r="T176" s="245"/>
      <c r="U176" s="245"/>
      <c r="V176" s="242">
        <f t="shared" si="56"/>
        <v>42.666666666666664</v>
      </c>
      <c r="W176" s="242">
        <f t="shared" si="57"/>
        <v>30</v>
      </c>
      <c r="X176" s="242">
        <f t="shared" si="58"/>
        <v>39.666666666666664</v>
      </c>
      <c r="Y176" s="243">
        <f t="shared" si="59"/>
        <v>20.333333333333332</v>
      </c>
      <c r="Z176" s="1625"/>
      <c r="AA176" s="1606"/>
      <c r="AB176" s="1606"/>
      <c r="AC176" s="1606"/>
      <c r="AD176" s="1606"/>
      <c r="AE176" s="1606"/>
      <c r="AF176" s="1606"/>
      <c r="AG176" s="1606"/>
      <c r="AH176" s="1606"/>
      <c r="AI176" s="1610"/>
      <c r="AJ176" s="1610"/>
    </row>
    <row r="177" spans="1:36" ht="18.75" x14ac:dyDescent="0.25">
      <c r="A177" s="1613"/>
      <c r="B177" s="1616"/>
      <c r="C177" s="1619"/>
      <c r="D177" s="1622"/>
      <c r="E177" s="236" t="s">
        <v>569</v>
      </c>
      <c r="F177" s="236">
        <v>12</v>
      </c>
      <c r="G177" s="236">
        <v>21</v>
      </c>
      <c r="H177" s="236">
        <v>0</v>
      </c>
      <c r="I177" s="236">
        <v>6</v>
      </c>
      <c r="J177" s="236">
        <v>12</v>
      </c>
      <c r="K177" s="236">
        <v>0</v>
      </c>
      <c r="L177" s="236">
        <v>13</v>
      </c>
      <c r="M177" s="236">
        <v>31</v>
      </c>
      <c r="N177" s="236">
        <v>3</v>
      </c>
      <c r="O177" s="236">
        <v>10</v>
      </c>
      <c r="P177" s="236">
        <v>11</v>
      </c>
      <c r="Q177" s="236">
        <v>3</v>
      </c>
      <c r="R177" s="245"/>
      <c r="S177" s="245"/>
      <c r="T177" s="245"/>
      <c r="U177" s="245"/>
      <c r="V177" s="242">
        <f t="shared" si="56"/>
        <v>16.5</v>
      </c>
      <c r="W177" s="242">
        <f t="shared" si="57"/>
        <v>9</v>
      </c>
      <c r="X177" s="242">
        <f t="shared" si="58"/>
        <v>15.666666666666666</v>
      </c>
      <c r="Y177" s="243">
        <f t="shared" si="59"/>
        <v>8</v>
      </c>
      <c r="Z177" s="1625"/>
      <c r="AA177" s="1606"/>
      <c r="AB177" s="1606"/>
      <c r="AC177" s="1606"/>
      <c r="AD177" s="1606"/>
      <c r="AE177" s="1606"/>
      <c r="AF177" s="1606"/>
      <c r="AG177" s="1606"/>
      <c r="AH177" s="1606"/>
      <c r="AI177" s="1610"/>
      <c r="AJ177" s="1610"/>
    </row>
    <row r="178" spans="1:36" ht="18.75" x14ac:dyDescent="0.25">
      <c r="A178" s="1613"/>
      <c r="B178" s="1616"/>
      <c r="C178" s="1619"/>
      <c r="D178" s="1622"/>
      <c r="E178" s="236" t="s">
        <v>570</v>
      </c>
      <c r="F178" s="236">
        <v>17</v>
      </c>
      <c r="G178" s="236">
        <v>2</v>
      </c>
      <c r="H178" s="236">
        <v>2</v>
      </c>
      <c r="I178" s="236">
        <v>41</v>
      </c>
      <c r="J178" s="236">
        <v>14</v>
      </c>
      <c r="K178" s="236">
        <v>0</v>
      </c>
      <c r="L178" s="236">
        <v>12</v>
      </c>
      <c r="M178" s="236">
        <v>4</v>
      </c>
      <c r="N178" s="236">
        <v>0</v>
      </c>
      <c r="O178" s="236">
        <v>25</v>
      </c>
      <c r="P178" s="236">
        <v>15</v>
      </c>
      <c r="Q178" s="236">
        <v>0</v>
      </c>
      <c r="R178" s="245"/>
      <c r="S178" s="245"/>
      <c r="T178" s="245"/>
      <c r="U178" s="245"/>
      <c r="V178" s="242">
        <f t="shared" si="56"/>
        <v>7</v>
      </c>
      <c r="W178" s="242">
        <f t="shared" si="57"/>
        <v>27.5</v>
      </c>
      <c r="X178" s="242">
        <f t="shared" si="58"/>
        <v>8</v>
      </c>
      <c r="Y178" s="243">
        <f t="shared" si="59"/>
        <v>20</v>
      </c>
      <c r="Z178" s="1625"/>
      <c r="AA178" s="1606"/>
      <c r="AB178" s="1606"/>
      <c r="AC178" s="1606"/>
      <c r="AD178" s="1606"/>
      <c r="AE178" s="1606"/>
      <c r="AF178" s="1606"/>
      <c r="AG178" s="1606"/>
      <c r="AH178" s="1606"/>
      <c r="AI178" s="1610"/>
      <c r="AJ178" s="1610"/>
    </row>
    <row r="179" spans="1:36" ht="19.5" thickBot="1" x14ac:dyDescent="0.3">
      <c r="A179" s="1614"/>
      <c r="B179" s="1617"/>
      <c r="C179" s="1620"/>
      <c r="D179" s="1623"/>
      <c r="E179" s="299"/>
      <c r="F179" s="299"/>
      <c r="G179" s="299"/>
      <c r="H179" s="299"/>
      <c r="I179" s="299"/>
      <c r="J179" s="299"/>
      <c r="K179" s="299"/>
      <c r="L179" s="299"/>
      <c r="M179" s="299"/>
      <c r="N179" s="299"/>
      <c r="O179" s="299"/>
      <c r="P179" s="299"/>
      <c r="Q179" s="299"/>
      <c r="R179" s="666"/>
      <c r="S179" s="666"/>
      <c r="T179" s="666"/>
      <c r="U179" s="666"/>
      <c r="V179" s="246">
        <f t="shared" si="56"/>
        <v>0</v>
      </c>
      <c r="W179" s="246">
        <f t="shared" si="57"/>
        <v>0</v>
      </c>
      <c r="X179" s="246">
        <f t="shared" si="58"/>
        <v>0</v>
      </c>
      <c r="Y179" s="247">
        <f t="shared" si="59"/>
        <v>0</v>
      </c>
      <c r="Z179" s="1626"/>
      <c r="AA179" s="1607"/>
      <c r="AB179" s="1607"/>
      <c r="AC179" s="1607"/>
      <c r="AD179" s="1607"/>
      <c r="AE179" s="1607"/>
      <c r="AF179" s="1607"/>
      <c r="AG179" s="1607"/>
      <c r="AH179" s="1607"/>
      <c r="AI179" s="1611"/>
      <c r="AJ179" s="1611"/>
    </row>
    <row r="180" spans="1:36" ht="18.75" x14ac:dyDescent="0.25">
      <c r="A180" s="1612">
        <v>25</v>
      </c>
      <c r="B180" s="1615" t="s">
        <v>480</v>
      </c>
      <c r="C180" s="1621">
        <v>100</v>
      </c>
      <c r="D180" s="1621">
        <f>100*0.9</f>
        <v>90</v>
      </c>
      <c r="E180" s="231" t="s">
        <v>1060</v>
      </c>
      <c r="F180" s="231">
        <v>0</v>
      </c>
      <c r="G180" s="231">
        <v>0</v>
      </c>
      <c r="H180" s="231">
        <v>0</v>
      </c>
      <c r="I180" s="231">
        <v>0</v>
      </c>
      <c r="J180" s="231">
        <v>0</v>
      </c>
      <c r="K180" s="231">
        <v>0</v>
      </c>
      <c r="L180" s="231"/>
      <c r="M180" s="231"/>
      <c r="N180" s="231"/>
      <c r="O180" s="231"/>
      <c r="P180" s="231"/>
      <c r="Q180" s="231"/>
      <c r="R180" s="255">
        <v>396</v>
      </c>
      <c r="S180" s="255">
        <v>396</v>
      </c>
      <c r="T180" s="255"/>
      <c r="U180" s="255">
        <v>401</v>
      </c>
      <c r="V180" s="240">
        <f t="shared" ref="V180:V183" si="79">IF(AND(F180=0,G180=0,H180=0),0,IF(AND(F180=0,G180=0),H180,IF(AND(F180=0,H180=0),G180,IF(AND(G180=0,H180=0),F180,IF(F180=0,(G180+H180)/2,IF(G180=0,(F180+H180)/2,IF(H180=0,(F180+G180)/2,(F180+G180+H180)/3)))))))</f>
        <v>0</v>
      </c>
      <c r="W180" s="240">
        <f t="shared" ref="W180:W183" si="80">IF(AND(I180=0,J180=0,K180=0),0,IF(AND(I180=0,J180=0),K180,IF(AND(I180=0,K180=0),J180,IF(AND(J180=0,K180=0),I180,IF(I180=0,(J180+K180)/2,IF(J180=0,(I180+K180)/2,IF(K180=0,(I180+J180)/2,(I180+J180+K180)/3)))))))</f>
        <v>0</v>
      </c>
      <c r="X180" s="240">
        <f t="shared" ref="X180:X183" si="81">IF(AND(L180=0,M180=0,N180=0),0,IF(AND(L180=0,M180=0),N180,IF(AND(L180=0,N180=0),M180,IF(AND(M180=0,N180=0),L180,IF(L180=0,(M180+N180)/2,IF(M180=0,(L180+N180)/2,IF(N180=0,(L180+M180)/2,(L180+M180+N180)/3)))))))</f>
        <v>0</v>
      </c>
      <c r="Y180" s="623">
        <f t="shared" ref="Y180:Y183" si="82">IF(AND(O180=0,P180=0,Q180=0),0,IF(AND(O180=0,P180=0),Q180,IF(AND(O180=0,Q180=0),P180,IF(AND(P180=0,Q180=0),O180,IF(O180=0,(P180+Q180)/2,IF(P180=0,(O180+Q180)/2,IF(Q180=0,(O180+P180)/2,(O180+P180+Q180)/3)))))))</f>
        <v>0</v>
      </c>
      <c r="Z180" s="1624">
        <f>SUM(V180:V183)</f>
        <v>0</v>
      </c>
      <c r="AA180" s="1608">
        <f>SUM(W180:W183)</f>
        <v>0</v>
      </c>
      <c r="AB180" s="1608">
        <f>SUM(X180:X183)</f>
        <v>0</v>
      </c>
      <c r="AC180" s="1608">
        <f>SUM(Y180:Y183)</f>
        <v>0</v>
      </c>
      <c r="AD180" s="1605">
        <f t="shared" ref="AD180" si="83">Z180*0.38*0.9*SQRT(3)</f>
        <v>0</v>
      </c>
      <c r="AE180" s="1605">
        <f t="shared" ref="AE180" si="84">AA180*0.38*0.9*SQRT(3)</f>
        <v>0</v>
      </c>
      <c r="AF180" s="1605">
        <f t="shared" ref="AF180" si="85">AB180*0.38*0.9*SQRT(3)</f>
        <v>0</v>
      </c>
      <c r="AG180" s="1605">
        <f t="shared" ref="AG180" si="86">AC180*0.38*0.9*SQRT(3)</f>
        <v>0</v>
      </c>
      <c r="AH180" s="1608">
        <f>MAX(Z180:AC183)</f>
        <v>0</v>
      </c>
      <c r="AI180" s="1609">
        <f t="shared" ref="AI180" si="87">AH180*0.38*0.9*SQRT(3)</f>
        <v>0</v>
      </c>
      <c r="AJ180" s="1609">
        <f>D180-AI180</f>
        <v>90</v>
      </c>
    </row>
    <row r="181" spans="1:36" ht="18.75" x14ac:dyDescent="0.25">
      <c r="A181" s="1613"/>
      <c r="B181" s="1616"/>
      <c r="C181" s="1622"/>
      <c r="D181" s="1622"/>
      <c r="E181" s="236" t="s">
        <v>1061</v>
      </c>
      <c r="F181" s="236">
        <v>0</v>
      </c>
      <c r="G181" s="236">
        <v>0</v>
      </c>
      <c r="H181" s="236">
        <v>0</v>
      </c>
      <c r="I181" s="236">
        <v>0</v>
      </c>
      <c r="J181" s="236">
        <v>0</v>
      </c>
      <c r="K181" s="236">
        <v>0</v>
      </c>
      <c r="L181" s="236"/>
      <c r="M181" s="236"/>
      <c r="N181" s="236"/>
      <c r="O181" s="236"/>
      <c r="P181" s="236"/>
      <c r="Q181" s="236"/>
      <c r="R181" s="245"/>
      <c r="S181" s="245"/>
      <c r="T181" s="245"/>
      <c r="U181" s="245"/>
      <c r="V181" s="242">
        <f t="shared" si="79"/>
        <v>0</v>
      </c>
      <c r="W181" s="242">
        <f t="shared" si="80"/>
        <v>0</v>
      </c>
      <c r="X181" s="242">
        <f t="shared" si="81"/>
        <v>0</v>
      </c>
      <c r="Y181" s="624">
        <f t="shared" si="82"/>
        <v>0</v>
      </c>
      <c r="Z181" s="1625"/>
      <c r="AA181" s="1606"/>
      <c r="AB181" s="1606"/>
      <c r="AC181" s="1606"/>
      <c r="AD181" s="1606"/>
      <c r="AE181" s="1606"/>
      <c r="AF181" s="1606"/>
      <c r="AG181" s="1606"/>
      <c r="AH181" s="1606"/>
      <c r="AI181" s="1610"/>
      <c r="AJ181" s="1610"/>
    </row>
    <row r="182" spans="1:36" ht="18.75" x14ac:dyDescent="0.25">
      <c r="A182" s="1613"/>
      <c r="B182" s="1616"/>
      <c r="C182" s="1622"/>
      <c r="D182" s="1622"/>
      <c r="E182" s="236" t="s">
        <v>1062</v>
      </c>
      <c r="F182" s="236">
        <v>0</v>
      </c>
      <c r="G182" s="236">
        <v>0</v>
      </c>
      <c r="H182" s="236">
        <v>0</v>
      </c>
      <c r="I182" s="236">
        <v>0</v>
      </c>
      <c r="J182" s="236">
        <v>0</v>
      </c>
      <c r="K182" s="236"/>
      <c r="L182" s="236"/>
      <c r="M182" s="236"/>
      <c r="N182" s="236"/>
      <c r="O182" s="236"/>
      <c r="P182" s="236"/>
      <c r="Q182" s="236"/>
      <c r="R182" s="245"/>
      <c r="S182" s="245"/>
      <c r="T182" s="245"/>
      <c r="U182" s="245"/>
      <c r="V182" s="242">
        <f t="shared" si="79"/>
        <v>0</v>
      </c>
      <c r="W182" s="242">
        <f t="shared" si="80"/>
        <v>0</v>
      </c>
      <c r="X182" s="242">
        <f t="shared" si="81"/>
        <v>0</v>
      </c>
      <c r="Y182" s="624">
        <f t="shared" si="82"/>
        <v>0</v>
      </c>
      <c r="Z182" s="1625"/>
      <c r="AA182" s="1606"/>
      <c r="AB182" s="1606"/>
      <c r="AC182" s="1606"/>
      <c r="AD182" s="1606"/>
      <c r="AE182" s="1606"/>
      <c r="AF182" s="1606"/>
      <c r="AG182" s="1606"/>
      <c r="AH182" s="1606"/>
      <c r="AI182" s="1610"/>
      <c r="AJ182" s="1610"/>
    </row>
    <row r="183" spans="1:36" ht="19.5" thickBot="1" x14ac:dyDescent="0.3">
      <c r="A183" s="1614"/>
      <c r="B183" s="1617"/>
      <c r="C183" s="1623"/>
      <c r="D183" s="1623"/>
      <c r="E183" s="299"/>
      <c r="F183" s="299"/>
      <c r="G183" s="299"/>
      <c r="H183" s="299"/>
      <c r="I183" s="299"/>
      <c r="J183" s="299"/>
      <c r="K183" s="299"/>
      <c r="L183" s="299"/>
      <c r="M183" s="299"/>
      <c r="N183" s="299"/>
      <c r="O183" s="299"/>
      <c r="P183" s="299"/>
      <c r="Q183" s="299"/>
      <c r="R183" s="666"/>
      <c r="S183" s="666"/>
      <c r="T183" s="666"/>
      <c r="U183" s="666"/>
      <c r="V183" s="246">
        <f t="shared" si="79"/>
        <v>0</v>
      </c>
      <c r="W183" s="246">
        <f t="shared" si="80"/>
        <v>0</v>
      </c>
      <c r="X183" s="246">
        <f t="shared" si="81"/>
        <v>0</v>
      </c>
      <c r="Y183" s="625">
        <f t="shared" si="82"/>
        <v>0</v>
      </c>
      <c r="Z183" s="1626"/>
      <c r="AA183" s="1607"/>
      <c r="AB183" s="1607"/>
      <c r="AC183" s="1607"/>
      <c r="AD183" s="1607"/>
      <c r="AE183" s="1607"/>
      <c r="AF183" s="1607"/>
      <c r="AG183" s="1607"/>
      <c r="AH183" s="1607"/>
      <c r="AI183" s="1611"/>
      <c r="AJ183" s="1611"/>
    </row>
    <row r="184" spans="1:36" ht="18.75" x14ac:dyDescent="0.25">
      <c r="A184" s="1612">
        <v>26</v>
      </c>
      <c r="B184" s="1615" t="s">
        <v>361</v>
      </c>
      <c r="C184" s="1621">
        <v>250</v>
      </c>
      <c r="D184" s="1621">
        <f>250*0.9</f>
        <v>225</v>
      </c>
      <c r="E184" s="231" t="s">
        <v>1063</v>
      </c>
      <c r="F184" s="231">
        <v>2</v>
      </c>
      <c r="G184" s="231">
        <v>0</v>
      </c>
      <c r="H184" s="231">
        <v>0</v>
      </c>
      <c r="I184" s="231">
        <v>0</v>
      </c>
      <c r="J184" s="231">
        <v>0</v>
      </c>
      <c r="K184" s="231">
        <v>0</v>
      </c>
      <c r="L184" s="231"/>
      <c r="M184" s="231"/>
      <c r="N184" s="231"/>
      <c r="O184" s="231"/>
      <c r="P184" s="231"/>
      <c r="Q184" s="231"/>
      <c r="R184" s="255">
        <v>398</v>
      </c>
      <c r="S184" s="255">
        <v>398</v>
      </c>
      <c r="T184" s="255"/>
      <c r="U184" s="255">
        <v>401</v>
      </c>
      <c r="V184" s="240">
        <f t="shared" ref="V184:V187" si="88">IF(AND(F184=0,G184=0,H184=0),0,IF(AND(F184=0,G184=0),H184,IF(AND(F184=0,H184=0),G184,IF(AND(G184=0,H184=0),F184,IF(F184=0,(G184+H184)/2,IF(G184=0,(F184+H184)/2,IF(H184=0,(F184+G184)/2,(F184+G184+H184)/3)))))))</f>
        <v>2</v>
      </c>
      <c r="W184" s="240">
        <f t="shared" ref="W184:W187" si="89">IF(AND(I184=0,J184=0,K184=0),0,IF(AND(I184=0,J184=0),K184,IF(AND(I184=0,K184=0),J184,IF(AND(J184=0,K184=0),I184,IF(I184=0,(J184+K184)/2,IF(J184=0,(I184+K184)/2,IF(K184=0,(I184+J184)/2,(I184+J184+K184)/3)))))))</f>
        <v>0</v>
      </c>
      <c r="X184" s="240">
        <f t="shared" ref="X184:X187" si="90">IF(AND(L184=0,M184=0,N184=0),0,IF(AND(L184=0,M184=0),N184,IF(AND(L184=0,N184=0),M184,IF(AND(M184=0,N184=0),L184,IF(L184=0,(M184+N184)/2,IF(M184=0,(L184+N184)/2,IF(N184=0,(L184+M184)/2,(L184+M184+N184)/3)))))))</f>
        <v>0</v>
      </c>
      <c r="Y184" s="623">
        <f t="shared" ref="Y184:Y187" si="91">IF(AND(O184=0,P184=0,Q184=0),0,IF(AND(O184=0,P184=0),Q184,IF(AND(O184=0,Q184=0),P184,IF(AND(P184=0,Q184=0),O184,IF(O184=0,(P184+Q184)/2,IF(P184=0,(O184+Q184)/2,IF(Q184=0,(O184+P184)/2,(O184+P184+Q184)/3)))))))</f>
        <v>0</v>
      </c>
      <c r="Z184" s="1624">
        <f>SUM(V184:V187)</f>
        <v>2</v>
      </c>
      <c r="AA184" s="1608">
        <f>SUM(W184:W187)</f>
        <v>0</v>
      </c>
      <c r="AB184" s="1608">
        <f>SUM(X184:X187)</f>
        <v>0</v>
      </c>
      <c r="AC184" s="1608">
        <f>SUM(Y184:Y187)</f>
        <v>0</v>
      </c>
      <c r="AD184" s="1605">
        <f t="shared" ref="AD184" si="92">Z184*0.38*0.9*SQRT(3)</f>
        <v>1.184722752377112</v>
      </c>
      <c r="AE184" s="1605">
        <f t="shared" ref="AE184" si="93">AA184*0.38*0.9*SQRT(3)</f>
        <v>0</v>
      </c>
      <c r="AF184" s="1605">
        <f t="shared" ref="AF184" si="94">AB184*0.38*0.9*SQRT(3)</f>
        <v>0</v>
      </c>
      <c r="AG184" s="1605">
        <f t="shared" ref="AG184" si="95">AC184*0.38*0.9*SQRT(3)</f>
        <v>0</v>
      </c>
      <c r="AH184" s="1608">
        <f>MAX(Z184:AC187)</f>
        <v>2</v>
      </c>
      <c r="AI184" s="1609">
        <f t="shared" ref="AI184" si="96">AH184*0.38*0.9*SQRT(3)</f>
        <v>1.184722752377112</v>
      </c>
      <c r="AJ184" s="1609">
        <f>D184-AI184</f>
        <v>223.8152772476229</v>
      </c>
    </row>
    <row r="185" spans="1:36" ht="18.75" x14ac:dyDescent="0.25">
      <c r="A185" s="1613"/>
      <c r="B185" s="1616"/>
      <c r="C185" s="1622"/>
      <c r="D185" s="1622"/>
      <c r="E185" s="236"/>
      <c r="F185" s="236"/>
      <c r="G185" s="236"/>
      <c r="H185" s="236"/>
      <c r="I185" s="236"/>
      <c r="J185" s="236"/>
      <c r="K185" s="236"/>
      <c r="L185" s="236"/>
      <c r="M185" s="236"/>
      <c r="N185" s="236"/>
      <c r="O185" s="236"/>
      <c r="P185" s="236"/>
      <c r="Q185" s="236"/>
      <c r="R185" s="245"/>
      <c r="S185" s="245"/>
      <c r="T185" s="245"/>
      <c r="U185" s="245"/>
      <c r="V185" s="242">
        <f t="shared" si="88"/>
        <v>0</v>
      </c>
      <c r="W185" s="242">
        <f t="shared" si="89"/>
        <v>0</v>
      </c>
      <c r="X185" s="242">
        <f t="shared" si="90"/>
        <v>0</v>
      </c>
      <c r="Y185" s="624">
        <f t="shared" si="91"/>
        <v>0</v>
      </c>
      <c r="Z185" s="1625"/>
      <c r="AA185" s="1606"/>
      <c r="AB185" s="1606"/>
      <c r="AC185" s="1606"/>
      <c r="AD185" s="1606"/>
      <c r="AE185" s="1606"/>
      <c r="AF185" s="1606"/>
      <c r="AG185" s="1606"/>
      <c r="AH185" s="1606"/>
      <c r="AI185" s="1610"/>
      <c r="AJ185" s="1610"/>
    </row>
    <row r="186" spans="1:36" ht="18.75" x14ac:dyDescent="0.25">
      <c r="A186" s="1613"/>
      <c r="B186" s="1616"/>
      <c r="C186" s="1622"/>
      <c r="D186" s="1622"/>
      <c r="E186" s="236"/>
      <c r="F186" s="236"/>
      <c r="G186" s="236"/>
      <c r="H186" s="236"/>
      <c r="I186" s="236"/>
      <c r="J186" s="236"/>
      <c r="K186" s="236"/>
      <c r="L186" s="236"/>
      <c r="M186" s="236"/>
      <c r="N186" s="236"/>
      <c r="O186" s="236"/>
      <c r="P186" s="236"/>
      <c r="Q186" s="236"/>
      <c r="R186" s="245"/>
      <c r="S186" s="245"/>
      <c r="T186" s="245"/>
      <c r="U186" s="245"/>
      <c r="V186" s="242">
        <f t="shared" si="88"/>
        <v>0</v>
      </c>
      <c r="W186" s="242">
        <f t="shared" si="89"/>
        <v>0</v>
      </c>
      <c r="X186" s="242">
        <f t="shared" si="90"/>
        <v>0</v>
      </c>
      <c r="Y186" s="624">
        <f t="shared" si="91"/>
        <v>0</v>
      </c>
      <c r="Z186" s="1625"/>
      <c r="AA186" s="1606"/>
      <c r="AB186" s="1606"/>
      <c r="AC186" s="1606"/>
      <c r="AD186" s="1606"/>
      <c r="AE186" s="1606"/>
      <c r="AF186" s="1606"/>
      <c r="AG186" s="1606"/>
      <c r="AH186" s="1606"/>
      <c r="AI186" s="1610"/>
      <c r="AJ186" s="1610"/>
    </row>
    <row r="187" spans="1:36" ht="19.5" thickBot="1" x14ac:dyDescent="0.3">
      <c r="A187" s="1614"/>
      <c r="B187" s="1617"/>
      <c r="C187" s="1623"/>
      <c r="D187" s="1623"/>
      <c r="E187" s="299"/>
      <c r="F187" s="299"/>
      <c r="G187" s="299"/>
      <c r="H187" s="299"/>
      <c r="I187" s="299"/>
      <c r="J187" s="299"/>
      <c r="K187" s="299"/>
      <c r="L187" s="299"/>
      <c r="M187" s="299"/>
      <c r="N187" s="299"/>
      <c r="O187" s="299"/>
      <c r="P187" s="299"/>
      <c r="Q187" s="299"/>
      <c r="R187" s="666"/>
      <c r="S187" s="666"/>
      <c r="T187" s="666"/>
      <c r="U187" s="666"/>
      <c r="V187" s="246">
        <f t="shared" si="88"/>
        <v>0</v>
      </c>
      <c r="W187" s="246">
        <f t="shared" si="89"/>
        <v>0</v>
      </c>
      <c r="X187" s="246">
        <f t="shared" si="90"/>
        <v>0</v>
      </c>
      <c r="Y187" s="625">
        <f t="shared" si="91"/>
        <v>0</v>
      </c>
      <c r="Z187" s="1626"/>
      <c r="AA187" s="1607"/>
      <c r="AB187" s="1607"/>
      <c r="AC187" s="1607"/>
      <c r="AD187" s="1607"/>
      <c r="AE187" s="1607"/>
      <c r="AF187" s="1607"/>
      <c r="AG187" s="1607"/>
      <c r="AH187" s="1607"/>
      <c r="AI187" s="1611"/>
      <c r="AJ187" s="1611"/>
    </row>
    <row r="188" spans="1:36" ht="18.75" x14ac:dyDescent="0.25">
      <c r="A188" s="1612">
        <v>27</v>
      </c>
      <c r="B188" s="1615" t="s">
        <v>482</v>
      </c>
      <c r="C188" s="1618" t="s">
        <v>1064</v>
      </c>
      <c r="D188" s="1621">
        <f>250*0.9</f>
        <v>225</v>
      </c>
      <c r="E188" s="231" t="s">
        <v>1060</v>
      </c>
      <c r="F188" s="231"/>
      <c r="G188" s="231"/>
      <c r="H188" s="231"/>
      <c r="I188" s="231"/>
      <c r="J188" s="231"/>
      <c r="K188" s="231"/>
      <c r="L188" s="231"/>
      <c r="M188" s="231"/>
      <c r="N188" s="231"/>
      <c r="O188" s="231"/>
      <c r="P188" s="231"/>
      <c r="Q188" s="231"/>
      <c r="R188" s="255">
        <v>398</v>
      </c>
      <c r="S188" s="255">
        <v>398</v>
      </c>
      <c r="T188" s="255"/>
      <c r="U188" s="255">
        <v>401</v>
      </c>
      <c r="V188" s="240">
        <f t="shared" ref="V188:V191" si="97">IF(AND(F188=0,G188=0,H188=0),0,IF(AND(F188=0,G188=0),H188,IF(AND(F188=0,H188=0),G188,IF(AND(G188=0,H188=0),F188,IF(F188=0,(G188+H188)/2,IF(G188=0,(F188+H188)/2,IF(H188=0,(F188+G188)/2,(F188+G188+H188)/3)))))))</f>
        <v>0</v>
      </c>
      <c r="W188" s="240">
        <f t="shared" ref="W188:W191" si="98">IF(AND(I188=0,J188=0,K188=0),0,IF(AND(I188=0,J188=0),K188,IF(AND(I188=0,K188=0),J188,IF(AND(J188=0,K188=0),I188,IF(I188=0,(J188+K188)/2,IF(J188=0,(I188+K188)/2,IF(K188=0,(I188+J188)/2,(I188+J188+K188)/3)))))))</f>
        <v>0</v>
      </c>
      <c r="X188" s="240">
        <f t="shared" ref="X188:X191" si="99">IF(AND(L188=0,M188=0,N188=0),0,IF(AND(L188=0,M188=0),N188,IF(AND(L188=0,N188=0),M188,IF(AND(M188=0,N188=0),L188,IF(L188=0,(M188+N188)/2,IF(M188=0,(L188+N188)/2,IF(N188=0,(L188+M188)/2,(L188+M188+N188)/3)))))))</f>
        <v>0</v>
      </c>
      <c r="Y188" s="623">
        <f t="shared" ref="Y188:Y191" si="100">IF(AND(O188=0,P188=0,Q188=0),0,IF(AND(O188=0,P188=0),Q188,IF(AND(O188=0,Q188=0),P188,IF(AND(P188=0,Q188=0),O188,IF(O188=0,(P188+Q188)/2,IF(P188=0,(O188+Q188)/2,IF(Q188=0,(O188+P188)/2,(O188+P188+Q188)/3)))))))</f>
        <v>0</v>
      </c>
      <c r="Z188" s="1624">
        <f>SUM(V188:V191)</f>
        <v>0</v>
      </c>
      <c r="AA188" s="1608">
        <f>SUM(W188:W191)</f>
        <v>0</v>
      </c>
      <c r="AB188" s="1608">
        <f>SUM(X188:X191)</f>
        <v>4.333333333333333</v>
      </c>
      <c r="AC188" s="1608">
        <f>SUM(Y188:Y191)</f>
        <v>3.6666666666666665</v>
      </c>
      <c r="AD188" s="1605">
        <f t="shared" ref="AD188" si="101">Z188*0.38*0.9*SQRT(3)</f>
        <v>0</v>
      </c>
      <c r="AE188" s="1605">
        <f t="shared" ref="AE188" si="102">AA188*0.38*0.9*SQRT(3)</f>
        <v>0</v>
      </c>
      <c r="AF188" s="1605">
        <f t="shared" ref="AF188" si="103">AB188*0.38*0.9*SQRT(3)</f>
        <v>2.5668992968170761</v>
      </c>
      <c r="AG188" s="1605">
        <f t="shared" ref="AG188" si="104">AC188*0.38*0.9*SQRT(3)</f>
        <v>2.1719917126913719</v>
      </c>
      <c r="AH188" s="1608">
        <f>MAX(Z188:AC191)</f>
        <v>4.333333333333333</v>
      </c>
      <c r="AI188" s="1609">
        <f t="shared" ref="AI188" si="105">AH188*0.38*0.9*SQRT(3)</f>
        <v>2.5668992968170761</v>
      </c>
      <c r="AJ188" s="1609">
        <f>D188-AI188</f>
        <v>222.43310070318293</v>
      </c>
    </row>
    <row r="189" spans="1:36" ht="18.75" x14ac:dyDescent="0.25">
      <c r="A189" s="1613"/>
      <c r="B189" s="1616"/>
      <c r="C189" s="1619"/>
      <c r="D189" s="1622"/>
      <c r="E189" s="236" t="s">
        <v>1061</v>
      </c>
      <c r="F189" s="236"/>
      <c r="G189" s="236"/>
      <c r="H189" s="236"/>
      <c r="I189" s="236"/>
      <c r="J189" s="236"/>
      <c r="K189" s="236"/>
      <c r="L189" s="236">
        <v>6</v>
      </c>
      <c r="M189" s="236">
        <v>3</v>
      </c>
      <c r="N189" s="236">
        <v>4</v>
      </c>
      <c r="O189" s="236">
        <v>8</v>
      </c>
      <c r="P189" s="236">
        <v>1</v>
      </c>
      <c r="Q189" s="236">
        <v>2</v>
      </c>
      <c r="R189" s="245"/>
      <c r="S189" s="245"/>
      <c r="T189" s="245"/>
      <c r="U189" s="245"/>
      <c r="V189" s="242">
        <f t="shared" si="97"/>
        <v>0</v>
      </c>
      <c r="W189" s="242">
        <f t="shared" si="98"/>
        <v>0</v>
      </c>
      <c r="X189" s="242">
        <f t="shared" si="99"/>
        <v>4.333333333333333</v>
      </c>
      <c r="Y189" s="624">
        <f t="shared" si="100"/>
        <v>3.6666666666666665</v>
      </c>
      <c r="Z189" s="1625"/>
      <c r="AA189" s="1606"/>
      <c r="AB189" s="1606"/>
      <c r="AC189" s="1606"/>
      <c r="AD189" s="1606"/>
      <c r="AE189" s="1606"/>
      <c r="AF189" s="1606"/>
      <c r="AG189" s="1606"/>
      <c r="AH189" s="1606"/>
      <c r="AI189" s="1610"/>
      <c r="AJ189" s="1610"/>
    </row>
    <row r="190" spans="1:36" ht="18.75" x14ac:dyDescent="0.25">
      <c r="A190" s="1613"/>
      <c r="B190" s="1616"/>
      <c r="C190" s="1619"/>
      <c r="D190" s="1622"/>
      <c r="E190" s="236" t="s">
        <v>1062</v>
      </c>
      <c r="F190" s="236"/>
      <c r="G190" s="236"/>
      <c r="H190" s="236"/>
      <c r="I190" s="236"/>
      <c r="J190" s="236"/>
      <c r="K190" s="236"/>
      <c r="L190" s="236"/>
      <c r="M190" s="236"/>
      <c r="N190" s="236"/>
      <c r="O190" s="236"/>
      <c r="P190" s="236"/>
      <c r="Q190" s="236"/>
      <c r="R190" s="245"/>
      <c r="S190" s="245"/>
      <c r="T190" s="245"/>
      <c r="U190" s="245"/>
      <c r="V190" s="242">
        <f t="shared" si="97"/>
        <v>0</v>
      </c>
      <c r="W190" s="242">
        <f t="shared" si="98"/>
        <v>0</v>
      </c>
      <c r="X190" s="242">
        <f t="shared" si="99"/>
        <v>0</v>
      </c>
      <c r="Y190" s="624">
        <f t="shared" si="100"/>
        <v>0</v>
      </c>
      <c r="Z190" s="1625"/>
      <c r="AA190" s="1606"/>
      <c r="AB190" s="1606"/>
      <c r="AC190" s="1606"/>
      <c r="AD190" s="1606"/>
      <c r="AE190" s="1606"/>
      <c r="AF190" s="1606"/>
      <c r="AG190" s="1606"/>
      <c r="AH190" s="1606"/>
      <c r="AI190" s="1610"/>
      <c r="AJ190" s="1610"/>
    </row>
    <row r="191" spans="1:36" ht="19.5" thickBot="1" x14ac:dyDescent="0.3">
      <c r="A191" s="1614"/>
      <c r="B191" s="1617"/>
      <c r="C191" s="1620"/>
      <c r="D191" s="1623"/>
      <c r="E191" s="299"/>
      <c r="F191" s="299"/>
      <c r="G191" s="299"/>
      <c r="H191" s="299"/>
      <c r="I191" s="299"/>
      <c r="J191" s="299"/>
      <c r="K191" s="299"/>
      <c r="L191" s="299"/>
      <c r="M191" s="299"/>
      <c r="N191" s="299"/>
      <c r="O191" s="299"/>
      <c r="P191" s="299"/>
      <c r="Q191" s="299"/>
      <c r="R191" s="666"/>
      <c r="S191" s="666"/>
      <c r="T191" s="666"/>
      <c r="U191" s="666"/>
      <c r="V191" s="246">
        <f t="shared" si="97"/>
        <v>0</v>
      </c>
      <c r="W191" s="246">
        <f t="shared" si="98"/>
        <v>0</v>
      </c>
      <c r="X191" s="246">
        <f t="shared" si="99"/>
        <v>0</v>
      </c>
      <c r="Y191" s="625">
        <f t="shared" si="100"/>
        <v>0</v>
      </c>
      <c r="Z191" s="1626"/>
      <c r="AA191" s="1607"/>
      <c r="AB191" s="1607"/>
      <c r="AC191" s="1607"/>
      <c r="AD191" s="1607"/>
      <c r="AE191" s="1607"/>
      <c r="AF191" s="1607"/>
      <c r="AG191" s="1607"/>
      <c r="AH191" s="1607"/>
      <c r="AI191" s="1611"/>
      <c r="AJ191" s="1611"/>
    </row>
  </sheetData>
  <sheetProtection formatCells="0" formatColumns="0" formatRows="0" insertRows="0"/>
  <mergeCells count="465">
    <mergeCell ref="AF164:AF167"/>
    <mergeCell ref="AG164:AG167"/>
    <mergeCell ref="AH164:AH167"/>
    <mergeCell ref="AI164:AI167"/>
    <mergeCell ref="AJ164:AJ167"/>
    <mergeCell ref="AB133:AB136"/>
    <mergeCell ref="AC133:AC136"/>
    <mergeCell ref="AD133:AD136"/>
    <mergeCell ref="AE133:AE136"/>
    <mergeCell ref="AF133:AF136"/>
    <mergeCell ref="AG133:AG136"/>
    <mergeCell ref="AH133:AH136"/>
    <mergeCell ref="AI133:AI136"/>
    <mergeCell ref="AJ133:AJ136"/>
    <mergeCell ref="AB139:AB142"/>
    <mergeCell ref="AB137:AB138"/>
    <mergeCell ref="AC137:AC138"/>
    <mergeCell ref="AC139:AC142"/>
    <mergeCell ref="AH137:AH138"/>
    <mergeCell ref="AI137:AI138"/>
    <mergeCell ref="AJ137:AJ138"/>
    <mergeCell ref="AD137:AD138"/>
    <mergeCell ref="AE137:AE138"/>
    <mergeCell ref="AF137:AF138"/>
    <mergeCell ref="A8:A11"/>
    <mergeCell ref="B8:B11"/>
    <mergeCell ref="C8:C11"/>
    <mergeCell ref="D8:D11"/>
    <mergeCell ref="E8:E11"/>
    <mergeCell ref="F8:Q8"/>
    <mergeCell ref="R8:U9"/>
    <mergeCell ref="AD8:AG9"/>
    <mergeCell ref="AH8:AH11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Z8:AC9"/>
    <mergeCell ref="A24:A43"/>
    <mergeCell ref="B24:B43"/>
    <mergeCell ref="C24:C43"/>
    <mergeCell ref="D24:D43"/>
    <mergeCell ref="Z24:Z43"/>
    <mergeCell ref="AA24:AA43"/>
    <mergeCell ref="AB24:AB43"/>
    <mergeCell ref="AB12:AB23"/>
    <mergeCell ref="AC12:AC23"/>
    <mergeCell ref="A12:A23"/>
    <mergeCell ref="B12:B23"/>
    <mergeCell ref="C12:C23"/>
    <mergeCell ref="D12:D23"/>
    <mergeCell ref="Z12:Z23"/>
    <mergeCell ref="AA12:AA23"/>
    <mergeCell ref="D44:D48"/>
    <mergeCell ref="Z44:Z48"/>
    <mergeCell ref="AA44:AA48"/>
    <mergeCell ref="AB44:AB48"/>
    <mergeCell ref="AC44:AC48"/>
    <mergeCell ref="AC24:AC43"/>
    <mergeCell ref="AH12:AH23"/>
    <mergeCell ref="AI12:AI23"/>
    <mergeCell ref="AJ12:AJ23"/>
    <mergeCell ref="AD12:AD23"/>
    <mergeCell ref="AE12:AE23"/>
    <mergeCell ref="AF12:AF23"/>
    <mergeCell ref="AG12:AG23"/>
    <mergeCell ref="AI24:AI43"/>
    <mergeCell ref="AJ24:AJ43"/>
    <mergeCell ref="AD24:AD43"/>
    <mergeCell ref="AE24:AE43"/>
    <mergeCell ref="AF24:AF43"/>
    <mergeCell ref="AG24:AG43"/>
    <mergeCell ref="AH24:AH43"/>
    <mergeCell ref="AJ44:AJ48"/>
    <mergeCell ref="AD44:AD48"/>
    <mergeCell ref="AE44:AE48"/>
    <mergeCell ref="AF44:AF48"/>
    <mergeCell ref="AE49:AE50"/>
    <mergeCell ref="AF49:AF50"/>
    <mergeCell ref="AG49:AG50"/>
    <mergeCell ref="AH49:AH50"/>
    <mergeCell ref="AA51:AA62"/>
    <mergeCell ref="AI63:AI70"/>
    <mergeCell ref="AJ63:AJ70"/>
    <mergeCell ref="AI49:AI50"/>
    <mergeCell ref="AJ49:AJ50"/>
    <mergeCell ref="AJ51:AJ62"/>
    <mergeCell ref="AH63:AH70"/>
    <mergeCell ref="A49:A50"/>
    <mergeCell ref="B49:B50"/>
    <mergeCell ref="C49:C50"/>
    <mergeCell ref="D49:D50"/>
    <mergeCell ref="Z49:Z50"/>
    <mergeCell ref="AA49:AA50"/>
    <mergeCell ref="AB49:AB50"/>
    <mergeCell ref="AC49:AC50"/>
    <mergeCell ref="AD49:AD50"/>
    <mergeCell ref="AG44:AG48"/>
    <mergeCell ref="AH44:AH48"/>
    <mergeCell ref="AI44:AI48"/>
    <mergeCell ref="A44:A48"/>
    <mergeCell ref="B44:B48"/>
    <mergeCell ref="C44:C48"/>
    <mergeCell ref="AB71:AB78"/>
    <mergeCell ref="AC71:AC78"/>
    <mergeCell ref="AC63:AC70"/>
    <mergeCell ref="AH51:AH62"/>
    <mergeCell ref="AI51:AI62"/>
    <mergeCell ref="A63:A70"/>
    <mergeCell ref="B63:B70"/>
    <mergeCell ref="C63:C70"/>
    <mergeCell ref="D63:D70"/>
    <mergeCell ref="Z63:Z70"/>
    <mergeCell ref="AA63:AA70"/>
    <mergeCell ref="AB63:AB70"/>
    <mergeCell ref="AB51:AB62"/>
    <mergeCell ref="AC51:AC62"/>
    <mergeCell ref="AD51:AD62"/>
    <mergeCell ref="AE51:AE62"/>
    <mergeCell ref="AF51:AF62"/>
    <mergeCell ref="AG51:AG62"/>
    <mergeCell ref="A51:A62"/>
    <mergeCell ref="B51:B62"/>
    <mergeCell ref="C51:C62"/>
    <mergeCell ref="D51:D62"/>
    <mergeCell ref="Z51:Z62"/>
    <mergeCell ref="AD63:AD70"/>
    <mergeCell ref="AE63:AE70"/>
    <mergeCell ref="AF63:AF70"/>
    <mergeCell ref="AG63:AG70"/>
    <mergeCell ref="AE79:AE82"/>
    <mergeCell ref="AF79:AF82"/>
    <mergeCell ref="AG79:AG82"/>
    <mergeCell ref="AH79:AH82"/>
    <mergeCell ref="AI79:AI82"/>
    <mergeCell ref="AJ79:AJ82"/>
    <mergeCell ref="AJ71:AJ78"/>
    <mergeCell ref="A79:A82"/>
    <mergeCell ref="B79:B82"/>
    <mergeCell ref="C79:C82"/>
    <mergeCell ref="D79:D82"/>
    <mergeCell ref="Z79:Z82"/>
    <mergeCell ref="AA79:AA82"/>
    <mergeCell ref="AB79:AB82"/>
    <mergeCell ref="AC79:AC82"/>
    <mergeCell ref="AD79:AD82"/>
    <mergeCell ref="AD71:AD78"/>
    <mergeCell ref="AE71:AE78"/>
    <mergeCell ref="AF71:AF78"/>
    <mergeCell ref="AG71:AG78"/>
    <mergeCell ref="AH71:AH78"/>
    <mergeCell ref="AI71:AI78"/>
    <mergeCell ref="A71:A78"/>
    <mergeCell ref="B71:B78"/>
    <mergeCell ref="C71:C78"/>
    <mergeCell ref="D71:D78"/>
    <mergeCell ref="Z71:Z78"/>
    <mergeCell ref="AA71:AA78"/>
    <mergeCell ref="A89:A100"/>
    <mergeCell ref="B89:B100"/>
    <mergeCell ref="C89:C100"/>
    <mergeCell ref="D89:D100"/>
    <mergeCell ref="Z89:Z100"/>
    <mergeCell ref="AA89:AA100"/>
    <mergeCell ref="AB89:AB100"/>
    <mergeCell ref="AB83:AB88"/>
    <mergeCell ref="AC83:AC88"/>
    <mergeCell ref="A83:A88"/>
    <mergeCell ref="B83:B88"/>
    <mergeCell ref="C83:C88"/>
    <mergeCell ref="D83:D88"/>
    <mergeCell ref="Z83:Z88"/>
    <mergeCell ref="AA83:AA88"/>
    <mergeCell ref="D101:D106"/>
    <mergeCell ref="Z101:Z106"/>
    <mergeCell ref="AA101:AA106"/>
    <mergeCell ref="AB101:AB106"/>
    <mergeCell ref="AC101:AC106"/>
    <mergeCell ref="AC89:AC100"/>
    <mergeCell ref="AH83:AH88"/>
    <mergeCell ref="AI83:AI88"/>
    <mergeCell ref="AJ83:AJ88"/>
    <mergeCell ref="AD83:AD88"/>
    <mergeCell ref="AE83:AE88"/>
    <mergeCell ref="AF83:AF88"/>
    <mergeCell ref="AG83:AG88"/>
    <mergeCell ref="AI89:AI100"/>
    <mergeCell ref="AJ89:AJ100"/>
    <mergeCell ref="AD89:AD100"/>
    <mergeCell ref="AE89:AE100"/>
    <mergeCell ref="AF89:AF100"/>
    <mergeCell ref="AG89:AG100"/>
    <mergeCell ref="AH89:AH100"/>
    <mergeCell ref="AJ101:AJ106"/>
    <mergeCell ref="AD101:AD106"/>
    <mergeCell ref="AE101:AE106"/>
    <mergeCell ref="AF101:AF106"/>
    <mergeCell ref="AE107:AE109"/>
    <mergeCell ref="AF107:AF109"/>
    <mergeCell ref="AG107:AG109"/>
    <mergeCell ref="AH107:AH109"/>
    <mergeCell ref="AA110:AA111"/>
    <mergeCell ref="AI112:AI114"/>
    <mergeCell ref="AJ112:AJ114"/>
    <mergeCell ref="AI107:AI109"/>
    <mergeCell ref="AJ107:AJ109"/>
    <mergeCell ref="AJ110:AJ111"/>
    <mergeCell ref="AH112:AH114"/>
    <mergeCell ref="A107:A109"/>
    <mergeCell ref="B107:B109"/>
    <mergeCell ref="C107:C109"/>
    <mergeCell ref="D107:D109"/>
    <mergeCell ref="Z107:Z109"/>
    <mergeCell ref="AA107:AA109"/>
    <mergeCell ref="AB107:AB109"/>
    <mergeCell ref="AC107:AC109"/>
    <mergeCell ref="AD107:AD109"/>
    <mergeCell ref="AG101:AG106"/>
    <mergeCell ref="AH101:AH106"/>
    <mergeCell ref="AI101:AI106"/>
    <mergeCell ref="A101:A106"/>
    <mergeCell ref="B101:B106"/>
    <mergeCell ref="C101:C106"/>
    <mergeCell ref="AB115:AB128"/>
    <mergeCell ref="AC115:AC128"/>
    <mergeCell ref="AC112:AC114"/>
    <mergeCell ref="AH110:AH111"/>
    <mergeCell ref="AI110:AI111"/>
    <mergeCell ref="A112:A114"/>
    <mergeCell ref="B112:B114"/>
    <mergeCell ref="C112:C114"/>
    <mergeCell ref="D112:D114"/>
    <mergeCell ref="Z112:Z114"/>
    <mergeCell ref="AA112:AA114"/>
    <mergeCell ref="AB112:AB114"/>
    <mergeCell ref="AB110:AB111"/>
    <mergeCell ref="AC110:AC111"/>
    <mergeCell ref="AD110:AD111"/>
    <mergeCell ref="AE110:AE111"/>
    <mergeCell ref="AF110:AF111"/>
    <mergeCell ref="AG110:AG111"/>
    <mergeCell ref="A110:A111"/>
    <mergeCell ref="B110:B111"/>
    <mergeCell ref="C110:C111"/>
    <mergeCell ref="D110:D111"/>
    <mergeCell ref="Z110:Z111"/>
    <mergeCell ref="AD112:AD114"/>
    <mergeCell ref="AE112:AE114"/>
    <mergeCell ref="AF112:AF114"/>
    <mergeCell ref="AG112:AG114"/>
    <mergeCell ref="AE129:AE132"/>
    <mergeCell ref="AF129:AF132"/>
    <mergeCell ref="AG129:AG132"/>
    <mergeCell ref="AH129:AH132"/>
    <mergeCell ref="AI129:AI132"/>
    <mergeCell ref="AJ129:AJ132"/>
    <mergeCell ref="AJ115:AJ128"/>
    <mergeCell ref="A129:A132"/>
    <mergeCell ref="B129:B132"/>
    <mergeCell ref="C129:C132"/>
    <mergeCell ref="D129:D132"/>
    <mergeCell ref="Z129:Z132"/>
    <mergeCell ref="AA129:AA132"/>
    <mergeCell ref="AB129:AB132"/>
    <mergeCell ref="AC129:AC132"/>
    <mergeCell ref="AD129:AD132"/>
    <mergeCell ref="AD115:AD128"/>
    <mergeCell ref="AE115:AE128"/>
    <mergeCell ref="AF115:AF128"/>
    <mergeCell ref="AG115:AG128"/>
    <mergeCell ref="AH115:AH128"/>
    <mergeCell ref="AI115:AI128"/>
    <mergeCell ref="A115:A128"/>
    <mergeCell ref="B115:B128"/>
    <mergeCell ref="C115:C128"/>
    <mergeCell ref="D115:D128"/>
    <mergeCell ref="Z115:Z128"/>
    <mergeCell ref="AA115:AA128"/>
    <mergeCell ref="A139:A142"/>
    <mergeCell ref="B139:B142"/>
    <mergeCell ref="C139:C142"/>
    <mergeCell ref="D139:D142"/>
    <mergeCell ref="Z139:Z142"/>
    <mergeCell ref="AA139:AA142"/>
    <mergeCell ref="A133:A136"/>
    <mergeCell ref="B133:B136"/>
    <mergeCell ref="C133:C136"/>
    <mergeCell ref="D133:D136"/>
    <mergeCell ref="Z133:Z136"/>
    <mergeCell ref="AA133:AA136"/>
    <mergeCell ref="A137:A138"/>
    <mergeCell ref="B137:B138"/>
    <mergeCell ref="C137:C138"/>
    <mergeCell ref="D137:D138"/>
    <mergeCell ref="Z137:Z138"/>
    <mergeCell ref="AA137:AA138"/>
    <mergeCell ref="AG137:AG138"/>
    <mergeCell ref="AI139:AI142"/>
    <mergeCell ref="AJ139:AJ142"/>
    <mergeCell ref="AD139:AD142"/>
    <mergeCell ref="AE139:AE142"/>
    <mergeCell ref="AF139:AF142"/>
    <mergeCell ref="AG139:AG142"/>
    <mergeCell ref="AH139:AH142"/>
    <mergeCell ref="AH155:AH156"/>
    <mergeCell ref="AH143:AH154"/>
    <mergeCell ref="AI143:AI154"/>
    <mergeCell ref="AJ159:AJ163"/>
    <mergeCell ref="AI155:AI156"/>
    <mergeCell ref="AJ155:AJ156"/>
    <mergeCell ref="AJ157:AJ158"/>
    <mergeCell ref="AH159:AH163"/>
    <mergeCell ref="D143:D154"/>
    <mergeCell ref="Z143:Z154"/>
    <mergeCell ref="AA143:AA154"/>
    <mergeCell ref="AB143:AB154"/>
    <mergeCell ref="AC143:AC154"/>
    <mergeCell ref="AJ143:AJ154"/>
    <mergeCell ref="AD143:AD154"/>
    <mergeCell ref="AE143:AE154"/>
    <mergeCell ref="AF143:AF154"/>
    <mergeCell ref="AF157:AF158"/>
    <mergeCell ref="AG157:AG158"/>
    <mergeCell ref="AE155:AE156"/>
    <mergeCell ref="AF155:AF156"/>
    <mergeCell ref="AG155:AG156"/>
    <mergeCell ref="AF159:AF163"/>
    <mergeCell ref="AG159:AG163"/>
    <mergeCell ref="AG143:AG154"/>
    <mergeCell ref="C155:C156"/>
    <mergeCell ref="D155:D156"/>
    <mergeCell ref="Z155:Z156"/>
    <mergeCell ref="AA155:AA156"/>
    <mergeCell ref="AB155:AB156"/>
    <mergeCell ref="AC155:AC156"/>
    <mergeCell ref="AD155:AD156"/>
    <mergeCell ref="AA157:AA158"/>
    <mergeCell ref="AI159:AI163"/>
    <mergeCell ref="A143:A154"/>
    <mergeCell ref="B143:B154"/>
    <mergeCell ref="C143:C154"/>
    <mergeCell ref="AB168:AB171"/>
    <mergeCell ref="AC168:AC171"/>
    <mergeCell ref="AC159:AC163"/>
    <mergeCell ref="AH157:AH158"/>
    <mergeCell ref="AI157:AI158"/>
    <mergeCell ref="A159:A163"/>
    <mergeCell ref="B159:B163"/>
    <mergeCell ref="C159:C163"/>
    <mergeCell ref="D159:D163"/>
    <mergeCell ref="Z159:Z163"/>
    <mergeCell ref="AA159:AA163"/>
    <mergeCell ref="AB159:AB163"/>
    <mergeCell ref="AB157:AB158"/>
    <mergeCell ref="AC157:AC158"/>
    <mergeCell ref="AD157:AD158"/>
    <mergeCell ref="AE157:AE158"/>
    <mergeCell ref="D168:D171"/>
    <mergeCell ref="Z168:Z171"/>
    <mergeCell ref="AA168:AA171"/>
    <mergeCell ref="A155:A156"/>
    <mergeCell ref="B155:B156"/>
    <mergeCell ref="A157:A158"/>
    <mergeCell ref="B157:B158"/>
    <mergeCell ref="C157:C158"/>
    <mergeCell ref="D157:D158"/>
    <mergeCell ref="Z157:Z158"/>
    <mergeCell ref="AD159:AD163"/>
    <mergeCell ref="AE159:AE163"/>
    <mergeCell ref="A164:A167"/>
    <mergeCell ref="B164:B167"/>
    <mergeCell ref="C164:C167"/>
    <mergeCell ref="D164:D167"/>
    <mergeCell ref="Z164:Z167"/>
    <mergeCell ref="AA164:AA167"/>
    <mergeCell ref="AB164:AB167"/>
    <mergeCell ref="AC164:AC167"/>
    <mergeCell ref="AD164:AD167"/>
    <mergeCell ref="AE164:AE167"/>
    <mergeCell ref="AI172:AI179"/>
    <mergeCell ref="AJ172:AJ179"/>
    <mergeCell ref="AJ168:AJ171"/>
    <mergeCell ref="A172:A179"/>
    <mergeCell ref="B172:B179"/>
    <mergeCell ref="C172:C179"/>
    <mergeCell ref="D172:D179"/>
    <mergeCell ref="Z172:Z179"/>
    <mergeCell ref="AA172:AA179"/>
    <mergeCell ref="AB172:AB179"/>
    <mergeCell ref="AC172:AC179"/>
    <mergeCell ref="AD172:AD179"/>
    <mergeCell ref="AD168:AD171"/>
    <mergeCell ref="AE168:AE171"/>
    <mergeCell ref="AF168:AF171"/>
    <mergeCell ref="AG168:AG171"/>
    <mergeCell ref="AH168:AH171"/>
    <mergeCell ref="AI168:AI171"/>
    <mergeCell ref="A168:A171"/>
    <mergeCell ref="B168:B171"/>
    <mergeCell ref="C168:C171"/>
    <mergeCell ref="AE172:AE179"/>
    <mergeCell ref="AC180:AC183"/>
    <mergeCell ref="AD180:AD183"/>
    <mergeCell ref="AF172:AF179"/>
    <mergeCell ref="AG172:AG179"/>
    <mergeCell ref="AH172:AH179"/>
    <mergeCell ref="AE180:AE183"/>
    <mergeCell ref="AF180:AF183"/>
    <mergeCell ref="AG180:AG183"/>
    <mergeCell ref="AH180:AH183"/>
    <mergeCell ref="AI180:AI183"/>
    <mergeCell ref="AJ180:AJ183"/>
    <mergeCell ref="A184:A187"/>
    <mergeCell ref="B184:B187"/>
    <mergeCell ref="C184:C187"/>
    <mergeCell ref="D184:D187"/>
    <mergeCell ref="Z184:Z187"/>
    <mergeCell ref="AA184:AA187"/>
    <mergeCell ref="AB184:AB187"/>
    <mergeCell ref="AC184:AC187"/>
    <mergeCell ref="AD184:AD187"/>
    <mergeCell ref="AE184:AE187"/>
    <mergeCell ref="AF184:AF187"/>
    <mergeCell ref="AG184:AG187"/>
    <mergeCell ref="AH184:AH187"/>
    <mergeCell ref="AI184:AI187"/>
    <mergeCell ref="AJ184:AJ187"/>
    <mergeCell ref="A180:A183"/>
    <mergeCell ref="B180:B183"/>
    <mergeCell ref="C180:C183"/>
    <mergeCell ref="D180:D183"/>
    <mergeCell ref="Z180:Z183"/>
    <mergeCell ref="AA180:AA183"/>
    <mergeCell ref="AB180:AB183"/>
    <mergeCell ref="AE188:AE191"/>
    <mergeCell ref="AF188:AF191"/>
    <mergeCell ref="AG188:AG191"/>
    <mergeCell ref="AH188:AH191"/>
    <mergeCell ref="AI188:AI191"/>
    <mergeCell ref="AJ188:AJ191"/>
    <mergeCell ref="A188:A191"/>
    <mergeCell ref="B188:B191"/>
    <mergeCell ref="C188:C191"/>
    <mergeCell ref="D188:D191"/>
    <mergeCell ref="Z188:Z191"/>
    <mergeCell ref="AA188:AA191"/>
    <mergeCell ref="AB188:AB191"/>
    <mergeCell ref="AC188:AC191"/>
    <mergeCell ref="AD188:AD191"/>
  </mergeCells>
  <pageMargins left="0.7" right="0.7" top="0.75" bottom="0.75" header="0.3" footer="0.3"/>
  <pageSetup paperSize="9" scale="77" orientation="portrait" r:id="rId1"/>
  <rowBreaks count="3" manualBreakCount="3">
    <brk id="50" max="16383" man="1"/>
    <brk id="100" max="16383" man="1"/>
    <brk id="154" max="16383" man="1"/>
  </rowBreaks>
  <colBreaks count="2" manualBreakCount="2">
    <brk id="4" max="1048575" man="1"/>
    <brk id="11" max="1048575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K113"/>
  <sheetViews>
    <sheetView view="pageBreakPreview" topLeftCell="A49" zoomScale="80" zoomScaleNormal="70" zoomScaleSheetLayoutView="80" workbookViewId="0">
      <selection activeCell="N98" sqref="N98"/>
    </sheetView>
  </sheetViews>
  <sheetFormatPr defaultColWidth="9.140625" defaultRowHeight="15" x14ac:dyDescent="0.25"/>
  <cols>
    <col min="1" max="1" width="8" style="38" customWidth="1"/>
    <col min="2" max="2" width="20.42578125" style="38" customWidth="1"/>
    <col min="3" max="4" width="22.5703125" style="38" customWidth="1"/>
    <col min="5" max="5" width="25.140625" style="38" customWidth="1"/>
    <col min="6" max="17" width="9.140625" style="38"/>
    <col min="18" max="34" width="10.7109375" style="38" customWidth="1"/>
    <col min="35" max="35" width="11.28515625" style="38" customWidth="1"/>
    <col min="36" max="36" width="14.7109375" style="38" customWidth="1"/>
    <col min="37" max="16384" width="9.140625" style="38"/>
  </cols>
  <sheetData>
    <row r="1" spans="1:36" x14ac:dyDescent="0.2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7"/>
      <c r="V1" s="37"/>
    </row>
    <row r="2" spans="1:36" x14ac:dyDescent="0.25">
      <c r="A2" s="36"/>
      <c r="B2" s="1448" t="s">
        <v>49</v>
      </c>
      <c r="C2" s="1449"/>
      <c r="D2" s="1449"/>
      <c r="E2" s="1449"/>
      <c r="F2" s="1449"/>
      <c r="G2" s="1449"/>
      <c r="H2" s="1449"/>
      <c r="I2" s="1449"/>
      <c r="J2" s="1449"/>
      <c r="K2" s="1449"/>
      <c r="L2" s="1449"/>
      <c r="M2" s="1449"/>
      <c r="N2" s="1449"/>
      <c r="O2" s="1449"/>
      <c r="P2" s="1449"/>
      <c r="Q2" s="1450"/>
      <c r="R2" s="36"/>
      <c r="S2" s="36"/>
      <c r="T2" s="36"/>
      <c r="U2" s="37"/>
      <c r="V2" s="37"/>
    </row>
    <row r="3" spans="1:36" x14ac:dyDescent="0.25">
      <c r="A3" s="36"/>
      <c r="B3" s="1451"/>
      <c r="C3" s="1452"/>
      <c r="D3" s="1452"/>
      <c r="E3" s="1452"/>
      <c r="F3" s="1452"/>
      <c r="G3" s="1452"/>
      <c r="H3" s="1452"/>
      <c r="I3" s="1452"/>
      <c r="J3" s="1452"/>
      <c r="K3" s="1452"/>
      <c r="L3" s="1452"/>
      <c r="M3" s="1452"/>
      <c r="N3" s="1452"/>
      <c r="O3" s="1452"/>
      <c r="P3" s="1452"/>
      <c r="Q3" s="1453"/>
      <c r="R3" s="36"/>
      <c r="S3" s="36"/>
      <c r="T3" s="36"/>
      <c r="U3" s="37"/>
      <c r="V3" s="37"/>
    </row>
    <row r="4" spans="1:36" ht="20.25" x14ac:dyDescent="0.25">
      <c r="A4" s="36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6"/>
      <c r="S4" s="36"/>
      <c r="T4" s="36"/>
      <c r="U4" s="37"/>
      <c r="V4" s="37"/>
    </row>
    <row r="5" spans="1:36" ht="20.25" x14ac:dyDescent="0.25">
      <c r="A5" s="36"/>
      <c r="B5" s="39"/>
      <c r="C5" s="39"/>
      <c r="D5" s="39"/>
      <c r="E5" s="39"/>
      <c r="F5" s="1454"/>
      <c r="G5" s="1454"/>
      <c r="H5" s="1454"/>
      <c r="I5" s="1454"/>
      <c r="J5" s="1454"/>
      <c r="K5" s="1454"/>
      <c r="L5" s="1454"/>
      <c r="M5" s="1454"/>
      <c r="N5" s="1454"/>
      <c r="O5" s="1454"/>
      <c r="P5" s="1454"/>
      <c r="Q5" s="1454"/>
      <c r="R5" s="1454"/>
      <c r="S5" s="1454"/>
      <c r="T5" s="1454"/>
      <c r="U5" s="1454"/>
      <c r="V5" s="1455" t="s">
        <v>1</v>
      </c>
      <c r="W5" s="1455"/>
      <c r="X5" s="1455"/>
      <c r="Y5" s="1455"/>
      <c r="Z5" s="1455"/>
      <c r="AA5" s="1455"/>
      <c r="AB5" s="1455"/>
      <c r="AC5" s="1455"/>
      <c r="AD5" s="1455"/>
      <c r="AE5" s="1455"/>
      <c r="AF5" s="1455"/>
      <c r="AG5" s="1455"/>
      <c r="AH5" s="1455"/>
    </row>
    <row r="6" spans="1:36" ht="30" customHeight="1" x14ac:dyDescent="0.25">
      <c r="A6" s="36"/>
      <c r="B6" s="39"/>
      <c r="C6" s="39"/>
      <c r="D6" s="39"/>
      <c r="E6" s="39"/>
      <c r="F6" s="1454"/>
      <c r="G6" s="1454"/>
      <c r="H6" s="1454"/>
      <c r="I6" s="1454"/>
      <c r="J6" s="1454"/>
      <c r="K6" s="1454"/>
      <c r="L6" s="1454"/>
      <c r="M6" s="1454"/>
      <c r="N6" s="1454"/>
      <c r="O6" s="1454"/>
      <c r="P6" s="1454"/>
      <c r="Q6" s="1454"/>
      <c r="R6" s="1454"/>
      <c r="S6" s="1454"/>
      <c r="T6" s="1454"/>
      <c r="U6" s="1454"/>
      <c r="V6" s="1455"/>
      <c r="W6" s="1455"/>
      <c r="X6" s="1455"/>
      <c r="Y6" s="1455"/>
      <c r="Z6" s="1455"/>
      <c r="AA6" s="1455"/>
      <c r="AB6" s="1455"/>
      <c r="AC6" s="1455"/>
      <c r="AD6" s="1455"/>
      <c r="AE6" s="1455"/>
      <c r="AF6" s="1455"/>
      <c r="AG6" s="1455"/>
      <c r="AH6" s="1455"/>
    </row>
    <row r="7" spans="1:36" ht="15.75" thickBot="1" x14ac:dyDescent="0.3">
      <c r="A7" s="36"/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7"/>
      <c r="V7" s="37"/>
    </row>
    <row r="8" spans="1:36" ht="31.5" customHeight="1" thickBot="1" x14ac:dyDescent="0.3">
      <c r="A8" s="1470" t="s">
        <v>2</v>
      </c>
      <c r="B8" s="1473" t="s">
        <v>3</v>
      </c>
      <c r="C8" s="1476" t="s">
        <v>4</v>
      </c>
      <c r="D8" s="1476" t="s">
        <v>5</v>
      </c>
      <c r="E8" s="1473" t="s">
        <v>6</v>
      </c>
      <c r="F8" s="1456" t="s">
        <v>7</v>
      </c>
      <c r="G8" s="1458"/>
      <c r="H8" s="1458"/>
      <c r="I8" s="1458"/>
      <c r="J8" s="1458"/>
      <c r="K8" s="1458"/>
      <c r="L8" s="1458"/>
      <c r="M8" s="1458"/>
      <c r="N8" s="1458"/>
      <c r="O8" s="1458"/>
      <c r="P8" s="1458"/>
      <c r="Q8" s="1457"/>
      <c r="R8" s="1480" t="s">
        <v>8</v>
      </c>
      <c r="S8" s="1481"/>
      <c r="T8" s="1481"/>
      <c r="U8" s="1482"/>
      <c r="V8" s="1462" t="s">
        <v>9</v>
      </c>
      <c r="W8" s="1463"/>
      <c r="X8" s="1463"/>
      <c r="Y8" s="1464"/>
      <c r="Z8" s="1462" t="s">
        <v>10</v>
      </c>
      <c r="AA8" s="1463"/>
      <c r="AB8" s="1463"/>
      <c r="AC8" s="1464"/>
      <c r="AD8" s="1462" t="s">
        <v>11</v>
      </c>
      <c r="AE8" s="1463"/>
      <c r="AF8" s="1463"/>
      <c r="AG8" s="1464"/>
      <c r="AH8" s="1440" t="s">
        <v>12</v>
      </c>
      <c r="AI8" s="1443" t="s">
        <v>13</v>
      </c>
      <c r="AJ8" s="1443" t="s">
        <v>14</v>
      </c>
    </row>
    <row r="9" spans="1:36" ht="33" customHeight="1" thickBot="1" x14ac:dyDescent="0.3">
      <c r="A9" s="1471"/>
      <c r="B9" s="1474"/>
      <c r="C9" s="1477"/>
      <c r="D9" s="1477"/>
      <c r="E9" s="1474"/>
      <c r="F9" s="1456" t="s">
        <v>15</v>
      </c>
      <c r="G9" s="1458"/>
      <c r="H9" s="1458"/>
      <c r="I9" s="1458"/>
      <c r="J9" s="1458"/>
      <c r="K9" s="1457"/>
      <c r="L9" s="1456" t="s">
        <v>16</v>
      </c>
      <c r="M9" s="1458"/>
      <c r="N9" s="1458"/>
      <c r="O9" s="1458"/>
      <c r="P9" s="1458"/>
      <c r="Q9" s="1457"/>
      <c r="R9" s="1483"/>
      <c r="S9" s="1484"/>
      <c r="T9" s="1484"/>
      <c r="U9" s="1485"/>
      <c r="V9" s="1465"/>
      <c r="W9" s="1466"/>
      <c r="X9" s="1466"/>
      <c r="Y9" s="1467"/>
      <c r="Z9" s="1465"/>
      <c r="AA9" s="1466"/>
      <c r="AB9" s="1466"/>
      <c r="AC9" s="1467"/>
      <c r="AD9" s="1465"/>
      <c r="AE9" s="1466"/>
      <c r="AF9" s="1466"/>
      <c r="AG9" s="1467"/>
      <c r="AH9" s="1441"/>
      <c r="AI9" s="1444"/>
      <c r="AJ9" s="1444"/>
    </row>
    <row r="10" spans="1:36" ht="16.5" thickBot="1" x14ac:dyDescent="0.3">
      <c r="A10" s="1471"/>
      <c r="B10" s="1474"/>
      <c r="C10" s="1477"/>
      <c r="D10" s="1477"/>
      <c r="E10" s="1474"/>
      <c r="F10" s="1459">
        <v>1000.4166666666666</v>
      </c>
      <c r="G10" s="1460"/>
      <c r="H10" s="1461"/>
      <c r="I10" s="1459">
        <v>1000.7916666666666</v>
      </c>
      <c r="J10" s="1460"/>
      <c r="K10" s="1461"/>
      <c r="L10" s="1459">
        <v>1000.4166666666666</v>
      </c>
      <c r="M10" s="1460"/>
      <c r="N10" s="1461"/>
      <c r="O10" s="1459">
        <v>1000.7916666666666</v>
      </c>
      <c r="P10" s="1460"/>
      <c r="Q10" s="1461"/>
      <c r="R10" s="1456" t="s">
        <v>15</v>
      </c>
      <c r="S10" s="1457"/>
      <c r="T10" s="1456" t="s">
        <v>16</v>
      </c>
      <c r="U10" s="1457"/>
      <c r="V10" s="1446" t="s">
        <v>15</v>
      </c>
      <c r="W10" s="1447"/>
      <c r="X10" s="1446" t="s">
        <v>16</v>
      </c>
      <c r="Y10" s="1447"/>
      <c r="Z10" s="1446" t="s">
        <v>15</v>
      </c>
      <c r="AA10" s="1447"/>
      <c r="AB10" s="1446" t="s">
        <v>16</v>
      </c>
      <c r="AC10" s="1447"/>
      <c r="AD10" s="1446" t="s">
        <v>15</v>
      </c>
      <c r="AE10" s="1447"/>
      <c r="AF10" s="1446" t="s">
        <v>16</v>
      </c>
      <c r="AG10" s="1447"/>
      <c r="AH10" s="1441"/>
      <c r="AI10" s="1444"/>
      <c r="AJ10" s="1444"/>
    </row>
    <row r="11" spans="1:36" ht="16.5" thickBot="1" x14ac:dyDescent="0.3">
      <c r="A11" s="1472"/>
      <c r="B11" s="1475"/>
      <c r="C11" s="1478"/>
      <c r="D11" s="1478"/>
      <c r="E11" s="1479"/>
      <c r="F11" s="640" t="s">
        <v>17</v>
      </c>
      <c r="G11" s="641" t="s">
        <v>18</v>
      </c>
      <c r="H11" s="642" t="s">
        <v>19</v>
      </c>
      <c r="I11" s="640" t="s">
        <v>17</v>
      </c>
      <c r="J11" s="641" t="s">
        <v>18</v>
      </c>
      <c r="K11" s="642" t="s">
        <v>19</v>
      </c>
      <c r="L11" s="640" t="s">
        <v>17</v>
      </c>
      <c r="M11" s="641" t="s">
        <v>18</v>
      </c>
      <c r="N11" s="642" t="s">
        <v>19</v>
      </c>
      <c r="O11" s="640" t="s">
        <v>17</v>
      </c>
      <c r="P11" s="641" t="s">
        <v>18</v>
      </c>
      <c r="Q11" s="642" t="s">
        <v>19</v>
      </c>
      <c r="R11" s="643">
        <v>1000.4166666666666</v>
      </c>
      <c r="S11" s="643">
        <v>1000.7916666666666</v>
      </c>
      <c r="T11" s="643">
        <v>1000.4166666666666</v>
      </c>
      <c r="U11" s="643">
        <v>1000.7916666666666</v>
      </c>
      <c r="V11" s="44">
        <v>1000.4166666666666</v>
      </c>
      <c r="W11" s="44">
        <v>1000.7916666666666</v>
      </c>
      <c r="X11" s="45">
        <v>1000.4166666666666</v>
      </c>
      <c r="Y11" s="46">
        <v>1000.7916666666666</v>
      </c>
      <c r="Z11" s="44">
        <v>1000.4166666666666</v>
      </c>
      <c r="AA11" s="44">
        <v>1000.7916666666666</v>
      </c>
      <c r="AB11" s="44">
        <v>1000.4166666666666</v>
      </c>
      <c r="AC11" s="44">
        <v>1000.7916666666666</v>
      </c>
      <c r="AD11" s="44">
        <v>1000.4166666666666</v>
      </c>
      <c r="AE11" s="44">
        <v>1000.7916666666666</v>
      </c>
      <c r="AF11" s="44">
        <v>1000.4166666666666</v>
      </c>
      <c r="AG11" s="47">
        <v>1000.7916666666666</v>
      </c>
      <c r="AH11" s="1442"/>
      <c r="AI11" s="1445"/>
      <c r="AJ11" s="1445"/>
    </row>
    <row r="12" spans="1:36" ht="15.75" x14ac:dyDescent="0.25">
      <c r="A12" s="1431">
        <v>1</v>
      </c>
      <c r="B12" s="1434" t="s">
        <v>50</v>
      </c>
      <c r="C12" s="1389" t="s">
        <v>51</v>
      </c>
      <c r="D12" s="1391">
        <f>(630+630)*0.9</f>
        <v>1134</v>
      </c>
      <c r="E12" s="645" t="s">
        <v>52</v>
      </c>
      <c r="F12" s="448">
        <v>50</v>
      </c>
      <c r="G12" s="441">
        <v>70</v>
      </c>
      <c r="H12" s="441">
        <v>30</v>
      </c>
      <c r="I12" s="441">
        <v>60</v>
      </c>
      <c r="J12" s="441">
        <v>50</v>
      </c>
      <c r="K12" s="449">
        <v>20</v>
      </c>
      <c r="L12" s="632">
        <v>41</v>
      </c>
      <c r="M12" s="76">
        <v>44</v>
      </c>
      <c r="N12" s="76">
        <v>23</v>
      </c>
      <c r="O12" s="76">
        <v>49</v>
      </c>
      <c r="P12" s="76">
        <v>63</v>
      </c>
      <c r="Q12" s="663">
        <v>37</v>
      </c>
      <c r="R12" s="651">
        <v>395</v>
      </c>
      <c r="S12" s="76">
        <v>385</v>
      </c>
      <c r="T12" s="76">
        <v>415</v>
      </c>
      <c r="U12" s="663">
        <v>410</v>
      </c>
      <c r="V12" s="630">
        <f t="shared" ref="V12:V81" si="0">IF(AND(F12=0,G12=0,H12=0),0,IF(AND(F12=0,G12=0),H12,IF(AND(F12=0,H12=0),G12,IF(AND(G12=0,H12=0),F12,IF(F12=0,(G12+H12)/2,IF(G12=0,(F12+H12)/2,IF(H12=0,(F12+G12)/2,(F12+G12+H12)/3)))))))</f>
        <v>50</v>
      </c>
      <c r="W12" s="49">
        <f t="shared" ref="W12:W81" si="1">IF(AND(I12=0,J12=0,K12=0),0,IF(AND(I12=0,J12=0),K12,IF(AND(I12=0,K12=0),J12,IF(AND(J12=0,K12=0),I12,IF(I12=0,(J12+K12)/2,IF(J12=0,(I12+K12)/2,IF(K12=0,(I12+J12)/2,(I12+J12+K12)/3)))))))</f>
        <v>43.333333333333336</v>
      </c>
      <c r="X12" s="49">
        <f t="shared" ref="X12:X81" si="2">IF(AND(L12=0,M12=0,N12=0),0,IF(AND(L12=0,M12=0),N12,IF(AND(L12=0,N12=0),M12,IF(AND(M12=0,N12=0),L12,IF(L12=0,(M12+N12)/2,IF(M12=0,(L12+N12)/2,IF(N12=0,(L12+M12)/2,(L12+M12+N12)/3)))))))</f>
        <v>36</v>
      </c>
      <c r="Y12" s="50">
        <f t="shared" ref="Y12:Y81" si="3">IF(AND(O12=0,P12=0,Q12=0),0,IF(AND(O12=0,P12=0),Q12,IF(AND(O12=0,Q12=0),P12,IF(AND(P12=0,Q12=0),O12,IF(O12=0,(P12+Q12)/2,IF(P12=0,(O12+Q12)/2,IF(Q12=0,(O12+P12)/2,(O12+P12+Q12)/3)))))))</f>
        <v>49.666666666666664</v>
      </c>
      <c r="Z12" s="1395">
        <f>SUM(V12:V20)</f>
        <v>258.33333333333337</v>
      </c>
      <c r="AA12" s="1398">
        <f>SUM(W12:W20)</f>
        <v>253.00000000000003</v>
      </c>
      <c r="AB12" s="1398">
        <f>SUM(X12:X20)</f>
        <v>236.33333333333334</v>
      </c>
      <c r="AC12" s="1398">
        <f>SUM(Y12:Y20)</f>
        <v>340</v>
      </c>
      <c r="AD12" s="1412">
        <f t="shared" ref="AD12:AG41" si="4">Z12*0.38*0.9*SQRT(3)</f>
        <v>153.02668884871034</v>
      </c>
      <c r="AE12" s="1412">
        <f t="shared" si="4"/>
        <v>149.86742817570467</v>
      </c>
      <c r="AF12" s="1412">
        <f t="shared" si="4"/>
        <v>139.99473857256208</v>
      </c>
      <c r="AG12" s="1412">
        <f t="shared" si="4"/>
        <v>201.40286790410903</v>
      </c>
      <c r="AH12" s="1398">
        <f>MAX(Z12:AC20)</f>
        <v>340</v>
      </c>
      <c r="AI12" s="1409">
        <f t="shared" ref="AI12" si="5">AH12*0.38*0.9*SQRT(3)</f>
        <v>201.40286790410903</v>
      </c>
      <c r="AJ12" s="1409">
        <f>D12-AI12</f>
        <v>932.59713209589097</v>
      </c>
    </row>
    <row r="13" spans="1:36" ht="31.5" x14ac:dyDescent="0.25">
      <c r="A13" s="1432"/>
      <c r="B13" s="1435"/>
      <c r="C13" s="1420"/>
      <c r="D13" s="1421"/>
      <c r="E13" s="646" t="s">
        <v>53</v>
      </c>
      <c r="F13" s="659">
        <v>70</v>
      </c>
      <c r="G13" s="622">
        <v>85</v>
      </c>
      <c r="H13" s="622">
        <v>70</v>
      </c>
      <c r="I13" s="622">
        <v>60</v>
      </c>
      <c r="J13" s="622">
        <v>90</v>
      </c>
      <c r="K13" s="660">
        <v>60</v>
      </c>
      <c r="L13" s="634">
        <v>84</v>
      </c>
      <c r="M13" s="55">
        <v>60</v>
      </c>
      <c r="N13" s="55">
        <v>81</v>
      </c>
      <c r="O13" s="55">
        <v>115</v>
      </c>
      <c r="P13" s="55">
        <v>97</v>
      </c>
      <c r="Q13" s="657">
        <v>127</v>
      </c>
      <c r="R13" s="680">
        <v>395</v>
      </c>
      <c r="S13" s="56">
        <v>385</v>
      </c>
      <c r="T13" s="56">
        <v>415</v>
      </c>
      <c r="U13" s="635">
        <v>410</v>
      </c>
      <c r="V13" s="628">
        <f t="shared" si="0"/>
        <v>75</v>
      </c>
      <c r="W13" s="53">
        <f t="shared" si="1"/>
        <v>70</v>
      </c>
      <c r="X13" s="53">
        <f t="shared" si="2"/>
        <v>75</v>
      </c>
      <c r="Y13" s="54">
        <f t="shared" si="3"/>
        <v>113</v>
      </c>
      <c r="Z13" s="1396"/>
      <c r="AA13" s="1399"/>
      <c r="AB13" s="1399"/>
      <c r="AC13" s="1399"/>
      <c r="AD13" s="1399"/>
      <c r="AE13" s="1399"/>
      <c r="AF13" s="1399"/>
      <c r="AG13" s="1399"/>
      <c r="AH13" s="1399"/>
      <c r="AI13" s="1410"/>
      <c r="AJ13" s="1410"/>
    </row>
    <row r="14" spans="1:36" ht="15.75" x14ac:dyDescent="0.25">
      <c r="A14" s="1432"/>
      <c r="B14" s="1435"/>
      <c r="C14" s="1420"/>
      <c r="D14" s="1421"/>
      <c r="E14" s="646" t="s">
        <v>54</v>
      </c>
      <c r="F14" s="659">
        <v>5</v>
      </c>
      <c r="G14" s="622">
        <v>4</v>
      </c>
      <c r="H14" s="622">
        <v>10</v>
      </c>
      <c r="I14" s="668">
        <v>5</v>
      </c>
      <c r="J14" s="622">
        <v>2</v>
      </c>
      <c r="K14" s="660">
        <v>10</v>
      </c>
      <c r="L14" s="634">
        <v>8</v>
      </c>
      <c r="M14" s="55">
        <v>32</v>
      </c>
      <c r="N14" s="55">
        <v>37</v>
      </c>
      <c r="O14" s="55">
        <v>5</v>
      </c>
      <c r="P14" s="55">
        <v>3</v>
      </c>
      <c r="Q14" s="657">
        <v>15</v>
      </c>
      <c r="R14" s="652">
        <v>395</v>
      </c>
      <c r="S14" s="55">
        <v>385</v>
      </c>
      <c r="T14" s="55">
        <v>415</v>
      </c>
      <c r="U14" s="657">
        <v>410</v>
      </c>
      <c r="V14" s="628">
        <f t="shared" si="0"/>
        <v>6.333333333333333</v>
      </c>
      <c r="W14" s="53">
        <f t="shared" si="1"/>
        <v>5.666666666666667</v>
      </c>
      <c r="X14" s="53">
        <f t="shared" si="2"/>
        <v>25.666666666666668</v>
      </c>
      <c r="Y14" s="54">
        <f t="shared" si="3"/>
        <v>7.666666666666667</v>
      </c>
      <c r="Z14" s="1396"/>
      <c r="AA14" s="1399"/>
      <c r="AB14" s="1399"/>
      <c r="AC14" s="1399"/>
      <c r="AD14" s="1399"/>
      <c r="AE14" s="1399"/>
      <c r="AF14" s="1399"/>
      <c r="AG14" s="1399"/>
      <c r="AH14" s="1399"/>
      <c r="AI14" s="1410"/>
      <c r="AJ14" s="1410"/>
    </row>
    <row r="15" spans="1:36" ht="47.25" x14ac:dyDescent="0.25">
      <c r="A15" s="1432"/>
      <c r="B15" s="1435"/>
      <c r="C15" s="1420"/>
      <c r="D15" s="1421"/>
      <c r="E15" s="646" t="s">
        <v>55</v>
      </c>
      <c r="F15" s="659">
        <v>40</v>
      </c>
      <c r="G15" s="622">
        <v>35</v>
      </c>
      <c r="H15" s="622">
        <v>35</v>
      </c>
      <c r="I15" s="622">
        <v>42</v>
      </c>
      <c r="J15" s="622">
        <v>40</v>
      </c>
      <c r="K15" s="660">
        <v>43</v>
      </c>
      <c r="L15" s="634" t="s">
        <v>1379</v>
      </c>
      <c r="M15" s="55" t="s">
        <v>1266</v>
      </c>
      <c r="N15" s="55" t="s">
        <v>1395</v>
      </c>
      <c r="O15" s="55" t="s">
        <v>1396</v>
      </c>
      <c r="P15" s="55" t="s">
        <v>1397</v>
      </c>
      <c r="Q15" s="657" t="s">
        <v>1378</v>
      </c>
      <c r="R15" s="680">
        <v>395</v>
      </c>
      <c r="S15" s="56">
        <v>385</v>
      </c>
      <c r="T15" s="56">
        <v>415</v>
      </c>
      <c r="U15" s="635">
        <v>410</v>
      </c>
      <c r="V15" s="628">
        <f t="shared" si="0"/>
        <v>36.666666666666664</v>
      </c>
      <c r="W15" s="53">
        <f t="shared" si="1"/>
        <v>41.666666666666664</v>
      </c>
      <c r="X15" s="53">
        <f t="shared" si="2"/>
        <v>38.333333333333336</v>
      </c>
      <c r="Y15" s="54">
        <f t="shared" si="3"/>
        <v>64.333333333333329</v>
      </c>
      <c r="Z15" s="1396"/>
      <c r="AA15" s="1399"/>
      <c r="AB15" s="1399"/>
      <c r="AC15" s="1399"/>
      <c r="AD15" s="1399"/>
      <c r="AE15" s="1399"/>
      <c r="AF15" s="1399"/>
      <c r="AG15" s="1399"/>
      <c r="AH15" s="1399"/>
      <c r="AI15" s="1410"/>
      <c r="AJ15" s="1410"/>
    </row>
    <row r="16" spans="1:36" ht="47.25" x14ac:dyDescent="0.25">
      <c r="A16" s="1432"/>
      <c r="B16" s="1435"/>
      <c r="C16" s="1420"/>
      <c r="D16" s="1421"/>
      <c r="E16" s="646" t="s">
        <v>56</v>
      </c>
      <c r="F16" s="659">
        <v>80</v>
      </c>
      <c r="G16" s="622">
        <v>50</v>
      </c>
      <c r="H16" s="622">
        <v>60</v>
      </c>
      <c r="I16" s="622">
        <v>75</v>
      </c>
      <c r="J16" s="622">
        <v>58</v>
      </c>
      <c r="K16" s="660">
        <v>62</v>
      </c>
      <c r="L16" s="634" t="s">
        <v>1398</v>
      </c>
      <c r="M16" s="55" t="s">
        <v>1399</v>
      </c>
      <c r="N16" s="55" t="s">
        <v>1400</v>
      </c>
      <c r="O16" s="55" t="s">
        <v>1401</v>
      </c>
      <c r="P16" s="55" t="s">
        <v>1402</v>
      </c>
      <c r="Q16" s="657" t="s">
        <v>1403</v>
      </c>
      <c r="R16" s="652">
        <v>395</v>
      </c>
      <c r="S16" s="55">
        <v>385</v>
      </c>
      <c r="T16" s="55">
        <v>415</v>
      </c>
      <c r="U16" s="657">
        <v>410</v>
      </c>
      <c r="V16" s="628">
        <f t="shared" si="0"/>
        <v>63.333333333333336</v>
      </c>
      <c r="W16" s="53">
        <f t="shared" si="1"/>
        <v>65</v>
      </c>
      <c r="X16" s="53">
        <f t="shared" si="2"/>
        <v>47.333333333333336</v>
      </c>
      <c r="Y16" s="54">
        <f t="shared" si="3"/>
        <v>78.666666666666671</v>
      </c>
      <c r="Z16" s="1396"/>
      <c r="AA16" s="1399"/>
      <c r="AB16" s="1399"/>
      <c r="AC16" s="1399"/>
      <c r="AD16" s="1399"/>
      <c r="AE16" s="1399"/>
      <c r="AF16" s="1399"/>
      <c r="AG16" s="1399"/>
      <c r="AH16" s="1399"/>
      <c r="AI16" s="1410"/>
      <c r="AJ16" s="1410"/>
    </row>
    <row r="17" spans="1:36" ht="31.5" x14ac:dyDescent="0.25">
      <c r="A17" s="1432"/>
      <c r="B17" s="1435"/>
      <c r="C17" s="1420"/>
      <c r="D17" s="1421"/>
      <c r="E17" s="646" t="s">
        <v>57</v>
      </c>
      <c r="F17" s="659">
        <v>25</v>
      </c>
      <c r="G17" s="622">
        <v>26</v>
      </c>
      <c r="H17" s="622">
        <v>30</v>
      </c>
      <c r="I17" s="622">
        <v>20</v>
      </c>
      <c r="J17" s="622">
        <v>27</v>
      </c>
      <c r="K17" s="660">
        <v>35</v>
      </c>
      <c r="L17" s="634" t="s">
        <v>1404</v>
      </c>
      <c r="M17" s="55" t="s">
        <v>1380</v>
      </c>
      <c r="N17" s="55" t="s">
        <v>1405</v>
      </c>
      <c r="O17" s="55" t="s">
        <v>1406</v>
      </c>
      <c r="P17" s="55" t="s">
        <v>1372</v>
      </c>
      <c r="Q17" s="657" t="s">
        <v>1407</v>
      </c>
      <c r="R17" s="680">
        <v>395</v>
      </c>
      <c r="S17" s="56">
        <v>385</v>
      </c>
      <c r="T17" s="56">
        <v>415</v>
      </c>
      <c r="U17" s="635">
        <v>410</v>
      </c>
      <c r="V17" s="628">
        <f t="shared" si="0"/>
        <v>27</v>
      </c>
      <c r="W17" s="53">
        <f t="shared" si="1"/>
        <v>27.333333333333332</v>
      </c>
      <c r="X17" s="53">
        <f t="shared" si="2"/>
        <v>14</v>
      </c>
      <c r="Y17" s="54">
        <f t="shared" si="3"/>
        <v>26.666666666666668</v>
      </c>
      <c r="Z17" s="1396"/>
      <c r="AA17" s="1399"/>
      <c r="AB17" s="1399"/>
      <c r="AC17" s="1399"/>
      <c r="AD17" s="1399"/>
      <c r="AE17" s="1399"/>
      <c r="AF17" s="1399"/>
      <c r="AG17" s="1399"/>
      <c r="AH17" s="1399"/>
      <c r="AI17" s="1410"/>
      <c r="AJ17" s="1410"/>
    </row>
    <row r="18" spans="1:36" ht="15.75" x14ac:dyDescent="0.25">
      <c r="A18" s="1432"/>
      <c r="B18" s="1435"/>
      <c r="C18" s="1420"/>
      <c r="D18" s="1421"/>
      <c r="E18" s="646"/>
      <c r="F18" s="634"/>
      <c r="G18" s="55"/>
      <c r="H18" s="55"/>
      <c r="I18" s="55"/>
      <c r="J18" s="55"/>
      <c r="K18" s="657"/>
      <c r="L18" s="634"/>
      <c r="M18" s="55"/>
      <c r="N18" s="55"/>
      <c r="O18" s="55"/>
      <c r="P18" s="55"/>
      <c r="Q18" s="657"/>
      <c r="R18" s="680"/>
      <c r="S18" s="56"/>
      <c r="T18" s="56"/>
      <c r="U18" s="635"/>
      <c r="V18" s="628">
        <f t="shared" si="0"/>
        <v>0</v>
      </c>
      <c r="W18" s="53">
        <f t="shared" si="1"/>
        <v>0</v>
      </c>
      <c r="X18" s="53">
        <f t="shared" si="2"/>
        <v>0</v>
      </c>
      <c r="Y18" s="54">
        <f t="shared" si="3"/>
        <v>0</v>
      </c>
      <c r="Z18" s="1396"/>
      <c r="AA18" s="1399"/>
      <c r="AB18" s="1399"/>
      <c r="AC18" s="1399"/>
      <c r="AD18" s="1399"/>
      <c r="AE18" s="1399"/>
      <c r="AF18" s="1399"/>
      <c r="AG18" s="1399"/>
      <c r="AH18" s="1399"/>
      <c r="AI18" s="1410"/>
      <c r="AJ18" s="1410"/>
    </row>
    <row r="19" spans="1:36" ht="15.75" x14ac:dyDescent="0.25">
      <c r="A19" s="1432"/>
      <c r="B19" s="1435"/>
      <c r="C19" s="1420"/>
      <c r="D19" s="1421"/>
      <c r="E19" s="646"/>
      <c r="F19" s="634"/>
      <c r="G19" s="55"/>
      <c r="H19" s="55"/>
      <c r="I19" s="55"/>
      <c r="J19" s="55"/>
      <c r="K19" s="657"/>
      <c r="L19" s="634"/>
      <c r="M19" s="55"/>
      <c r="N19" s="55"/>
      <c r="O19" s="55"/>
      <c r="P19" s="55"/>
      <c r="Q19" s="657"/>
      <c r="R19" s="680"/>
      <c r="S19" s="56"/>
      <c r="T19" s="56"/>
      <c r="U19" s="635"/>
      <c r="V19" s="628"/>
      <c r="W19" s="53"/>
      <c r="X19" s="53"/>
      <c r="Y19" s="54"/>
      <c r="Z19" s="1396"/>
      <c r="AA19" s="1399"/>
      <c r="AB19" s="1399"/>
      <c r="AC19" s="1399"/>
      <c r="AD19" s="1399"/>
      <c r="AE19" s="1399"/>
      <c r="AF19" s="1399"/>
      <c r="AG19" s="1399"/>
      <c r="AH19" s="1399"/>
      <c r="AI19" s="1410"/>
      <c r="AJ19" s="1410"/>
    </row>
    <row r="20" spans="1:36" ht="16.5" thickBot="1" x14ac:dyDescent="0.3">
      <c r="A20" s="1433"/>
      <c r="B20" s="1436"/>
      <c r="C20" s="1390"/>
      <c r="D20" s="1392"/>
      <c r="E20" s="647"/>
      <c r="F20" s="636"/>
      <c r="G20" s="87"/>
      <c r="H20" s="87"/>
      <c r="I20" s="87"/>
      <c r="J20" s="87"/>
      <c r="K20" s="658"/>
      <c r="L20" s="636"/>
      <c r="M20" s="87"/>
      <c r="N20" s="87"/>
      <c r="O20" s="87"/>
      <c r="P20" s="87"/>
      <c r="Q20" s="658"/>
      <c r="R20" s="685"/>
      <c r="S20" s="88"/>
      <c r="T20" s="88"/>
      <c r="U20" s="637"/>
      <c r="V20" s="629">
        <f t="shared" si="0"/>
        <v>0</v>
      </c>
      <c r="W20" s="58">
        <f t="shared" si="1"/>
        <v>0</v>
      </c>
      <c r="X20" s="58">
        <f t="shared" si="2"/>
        <v>0</v>
      </c>
      <c r="Y20" s="59">
        <f t="shared" si="3"/>
        <v>0</v>
      </c>
      <c r="Z20" s="1397"/>
      <c r="AA20" s="1400"/>
      <c r="AB20" s="1400"/>
      <c r="AC20" s="1400"/>
      <c r="AD20" s="1400"/>
      <c r="AE20" s="1400"/>
      <c r="AF20" s="1400"/>
      <c r="AG20" s="1400"/>
      <c r="AH20" s="1400"/>
      <c r="AI20" s="1411"/>
      <c r="AJ20" s="1411"/>
    </row>
    <row r="21" spans="1:36" ht="31.5" x14ac:dyDescent="0.25">
      <c r="A21" s="1413">
        <v>2</v>
      </c>
      <c r="B21" s="1422" t="s">
        <v>58</v>
      </c>
      <c r="C21" s="1403" t="s">
        <v>59</v>
      </c>
      <c r="D21" s="1406">
        <f>400*0.9</f>
        <v>360</v>
      </c>
      <c r="E21" s="645" t="s">
        <v>60</v>
      </c>
      <c r="F21" s="448">
        <v>50</v>
      </c>
      <c r="G21" s="441">
        <v>30</v>
      </c>
      <c r="H21" s="441">
        <v>30</v>
      </c>
      <c r="I21" s="441">
        <v>45</v>
      </c>
      <c r="J21" s="441">
        <v>20</v>
      </c>
      <c r="K21" s="449">
        <v>30</v>
      </c>
      <c r="L21" s="632">
        <v>23</v>
      </c>
      <c r="M21" s="76">
        <v>29</v>
      </c>
      <c r="N21" s="76">
        <v>73</v>
      </c>
      <c r="O21" s="76">
        <v>27</v>
      </c>
      <c r="P21" s="76">
        <v>20</v>
      </c>
      <c r="Q21" s="663">
        <v>69</v>
      </c>
      <c r="R21" s="651">
        <v>385</v>
      </c>
      <c r="S21" s="76">
        <v>385</v>
      </c>
      <c r="T21" s="76">
        <v>418</v>
      </c>
      <c r="U21" s="663">
        <v>418</v>
      </c>
      <c r="V21" s="630">
        <f t="shared" si="0"/>
        <v>36.666666666666664</v>
      </c>
      <c r="W21" s="49">
        <f t="shared" si="1"/>
        <v>31.666666666666668</v>
      </c>
      <c r="X21" s="49">
        <f t="shared" si="2"/>
        <v>41.666666666666664</v>
      </c>
      <c r="Y21" s="50">
        <f t="shared" si="3"/>
        <v>38.666666666666664</v>
      </c>
      <c r="Z21" s="1395">
        <f>SUM(V21:V27)</f>
        <v>105.33333333333334</v>
      </c>
      <c r="AA21" s="1398">
        <f>SUM(W21:W27)</f>
        <v>80.666666666666671</v>
      </c>
      <c r="AB21" s="1398">
        <f>SUM(X21:X27)</f>
        <v>91.333333333333329</v>
      </c>
      <c r="AC21" s="1398">
        <f>SUM(Y21:Y27)</f>
        <v>77.399999999999991</v>
      </c>
      <c r="AD21" s="1412">
        <f t="shared" ref="AD21" si="6">Z21*0.38*0.9*SQRT(3)</f>
        <v>62.395398291861248</v>
      </c>
      <c r="AE21" s="1412">
        <f t="shared" si="4"/>
        <v>47.783817679210195</v>
      </c>
      <c r="AF21" s="1412">
        <f t="shared" si="4"/>
        <v>54.10233902522144</v>
      </c>
      <c r="AG21" s="1412">
        <f t="shared" si="4"/>
        <v>45.848770516994229</v>
      </c>
      <c r="AH21" s="1398">
        <f>MAX(Z21:AC27)</f>
        <v>105.33333333333334</v>
      </c>
      <c r="AI21" s="1409">
        <f t="shared" ref="AI21" si="7">AH21*0.38*0.9*SQRT(3)</f>
        <v>62.395398291861248</v>
      </c>
      <c r="AJ21" s="1409">
        <f>D21-AI21</f>
        <v>297.60460170813877</v>
      </c>
    </row>
    <row r="22" spans="1:36" ht="31.5" x14ac:dyDescent="0.25">
      <c r="A22" s="1414"/>
      <c r="B22" s="1423"/>
      <c r="C22" s="1404"/>
      <c r="D22" s="1407"/>
      <c r="E22" s="646" t="s">
        <v>61</v>
      </c>
      <c r="F22" s="659">
        <v>35</v>
      </c>
      <c r="G22" s="622">
        <v>25</v>
      </c>
      <c r="H22" s="622">
        <v>25</v>
      </c>
      <c r="I22" s="622">
        <v>25</v>
      </c>
      <c r="J22" s="622">
        <v>20</v>
      </c>
      <c r="K22" s="660">
        <v>30</v>
      </c>
      <c r="L22" s="634">
        <v>25</v>
      </c>
      <c r="M22" s="55">
        <v>19</v>
      </c>
      <c r="N22" s="55">
        <v>18</v>
      </c>
      <c r="O22" s="55">
        <v>24</v>
      </c>
      <c r="P22" s="55">
        <v>13</v>
      </c>
      <c r="Q22" s="657">
        <v>19</v>
      </c>
      <c r="R22" s="680">
        <v>385</v>
      </c>
      <c r="S22" s="56">
        <v>385</v>
      </c>
      <c r="T22" s="56">
        <v>418</v>
      </c>
      <c r="U22" s="635">
        <v>418</v>
      </c>
      <c r="V22" s="628">
        <f t="shared" si="0"/>
        <v>28.333333333333332</v>
      </c>
      <c r="W22" s="53">
        <f t="shared" si="1"/>
        <v>25</v>
      </c>
      <c r="X22" s="53">
        <f t="shared" si="2"/>
        <v>20.666666666666668</v>
      </c>
      <c r="Y22" s="54">
        <f t="shared" si="3"/>
        <v>18.666666666666668</v>
      </c>
      <c r="Z22" s="1396"/>
      <c r="AA22" s="1399"/>
      <c r="AB22" s="1399"/>
      <c r="AC22" s="1399"/>
      <c r="AD22" s="1399"/>
      <c r="AE22" s="1399"/>
      <c r="AF22" s="1399"/>
      <c r="AG22" s="1399"/>
      <c r="AH22" s="1399"/>
      <c r="AI22" s="1410"/>
      <c r="AJ22" s="1410"/>
    </row>
    <row r="23" spans="1:36" ht="31.5" x14ac:dyDescent="0.25">
      <c r="A23" s="1414"/>
      <c r="B23" s="1423"/>
      <c r="C23" s="1404"/>
      <c r="D23" s="1407"/>
      <c r="E23" s="646" t="s">
        <v>62</v>
      </c>
      <c r="F23" s="659">
        <v>3</v>
      </c>
      <c r="G23" s="622">
        <v>2</v>
      </c>
      <c r="H23" s="622">
        <v>10</v>
      </c>
      <c r="I23" s="622">
        <v>3</v>
      </c>
      <c r="J23" s="622">
        <v>2</v>
      </c>
      <c r="K23" s="660">
        <v>5</v>
      </c>
      <c r="L23" s="634">
        <v>3</v>
      </c>
      <c r="M23" s="55">
        <v>20</v>
      </c>
      <c r="N23" s="55">
        <v>10</v>
      </c>
      <c r="O23" s="55">
        <v>5</v>
      </c>
      <c r="P23" s="55">
        <v>14</v>
      </c>
      <c r="Q23" s="657">
        <v>12</v>
      </c>
      <c r="R23" s="652">
        <v>385</v>
      </c>
      <c r="S23" s="55">
        <v>385</v>
      </c>
      <c r="T23" s="55">
        <v>418</v>
      </c>
      <c r="U23" s="657">
        <v>418</v>
      </c>
      <c r="V23" s="628">
        <f t="shared" si="0"/>
        <v>5</v>
      </c>
      <c r="W23" s="53">
        <f t="shared" si="1"/>
        <v>3.3333333333333335</v>
      </c>
      <c r="X23" s="53">
        <f t="shared" si="2"/>
        <v>11</v>
      </c>
      <c r="Y23" s="54">
        <f t="shared" si="3"/>
        <v>10.333333333333334</v>
      </c>
      <c r="Z23" s="1396"/>
      <c r="AA23" s="1399"/>
      <c r="AB23" s="1399"/>
      <c r="AC23" s="1399"/>
      <c r="AD23" s="1399"/>
      <c r="AE23" s="1399"/>
      <c r="AF23" s="1399"/>
      <c r="AG23" s="1399"/>
      <c r="AH23" s="1399"/>
      <c r="AI23" s="1410"/>
      <c r="AJ23" s="1410"/>
    </row>
    <row r="24" spans="1:36" ht="15.75" x14ac:dyDescent="0.25">
      <c r="A24" s="1414"/>
      <c r="B24" s="1423"/>
      <c r="C24" s="1404"/>
      <c r="D24" s="1407"/>
      <c r="E24" s="646" t="s">
        <v>63</v>
      </c>
      <c r="F24" s="659">
        <v>35</v>
      </c>
      <c r="G24" s="622">
        <v>25</v>
      </c>
      <c r="H24" s="622">
        <v>20</v>
      </c>
      <c r="I24" s="622">
        <v>15</v>
      </c>
      <c r="J24" s="622">
        <v>20</v>
      </c>
      <c r="K24" s="660">
        <v>15</v>
      </c>
      <c r="L24" s="634">
        <v>24</v>
      </c>
      <c r="M24" s="55">
        <v>9</v>
      </c>
      <c r="N24" s="55">
        <v>13</v>
      </c>
      <c r="O24" s="55">
        <v>16</v>
      </c>
      <c r="P24" s="55">
        <v>5</v>
      </c>
      <c r="Q24" s="657">
        <v>6</v>
      </c>
      <c r="R24" s="680">
        <v>385</v>
      </c>
      <c r="S24" s="56">
        <v>385</v>
      </c>
      <c r="T24" s="56">
        <v>418</v>
      </c>
      <c r="U24" s="635">
        <v>418</v>
      </c>
      <c r="V24" s="628">
        <f t="shared" si="0"/>
        <v>26.666666666666668</v>
      </c>
      <c r="W24" s="53">
        <f t="shared" si="1"/>
        <v>16.666666666666668</v>
      </c>
      <c r="X24" s="53">
        <f t="shared" si="2"/>
        <v>15.333333333333334</v>
      </c>
      <c r="Y24" s="54">
        <f t="shared" si="3"/>
        <v>9</v>
      </c>
      <c r="Z24" s="1396"/>
      <c r="AA24" s="1399"/>
      <c r="AB24" s="1399"/>
      <c r="AC24" s="1399"/>
      <c r="AD24" s="1399"/>
      <c r="AE24" s="1399"/>
      <c r="AF24" s="1399"/>
      <c r="AG24" s="1399"/>
      <c r="AH24" s="1399"/>
      <c r="AI24" s="1410"/>
      <c r="AJ24" s="1410"/>
    </row>
    <row r="25" spans="1:36" ht="15.75" x14ac:dyDescent="0.25">
      <c r="A25" s="1414"/>
      <c r="B25" s="1423"/>
      <c r="C25" s="1404"/>
      <c r="D25" s="1407"/>
      <c r="E25" s="646"/>
      <c r="F25" s="659"/>
      <c r="G25" s="622"/>
      <c r="H25" s="622"/>
      <c r="I25" s="622"/>
      <c r="J25" s="622"/>
      <c r="K25" s="660"/>
      <c r="L25" s="634"/>
      <c r="M25" s="55"/>
      <c r="N25" s="55"/>
      <c r="O25" s="55"/>
      <c r="P25" s="55"/>
      <c r="Q25" s="657"/>
      <c r="R25" s="680">
        <v>385</v>
      </c>
      <c r="S25" s="56">
        <v>385</v>
      </c>
      <c r="T25" s="56">
        <v>418</v>
      </c>
      <c r="U25" s="635">
        <v>418</v>
      </c>
      <c r="V25" s="628">
        <f t="shared" si="0"/>
        <v>0</v>
      </c>
      <c r="W25" s="53">
        <f t="shared" si="1"/>
        <v>0</v>
      </c>
      <c r="X25" s="53">
        <f t="shared" si="2"/>
        <v>0</v>
      </c>
      <c r="Y25" s="54">
        <f t="shared" si="3"/>
        <v>0</v>
      </c>
      <c r="Z25" s="1396"/>
      <c r="AA25" s="1399"/>
      <c r="AB25" s="1399"/>
      <c r="AC25" s="1399"/>
      <c r="AD25" s="1399"/>
      <c r="AE25" s="1399"/>
      <c r="AF25" s="1399"/>
      <c r="AG25" s="1399"/>
      <c r="AH25" s="1399"/>
      <c r="AI25" s="1410"/>
      <c r="AJ25" s="1410"/>
    </row>
    <row r="26" spans="1:36" ht="15.75" x14ac:dyDescent="0.25">
      <c r="A26" s="1414"/>
      <c r="B26" s="1423"/>
      <c r="C26" s="1404"/>
      <c r="D26" s="1407"/>
      <c r="E26" s="646" t="s">
        <v>120</v>
      </c>
      <c r="F26" s="659">
        <v>8</v>
      </c>
      <c r="G26" s="622">
        <v>10</v>
      </c>
      <c r="H26" s="622">
        <v>8</v>
      </c>
      <c r="I26" s="622">
        <v>3</v>
      </c>
      <c r="J26" s="622">
        <v>3</v>
      </c>
      <c r="K26" s="660">
        <v>6</v>
      </c>
      <c r="L26" s="634">
        <v>2</v>
      </c>
      <c r="M26" s="55">
        <v>3</v>
      </c>
      <c r="N26" s="55">
        <v>3</v>
      </c>
      <c r="O26" s="55">
        <v>0.4</v>
      </c>
      <c r="P26" s="55">
        <v>0.8</v>
      </c>
      <c r="Q26" s="657">
        <v>1</v>
      </c>
      <c r="R26" s="680">
        <v>385</v>
      </c>
      <c r="S26" s="56">
        <v>385</v>
      </c>
      <c r="T26" s="56">
        <v>418</v>
      </c>
      <c r="U26" s="635">
        <v>418</v>
      </c>
      <c r="V26" s="628">
        <f t="shared" si="0"/>
        <v>8.6666666666666661</v>
      </c>
      <c r="W26" s="53">
        <f t="shared" si="1"/>
        <v>4</v>
      </c>
      <c r="X26" s="53">
        <f t="shared" si="2"/>
        <v>2.6666666666666665</v>
      </c>
      <c r="Y26" s="54">
        <f t="shared" si="3"/>
        <v>0.73333333333333339</v>
      </c>
      <c r="Z26" s="1396"/>
      <c r="AA26" s="1399"/>
      <c r="AB26" s="1399"/>
      <c r="AC26" s="1399"/>
      <c r="AD26" s="1399"/>
      <c r="AE26" s="1399"/>
      <c r="AF26" s="1399"/>
      <c r="AG26" s="1399"/>
      <c r="AH26" s="1399"/>
      <c r="AI26" s="1410"/>
      <c r="AJ26" s="1410"/>
    </row>
    <row r="27" spans="1:36" ht="16.5" thickBot="1" x14ac:dyDescent="0.3">
      <c r="A27" s="1415"/>
      <c r="B27" s="1424"/>
      <c r="C27" s="1405"/>
      <c r="D27" s="1408"/>
      <c r="E27" s="647"/>
      <c r="F27" s="636"/>
      <c r="G27" s="87"/>
      <c r="H27" s="87"/>
      <c r="I27" s="87"/>
      <c r="J27" s="87"/>
      <c r="K27" s="658"/>
      <c r="L27" s="636"/>
      <c r="M27" s="87"/>
      <c r="N27" s="87"/>
      <c r="O27" s="87"/>
      <c r="P27" s="87"/>
      <c r="Q27" s="658"/>
      <c r="R27" s="685"/>
      <c r="S27" s="88"/>
      <c r="T27" s="88"/>
      <c r="U27" s="637"/>
      <c r="V27" s="629">
        <f t="shared" si="0"/>
        <v>0</v>
      </c>
      <c r="W27" s="58">
        <f t="shared" si="1"/>
        <v>0</v>
      </c>
      <c r="X27" s="58">
        <f t="shared" si="2"/>
        <v>0</v>
      </c>
      <c r="Y27" s="59">
        <f t="shared" si="3"/>
        <v>0</v>
      </c>
      <c r="Z27" s="1397"/>
      <c r="AA27" s="1400"/>
      <c r="AB27" s="1400"/>
      <c r="AC27" s="1400"/>
      <c r="AD27" s="1400"/>
      <c r="AE27" s="1400"/>
      <c r="AF27" s="1400"/>
      <c r="AG27" s="1400"/>
      <c r="AH27" s="1400"/>
      <c r="AI27" s="1411"/>
      <c r="AJ27" s="1411"/>
    </row>
    <row r="28" spans="1:36" ht="18.75" x14ac:dyDescent="0.25">
      <c r="A28" s="1413">
        <v>3</v>
      </c>
      <c r="B28" s="1422" t="s">
        <v>28</v>
      </c>
      <c r="C28" s="1389" t="s">
        <v>64</v>
      </c>
      <c r="D28" s="1391">
        <f>(400+400)*0.9</f>
        <v>720</v>
      </c>
      <c r="E28" s="645" t="s">
        <v>65</v>
      </c>
      <c r="F28" s="448">
        <v>20</v>
      </c>
      <c r="G28" s="441">
        <v>15</v>
      </c>
      <c r="H28" s="441">
        <v>12</v>
      </c>
      <c r="I28" s="441">
        <v>30</v>
      </c>
      <c r="J28" s="441">
        <v>10</v>
      </c>
      <c r="K28" s="449">
        <v>10</v>
      </c>
      <c r="L28" s="632">
        <v>46</v>
      </c>
      <c r="M28" s="76">
        <v>12</v>
      </c>
      <c r="N28" s="76">
        <v>69</v>
      </c>
      <c r="O28" s="76">
        <v>33</v>
      </c>
      <c r="P28" s="76">
        <v>5</v>
      </c>
      <c r="Q28" s="663">
        <v>70</v>
      </c>
      <c r="R28" s="651">
        <v>382</v>
      </c>
      <c r="S28" s="76">
        <v>380</v>
      </c>
      <c r="T28" s="76">
        <v>392</v>
      </c>
      <c r="U28" s="663">
        <v>392</v>
      </c>
      <c r="V28" s="671">
        <f t="shared" si="0"/>
        <v>15.666666666666666</v>
      </c>
      <c r="W28" s="60">
        <f t="shared" si="1"/>
        <v>16.666666666666668</v>
      </c>
      <c r="X28" s="60">
        <f t="shared" si="2"/>
        <v>42.333333333333336</v>
      </c>
      <c r="Y28" s="61">
        <f t="shared" si="3"/>
        <v>36</v>
      </c>
      <c r="Z28" s="1163">
        <f>SUM(V28:V35)</f>
        <v>64.333333333333329</v>
      </c>
      <c r="AA28" s="1165">
        <f>SUM(W28:W35)</f>
        <v>56.333333333333336</v>
      </c>
      <c r="AB28" s="1165">
        <f>SUM(X28:X35)</f>
        <v>335.63333333333338</v>
      </c>
      <c r="AC28" s="1165">
        <f>SUM(Y28:Y35)</f>
        <v>316.63333333333338</v>
      </c>
      <c r="AD28" s="1173">
        <f t="shared" ref="AD28:AG28" si="8">Z28*0.38*0.9*SQRT(3)</f>
        <v>38.108581868130436</v>
      </c>
      <c r="AE28" s="1173">
        <f t="shared" si="8"/>
        <v>33.369690858621993</v>
      </c>
      <c r="AF28" s="1173">
        <f t="shared" si="8"/>
        <v>198.8162232280857</v>
      </c>
      <c r="AG28" s="1173">
        <f t="shared" si="8"/>
        <v>187.56135708050314</v>
      </c>
      <c r="AH28" s="1165">
        <f>MAX(Z28:AC35)</f>
        <v>335.63333333333338</v>
      </c>
      <c r="AI28" s="1712">
        <f t="shared" ref="AI28" si="9">AH28*0.38*0.9*SQRT(3)</f>
        <v>198.8162232280857</v>
      </c>
      <c r="AJ28" s="1712">
        <f>D28-AI28</f>
        <v>521.18377677191427</v>
      </c>
    </row>
    <row r="29" spans="1:36" ht="47.25" x14ac:dyDescent="0.25">
      <c r="A29" s="1414"/>
      <c r="B29" s="1423"/>
      <c r="C29" s="1420"/>
      <c r="D29" s="1421"/>
      <c r="E29" s="646" t="s">
        <v>66</v>
      </c>
      <c r="F29" s="659">
        <v>25</v>
      </c>
      <c r="G29" s="622">
        <v>10</v>
      </c>
      <c r="H29" s="622">
        <v>12</v>
      </c>
      <c r="I29" s="622">
        <v>28</v>
      </c>
      <c r="J29" s="622">
        <v>12</v>
      </c>
      <c r="K29" s="660">
        <v>13</v>
      </c>
      <c r="L29" s="634">
        <v>30</v>
      </c>
      <c r="M29" s="55">
        <v>24</v>
      </c>
      <c r="N29" s="55">
        <v>53</v>
      </c>
      <c r="O29" s="55">
        <v>15</v>
      </c>
      <c r="P29" s="55">
        <v>14</v>
      </c>
      <c r="Q29" s="657">
        <v>39</v>
      </c>
      <c r="R29" s="681">
        <v>382</v>
      </c>
      <c r="S29" s="64">
        <v>380</v>
      </c>
      <c r="T29" s="64">
        <v>392</v>
      </c>
      <c r="U29" s="101">
        <v>392</v>
      </c>
      <c r="V29" s="672">
        <f t="shared" si="0"/>
        <v>15.666666666666666</v>
      </c>
      <c r="W29" s="62">
        <f t="shared" si="1"/>
        <v>17.666666666666668</v>
      </c>
      <c r="X29" s="62">
        <f t="shared" si="2"/>
        <v>35.666666666666664</v>
      </c>
      <c r="Y29" s="63">
        <f t="shared" si="3"/>
        <v>22.666666666666668</v>
      </c>
      <c r="Z29" s="1183"/>
      <c r="AA29" s="1174"/>
      <c r="AB29" s="1174"/>
      <c r="AC29" s="1174"/>
      <c r="AD29" s="1174"/>
      <c r="AE29" s="1174"/>
      <c r="AF29" s="1174"/>
      <c r="AG29" s="1174"/>
      <c r="AH29" s="1174"/>
      <c r="AI29" s="1713"/>
      <c r="AJ29" s="1713"/>
    </row>
    <row r="30" spans="1:36" ht="18.75" x14ac:dyDescent="0.25">
      <c r="A30" s="1414"/>
      <c r="B30" s="1423"/>
      <c r="C30" s="1420"/>
      <c r="D30" s="1421"/>
      <c r="E30" s="646" t="s">
        <v>67</v>
      </c>
      <c r="F30" s="659">
        <v>8</v>
      </c>
      <c r="G30" s="622">
        <v>10</v>
      </c>
      <c r="H30" s="622">
        <v>9</v>
      </c>
      <c r="I30" s="622">
        <v>10</v>
      </c>
      <c r="J30" s="622">
        <v>12</v>
      </c>
      <c r="K30" s="660">
        <v>9</v>
      </c>
      <c r="L30" s="634">
        <v>6</v>
      </c>
      <c r="M30" s="55">
        <v>17</v>
      </c>
      <c r="N30" s="55">
        <v>36</v>
      </c>
      <c r="O30" s="55">
        <v>5</v>
      </c>
      <c r="P30" s="55">
        <v>19</v>
      </c>
      <c r="Q30" s="657">
        <v>36</v>
      </c>
      <c r="R30" s="681">
        <v>382</v>
      </c>
      <c r="S30" s="64">
        <v>380</v>
      </c>
      <c r="T30" s="64">
        <v>392</v>
      </c>
      <c r="U30" s="101">
        <v>392</v>
      </c>
      <c r="V30" s="672">
        <f t="shared" si="0"/>
        <v>9</v>
      </c>
      <c r="W30" s="62">
        <f t="shared" si="1"/>
        <v>10.333333333333334</v>
      </c>
      <c r="X30" s="62">
        <f t="shared" si="2"/>
        <v>19.666666666666668</v>
      </c>
      <c r="Y30" s="63">
        <f t="shared" si="3"/>
        <v>20</v>
      </c>
      <c r="Z30" s="1183"/>
      <c r="AA30" s="1174"/>
      <c r="AB30" s="1174"/>
      <c r="AC30" s="1174"/>
      <c r="AD30" s="1174"/>
      <c r="AE30" s="1174"/>
      <c r="AF30" s="1174"/>
      <c r="AG30" s="1174"/>
      <c r="AH30" s="1174"/>
      <c r="AI30" s="1713"/>
      <c r="AJ30" s="1713"/>
    </row>
    <row r="31" spans="1:36" ht="18.75" x14ac:dyDescent="0.25">
      <c r="A31" s="1414"/>
      <c r="B31" s="1423"/>
      <c r="C31" s="1420"/>
      <c r="D31" s="1421"/>
      <c r="E31" s="646" t="s">
        <v>68</v>
      </c>
      <c r="F31" s="659">
        <v>15</v>
      </c>
      <c r="G31" s="622">
        <v>10</v>
      </c>
      <c r="H31" s="622">
        <v>12</v>
      </c>
      <c r="I31" s="622">
        <v>5</v>
      </c>
      <c r="J31" s="622">
        <v>4</v>
      </c>
      <c r="K31" s="660">
        <v>8</v>
      </c>
      <c r="L31" s="634">
        <v>81</v>
      </c>
      <c r="M31" s="55">
        <v>85</v>
      </c>
      <c r="N31" s="55">
        <v>78</v>
      </c>
      <c r="O31" s="55">
        <v>82</v>
      </c>
      <c r="P31" s="55">
        <v>85</v>
      </c>
      <c r="Q31" s="657">
        <v>76</v>
      </c>
      <c r="R31" s="681">
        <v>382</v>
      </c>
      <c r="S31" s="64">
        <v>380</v>
      </c>
      <c r="T31" s="64">
        <v>392</v>
      </c>
      <c r="U31" s="101">
        <v>392</v>
      </c>
      <c r="V31" s="672">
        <f t="shared" si="0"/>
        <v>12.333333333333334</v>
      </c>
      <c r="W31" s="62">
        <f t="shared" si="1"/>
        <v>5.666666666666667</v>
      </c>
      <c r="X31" s="62">
        <f t="shared" si="2"/>
        <v>81.333333333333329</v>
      </c>
      <c r="Y31" s="63">
        <f t="shared" si="3"/>
        <v>81</v>
      </c>
      <c r="Z31" s="1183"/>
      <c r="AA31" s="1174"/>
      <c r="AB31" s="1174"/>
      <c r="AC31" s="1174"/>
      <c r="AD31" s="1174"/>
      <c r="AE31" s="1174"/>
      <c r="AF31" s="1174"/>
      <c r="AG31" s="1174"/>
      <c r="AH31" s="1174"/>
      <c r="AI31" s="1713"/>
      <c r="AJ31" s="1713"/>
    </row>
    <row r="32" spans="1:36" ht="18.75" x14ac:dyDescent="0.25">
      <c r="A32" s="1414"/>
      <c r="B32" s="1423"/>
      <c r="C32" s="1420"/>
      <c r="D32" s="1421"/>
      <c r="E32" s="646" t="s">
        <v>69</v>
      </c>
      <c r="F32" s="659">
        <v>8</v>
      </c>
      <c r="G32" s="622">
        <v>7</v>
      </c>
      <c r="H32" s="622">
        <v>5</v>
      </c>
      <c r="I32" s="622">
        <v>3</v>
      </c>
      <c r="J32" s="622">
        <v>2</v>
      </c>
      <c r="K32" s="660">
        <v>5</v>
      </c>
      <c r="L32" s="634">
        <v>158</v>
      </c>
      <c r="M32" s="55">
        <v>154</v>
      </c>
      <c r="N32" s="55">
        <v>154</v>
      </c>
      <c r="O32" s="55">
        <v>161</v>
      </c>
      <c r="P32" s="55">
        <v>155</v>
      </c>
      <c r="Q32" s="657">
        <v>154</v>
      </c>
      <c r="R32" s="681">
        <v>382</v>
      </c>
      <c r="S32" s="64">
        <v>380</v>
      </c>
      <c r="T32" s="64">
        <v>392</v>
      </c>
      <c r="U32" s="101">
        <v>392</v>
      </c>
      <c r="V32" s="672">
        <f t="shared" si="0"/>
        <v>6.666666666666667</v>
      </c>
      <c r="W32" s="62">
        <f t="shared" si="1"/>
        <v>3.3333333333333335</v>
      </c>
      <c r="X32" s="62">
        <f t="shared" si="2"/>
        <v>155.33333333333334</v>
      </c>
      <c r="Y32" s="63">
        <f t="shared" si="3"/>
        <v>156.66666666666666</v>
      </c>
      <c r="Z32" s="1183"/>
      <c r="AA32" s="1174"/>
      <c r="AB32" s="1174"/>
      <c r="AC32" s="1174"/>
      <c r="AD32" s="1174"/>
      <c r="AE32" s="1174"/>
      <c r="AF32" s="1174"/>
      <c r="AG32" s="1174"/>
      <c r="AH32" s="1174"/>
      <c r="AI32" s="1713"/>
      <c r="AJ32" s="1713"/>
    </row>
    <row r="33" spans="1:36" ht="18.75" x14ac:dyDescent="0.25">
      <c r="A33" s="1414"/>
      <c r="B33" s="1423"/>
      <c r="C33" s="1420"/>
      <c r="D33" s="1421"/>
      <c r="E33" s="646" t="s">
        <v>1408</v>
      </c>
      <c r="F33" s="659">
        <v>0</v>
      </c>
      <c r="G33" s="622">
        <v>0</v>
      </c>
      <c r="H33" s="622">
        <v>0</v>
      </c>
      <c r="I33" s="622">
        <v>0</v>
      </c>
      <c r="J33" s="622">
        <v>0</v>
      </c>
      <c r="K33" s="660">
        <v>0</v>
      </c>
      <c r="L33" s="634">
        <v>0</v>
      </c>
      <c r="M33" s="55">
        <v>0</v>
      </c>
      <c r="N33" s="55">
        <v>0</v>
      </c>
      <c r="O33" s="55">
        <v>0</v>
      </c>
      <c r="P33" s="55">
        <v>0</v>
      </c>
      <c r="Q33" s="657">
        <v>0</v>
      </c>
      <c r="R33" s="681">
        <v>382</v>
      </c>
      <c r="S33" s="64">
        <v>380</v>
      </c>
      <c r="T33" s="64">
        <v>392</v>
      </c>
      <c r="U33" s="101">
        <v>392</v>
      </c>
      <c r="V33" s="672">
        <f t="shared" si="0"/>
        <v>0</v>
      </c>
      <c r="W33" s="62">
        <f t="shared" si="1"/>
        <v>0</v>
      </c>
      <c r="X33" s="62">
        <f t="shared" si="2"/>
        <v>0</v>
      </c>
      <c r="Y33" s="63">
        <f t="shared" si="3"/>
        <v>0</v>
      </c>
      <c r="Z33" s="1183"/>
      <c r="AA33" s="1174"/>
      <c r="AB33" s="1174"/>
      <c r="AC33" s="1174"/>
      <c r="AD33" s="1174"/>
      <c r="AE33" s="1174"/>
      <c r="AF33" s="1174"/>
      <c r="AG33" s="1174"/>
      <c r="AH33" s="1174"/>
      <c r="AI33" s="1713"/>
      <c r="AJ33" s="1713"/>
    </row>
    <row r="34" spans="1:36" ht="18.75" x14ac:dyDescent="0.25">
      <c r="A34" s="1414"/>
      <c r="B34" s="1423"/>
      <c r="C34" s="1420"/>
      <c r="D34" s="1421"/>
      <c r="E34" s="646" t="s">
        <v>1409</v>
      </c>
      <c r="F34" s="634">
        <v>3</v>
      </c>
      <c r="G34" s="55">
        <v>10</v>
      </c>
      <c r="H34" s="55">
        <v>2</v>
      </c>
      <c r="I34" s="55">
        <v>1</v>
      </c>
      <c r="J34" s="55">
        <v>5</v>
      </c>
      <c r="K34" s="657">
        <v>2</v>
      </c>
      <c r="L34" s="634">
        <v>0</v>
      </c>
      <c r="M34" s="55">
        <v>2</v>
      </c>
      <c r="N34" s="55">
        <v>0.6</v>
      </c>
      <c r="O34" s="55">
        <v>0.1</v>
      </c>
      <c r="P34" s="55">
        <v>0</v>
      </c>
      <c r="Q34" s="657">
        <v>0.5</v>
      </c>
      <c r="R34" s="681"/>
      <c r="S34" s="64"/>
      <c r="T34" s="64"/>
      <c r="U34" s="101"/>
      <c r="V34" s="672">
        <f t="shared" si="0"/>
        <v>5</v>
      </c>
      <c r="W34" s="62">
        <f t="shared" si="1"/>
        <v>2.6666666666666665</v>
      </c>
      <c r="X34" s="62">
        <f t="shared" si="2"/>
        <v>1.3</v>
      </c>
      <c r="Y34" s="63">
        <f t="shared" si="3"/>
        <v>0.3</v>
      </c>
      <c r="Z34" s="1183"/>
      <c r="AA34" s="1174"/>
      <c r="AB34" s="1174"/>
      <c r="AC34" s="1174"/>
      <c r="AD34" s="1174"/>
      <c r="AE34" s="1174"/>
      <c r="AF34" s="1174"/>
      <c r="AG34" s="1174"/>
      <c r="AH34" s="1174"/>
      <c r="AI34" s="1713"/>
      <c r="AJ34" s="1713"/>
    </row>
    <row r="35" spans="1:36" ht="19.5" thickBot="1" x14ac:dyDescent="0.3">
      <c r="A35" s="1415"/>
      <c r="B35" s="1424"/>
      <c r="C35" s="1390"/>
      <c r="D35" s="1392"/>
      <c r="E35" s="647"/>
      <c r="F35" s="636"/>
      <c r="G35" s="87"/>
      <c r="H35" s="87"/>
      <c r="I35" s="87"/>
      <c r="J35" s="87"/>
      <c r="K35" s="658"/>
      <c r="L35" s="636"/>
      <c r="M35" s="87"/>
      <c r="N35" s="87"/>
      <c r="O35" s="87"/>
      <c r="P35" s="87"/>
      <c r="Q35" s="658"/>
      <c r="R35" s="686"/>
      <c r="S35" s="667"/>
      <c r="T35" s="667"/>
      <c r="U35" s="675"/>
      <c r="V35" s="673">
        <f t="shared" si="0"/>
        <v>0</v>
      </c>
      <c r="W35" s="65">
        <f t="shared" si="1"/>
        <v>0</v>
      </c>
      <c r="X35" s="65">
        <f t="shared" si="2"/>
        <v>0</v>
      </c>
      <c r="Y35" s="66">
        <f t="shared" si="3"/>
        <v>0</v>
      </c>
      <c r="Z35" s="1184"/>
      <c r="AA35" s="1175"/>
      <c r="AB35" s="1175"/>
      <c r="AC35" s="1175"/>
      <c r="AD35" s="1175"/>
      <c r="AE35" s="1175"/>
      <c r="AF35" s="1175"/>
      <c r="AG35" s="1175"/>
      <c r="AH35" s="1175"/>
      <c r="AI35" s="1714"/>
      <c r="AJ35" s="1714"/>
    </row>
    <row r="36" spans="1:36" ht="15.75" x14ac:dyDescent="0.25">
      <c r="A36" s="1413">
        <v>4</v>
      </c>
      <c r="B36" s="1422" t="s">
        <v>1347</v>
      </c>
      <c r="C36" s="1389" t="s">
        <v>1348</v>
      </c>
      <c r="D36" s="1391">
        <f>160*0.9</f>
        <v>144</v>
      </c>
      <c r="E36" s="645" t="s">
        <v>1413</v>
      </c>
      <c r="F36" s="448">
        <v>6</v>
      </c>
      <c r="G36" s="441">
        <v>10</v>
      </c>
      <c r="H36" s="441">
        <v>8</v>
      </c>
      <c r="I36" s="441">
        <v>5</v>
      </c>
      <c r="J36" s="441">
        <v>9</v>
      </c>
      <c r="K36" s="449">
        <v>5</v>
      </c>
      <c r="L36" s="632">
        <v>0.1</v>
      </c>
      <c r="M36" s="76">
        <v>0.4</v>
      </c>
      <c r="N36" s="76">
        <v>0.6</v>
      </c>
      <c r="O36" s="76">
        <v>0.1</v>
      </c>
      <c r="P36" s="76">
        <v>0.3</v>
      </c>
      <c r="Q36" s="663">
        <v>0.6</v>
      </c>
      <c r="R36" s="651">
        <v>379</v>
      </c>
      <c r="S36" s="76">
        <v>380</v>
      </c>
      <c r="T36" s="76">
        <v>402</v>
      </c>
      <c r="U36" s="663">
        <v>402</v>
      </c>
      <c r="V36" s="630">
        <f t="shared" ref="V36:V40" si="10">IF(AND(F36=0,G36=0,H36=0),0,IF(AND(F36=0,G36=0),H36,IF(AND(F36=0,H36=0),G36,IF(AND(G36=0,H36=0),F36,IF(F36=0,(G36+H36)/2,IF(G36=0,(F36+H36)/2,IF(H36=0,(F36+G36)/2,(F36+G36+H36)/3)))))))</f>
        <v>8</v>
      </c>
      <c r="W36" s="786">
        <f t="shared" ref="W36:W40" si="11">IF(AND(I36=0,J36=0,K36=0),0,IF(AND(I36=0,J36=0),K36,IF(AND(I36=0,K36=0),J36,IF(AND(J36=0,K36=0),I36,IF(I36=0,(J36+K36)/2,IF(J36=0,(I36+K36)/2,IF(K36=0,(I36+J36)/2,(I36+J36+K36)/3)))))))</f>
        <v>6.333333333333333</v>
      </c>
      <c r="X36" s="786">
        <f t="shared" ref="X36:X40" si="12">IF(AND(L36=0,M36=0,N36=0),0,IF(AND(L36=0,M36=0),N36,IF(AND(L36=0,N36=0),M36,IF(AND(M36=0,N36=0),L36,IF(L36=0,(M36+N36)/2,IF(M36=0,(L36+N36)/2,IF(N36=0,(L36+M36)/2,(L36+M36+N36)/3)))))))</f>
        <v>0.3666666666666667</v>
      </c>
      <c r="Y36" s="781">
        <f t="shared" ref="Y36:Y40" si="13">IF(AND(O36=0,P36=0,Q36=0),0,IF(AND(O36=0,P36=0),Q36,IF(AND(O36=0,Q36=0),P36,IF(AND(P36=0,Q36=0),O36,IF(O36=0,(P36+Q36)/2,IF(P36=0,(O36+Q36)/2,IF(Q36=0,(O36+P36)/2,(O36+P36+Q36)/3)))))))</f>
        <v>0.33333333333333331</v>
      </c>
      <c r="Z36" s="1395">
        <f>SUM(V36:V40)</f>
        <v>12.666666666666666</v>
      </c>
      <c r="AA36" s="1398">
        <f>SUM(W36:W40)</f>
        <v>10</v>
      </c>
      <c r="AB36" s="1398">
        <f>SUM(X36:X40)</f>
        <v>44.3</v>
      </c>
      <c r="AC36" s="1398">
        <f>SUM(Y36:Y40)</f>
        <v>36.333333333333336</v>
      </c>
      <c r="AD36" s="1412">
        <f t="shared" ref="AD36" si="14">Z36*0.38*0.9*SQRT(3)</f>
        <v>7.5032440983883761</v>
      </c>
      <c r="AE36" s="1412">
        <f t="shared" ref="AE36" si="15">AA36*0.38*0.9*SQRT(3)</f>
        <v>5.9236137618855595</v>
      </c>
      <c r="AF36" s="1412">
        <f t="shared" ref="AF36" si="16">AB36*0.38*0.9*SQRT(3)</f>
        <v>26.241608965153031</v>
      </c>
      <c r="AG36" s="1412">
        <f t="shared" ref="AG36" si="17">AC36*0.38*0.9*SQRT(3)</f>
        <v>21.522463334850872</v>
      </c>
      <c r="AH36" s="1398">
        <f>MAX(Z36:AC40)</f>
        <v>44.3</v>
      </c>
      <c r="AI36" s="1409">
        <f t="shared" ref="AI36" si="18">AH36*0.38*0.9*SQRT(3)</f>
        <v>26.241608965153031</v>
      </c>
      <c r="AJ36" s="1409">
        <f>D36-AI36</f>
        <v>117.75839103484697</v>
      </c>
    </row>
    <row r="37" spans="1:36" ht="15.75" x14ac:dyDescent="0.25">
      <c r="A37" s="1414"/>
      <c r="B37" s="1423"/>
      <c r="C37" s="1420"/>
      <c r="D37" s="1421"/>
      <c r="E37" s="646" t="s">
        <v>105</v>
      </c>
      <c r="F37" s="659">
        <v>5</v>
      </c>
      <c r="G37" s="787">
        <v>3</v>
      </c>
      <c r="H37" s="787">
        <v>3</v>
      </c>
      <c r="I37" s="787">
        <v>6</v>
      </c>
      <c r="J37" s="787">
        <v>2</v>
      </c>
      <c r="K37" s="660">
        <v>3</v>
      </c>
      <c r="L37" s="634">
        <v>0.3</v>
      </c>
      <c r="M37" s="55">
        <v>0.5</v>
      </c>
      <c r="N37" s="55">
        <v>2</v>
      </c>
      <c r="O37" s="55">
        <v>0</v>
      </c>
      <c r="P37" s="55">
        <v>0</v>
      </c>
      <c r="Q37" s="657">
        <v>1</v>
      </c>
      <c r="R37" s="680">
        <v>379</v>
      </c>
      <c r="S37" s="56">
        <v>380</v>
      </c>
      <c r="T37" s="56">
        <v>402</v>
      </c>
      <c r="U37" s="635">
        <v>402</v>
      </c>
      <c r="V37" s="628">
        <f t="shared" si="10"/>
        <v>3.6666666666666665</v>
      </c>
      <c r="W37" s="53">
        <f t="shared" si="11"/>
        <v>3.6666666666666665</v>
      </c>
      <c r="X37" s="53">
        <f t="shared" si="12"/>
        <v>0.93333333333333324</v>
      </c>
      <c r="Y37" s="782">
        <f t="shared" si="13"/>
        <v>1</v>
      </c>
      <c r="Z37" s="1396"/>
      <c r="AA37" s="1399"/>
      <c r="AB37" s="1399"/>
      <c r="AC37" s="1399"/>
      <c r="AD37" s="1399"/>
      <c r="AE37" s="1399"/>
      <c r="AF37" s="1399"/>
      <c r="AG37" s="1399"/>
      <c r="AH37" s="1399"/>
      <c r="AI37" s="1410"/>
      <c r="AJ37" s="1410"/>
    </row>
    <row r="38" spans="1:36" ht="15.75" x14ac:dyDescent="0.25">
      <c r="A38" s="1414"/>
      <c r="B38" s="1423"/>
      <c r="C38" s="1420"/>
      <c r="D38" s="1421"/>
      <c r="E38" s="646" t="s">
        <v>1414</v>
      </c>
      <c r="F38" s="659">
        <v>1</v>
      </c>
      <c r="G38" s="787"/>
      <c r="H38" s="787"/>
      <c r="I38" s="787">
        <v>0</v>
      </c>
      <c r="J38" s="787"/>
      <c r="K38" s="660"/>
      <c r="L38" s="634">
        <v>43</v>
      </c>
      <c r="M38" s="55"/>
      <c r="N38" s="55"/>
      <c r="O38" s="55">
        <v>35</v>
      </c>
      <c r="P38" s="55"/>
      <c r="Q38" s="657"/>
      <c r="R38" s="652">
        <v>379</v>
      </c>
      <c r="S38" s="55">
        <v>380</v>
      </c>
      <c r="T38" s="55">
        <v>402</v>
      </c>
      <c r="U38" s="657">
        <v>402</v>
      </c>
      <c r="V38" s="628">
        <f t="shared" si="10"/>
        <v>1</v>
      </c>
      <c r="W38" s="53">
        <f t="shared" si="11"/>
        <v>0</v>
      </c>
      <c r="X38" s="53">
        <f t="shared" si="12"/>
        <v>43</v>
      </c>
      <c r="Y38" s="782">
        <f t="shared" si="13"/>
        <v>35</v>
      </c>
      <c r="Z38" s="1396"/>
      <c r="AA38" s="1399"/>
      <c r="AB38" s="1399"/>
      <c r="AC38" s="1399"/>
      <c r="AD38" s="1399"/>
      <c r="AE38" s="1399"/>
      <c r="AF38" s="1399"/>
      <c r="AG38" s="1399"/>
      <c r="AH38" s="1399"/>
      <c r="AI38" s="1410"/>
      <c r="AJ38" s="1410"/>
    </row>
    <row r="39" spans="1:36" ht="15.75" x14ac:dyDescent="0.25">
      <c r="A39" s="1414"/>
      <c r="B39" s="1423"/>
      <c r="C39" s="1420"/>
      <c r="D39" s="1421"/>
      <c r="E39" s="646"/>
      <c r="F39" s="659"/>
      <c r="G39" s="787"/>
      <c r="H39" s="787"/>
      <c r="I39" s="787"/>
      <c r="J39" s="787"/>
      <c r="K39" s="660"/>
      <c r="L39" s="634"/>
      <c r="M39" s="55"/>
      <c r="N39" s="55"/>
      <c r="O39" s="55"/>
      <c r="P39" s="55"/>
      <c r="Q39" s="657"/>
      <c r="R39" s="680">
        <v>379</v>
      </c>
      <c r="S39" s="56">
        <v>380</v>
      </c>
      <c r="T39" s="56">
        <v>402</v>
      </c>
      <c r="U39" s="635">
        <v>402</v>
      </c>
      <c r="V39" s="628">
        <f t="shared" si="10"/>
        <v>0</v>
      </c>
      <c r="W39" s="53">
        <f t="shared" si="11"/>
        <v>0</v>
      </c>
      <c r="X39" s="53">
        <f t="shared" si="12"/>
        <v>0</v>
      </c>
      <c r="Y39" s="782">
        <f t="shared" si="13"/>
        <v>0</v>
      </c>
      <c r="Z39" s="1396"/>
      <c r="AA39" s="1399"/>
      <c r="AB39" s="1399"/>
      <c r="AC39" s="1399"/>
      <c r="AD39" s="1399"/>
      <c r="AE39" s="1399"/>
      <c r="AF39" s="1399"/>
      <c r="AG39" s="1399"/>
      <c r="AH39" s="1399"/>
      <c r="AI39" s="1410"/>
      <c r="AJ39" s="1410"/>
    </row>
    <row r="40" spans="1:36" ht="16.5" thickBot="1" x14ac:dyDescent="0.3">
      <c r="A40" s="1415"/>
      <c r="B40" s="1424"/>
      <c r="C40" s="1390"/>
      <c r="D40" s="1392"/>
      <c r="E40" s="647"/>
      <c r="F40" s="636"/>
      <c r="G40" s="87"/>
      <c r="H40" s="87"/>
      <c r="I40" s="87"/>
      <c r="J40" s="87"/>
      <c r="K40" s="658"/>
      <c r="L40" s="636"/>
      <c r="M40" s="87"/>
      <c r="N40" s="87"/>
      <c r="O40" s="87"/>
      <c r="P40" s="87"/>
      <c r="Q40" s="658"/>
      <c r="R40" s="685"/>
      <c r="S40" s="88"/>
      <c r="T40" s="88"/>
      <c r="U40" s="637"/>
      <c r="V40" s="629">
        <f t="shared" si="10"/>
        <v>0</v>
      </c>
      <c r="W40" s="58">
        <f t="shared" si="11"/>
        <v>0</v>
      </c>
      <c r="X40" s="58">
        <f t="shared" si="12"/>
        <v>0</v>
      </c>
      <c r="Y40" s="783">
        <f t="shared" si="13"/>
        <v>0</v>
      </c>
      <c r="Z40" s="1397"/>
      <c r="AA40" s="1400"/>
      <c r="AB40" s="1400"/>
      <c r="AC40" s="1400"/>
      <c r="AD40" s="1400"/>
      <c r="AE40" s="1400"/>
      <c r="AF40" s="1400"/>
      <c r="AG40" s="1400"/>
      <c r="AH40" s="1400"/>
      <c r="AI40" s="1411"/>
      <c r="AJ40" s="1411"/>
    </row>
    <row r="41" spans="1:36" ht="47.25" x14ac:dyDescent="0.25">
      <c r="A41" s="1413">
        <v>4</v>
      </c>
      <c r="B41" s="1422" t="s">
        <v>70</v>
      </c>
      <c r="C41" s="1389" t="s">
        <v>71</v>
      </c>
      <c r="D41" s="1391">
        <f>250*0.9</f>
        <v>225</v>
      </c>
      <c r="E41" s="645" t="s">
        <v>72</v>
      </c>
      <c r="F41" s="448">
        <v>40</v>
      </c>
      <c r="G41" s="441">
        <v>35</v>
      </c>
      <c r="H41" s="441">
        <v>35</v>
      </c>
      <c r="I41" s="441">
        <v>42</v>
      </c>
      <c r="J41" s="441">
        <v>40</v>
      </c>
      <c r="K41" s="449">
        <v>45</v>
      </c>
      <c r="L41" s="632">
        <v>68</v>
      </c>
      <c r="M41" s="76">
        <v>127</v>
      </c>
      <c r="N41" s="76">
        <v>38</v>
      </c>
      <c r="O41" s="76">
        <v>80</v>
      </c>
      <c r="P41" s="76">
        <v>140</v>
      </c>
      <c r="Q41" s="663">
        <v>50</v>
      </c>
      <c r="R41" s="651">
        <v>379</v>
      </c>
      <c r="S41" s="76">
        <v>380</v>
      </c>
      <c r="T41" s="76">
        <v>402</v>
      </c>
      <c r="U41" s="663">
        <v>402</v>
      </c>
      <c r="V41" s="630">
        <f t="shared" si="0"/>
        <v>36.666666666666664</v>
      </c>
      <c r="W41" s="49">
        <f t="shared" si="1"/>
        <v>42.333333333333336</v>
      </c>
      <c r="X41" s="49">
        <f t="shared" si="2"/>
        <v>77.666666666666671</v>
      </c>
      <c r="Y41" s="50">
        <f t="shared" si="3"/>
        <v>90</v>
      </c>
      <c r="Z41" s="1395">
        <f>SUM(V41:V45)</f>
        <v>60</v>
      </c>
      <c r="AA41" s="1398">
        <f>SUM(W41:W45)</f>
        <v>66</v>
      </c>
      <c r="AB41" s="1398">
        <f>SUM(X41:X45)</f>
        <v>138.66666666666666</v>
      </c>
      <c r="AC41" s="1398">
        <f>SUM(Y41:Y45)</f>
        <v>157</v>
      </c>
      <c r="AD41" s="1412">
        <f t="shared" ref="AD41" si="19">Z41*0.38*0.9*SQRT(3)</f>
        <v>35.541682571313359</v>
      </c>
      <c r="AE41" s="1412">
        <f t="shared" si="4"/>
        <v>39.095850828444703</v>
      </c>
      <c r="AF41" s="1412">
        <f t="shared" si="4"/>
        <v>82.140777498146434</v>
      </c>
      <c r="AG41" s="1412">
        <f t="shared" si="4"/>
        <v>93.000736061603291</v>
      </c>
      <c r="AH41" s="1398">
        <f>MAX(Z41:AC45)</f>
        <v>157</v>
      </c>
      <c r="AI41" s="1409">
        <f t="shared" ref="AI41" si="20">AH41*0.38*0.9*SQRT(3)</f>
        <v>93.000736061603291</v>
      </c>
      <c r="AJ41" s="1409">
        <f>D41-AI41</f>
        <v>131.99926393839672</v>
      </c>
    </row>
    <row r="42" spans="1:36" ht="15.75" x14ac:dyDescent="0.25">
      <c r="A42" s="1414"/>
      <c r="B42" s="1423"/>
      <c r="C42" s="1420"/>
      <c r="D42" s="1421"/>
      <c r="E42" s="646" t="s">
        <v>73</v>
      </c>
      <c r="F42" s="659">
        <v>5</v>
      </c>
      <c r="G42" s="622">
        <v>8</v>
      </c>
      <c r="H42" s="622">
        <v>12</v>
      </c>
      <c r="I42" s="622">
        <v>5</v>
      </c>
      <c r="J42" s="622">
        <v>4</v>
      </c>
      <c r="K42" s="660">
        <v>12</v>
      </c>
      <c r="L42" s="634">
        <v>19</v>
      </c>
      <c r="M42" s="55">
        <v>20</v>
      </c>
      <c r="N42" s="55">
        <v>24</v>
      </c>
      <c r="O42" s="55">
        <v>16</v>
      </c>
      <c r="P42" s="55">
        <v>8</v>
      </c>
      <c r="Q42" s="657">
        <v>12</v>
      </c>
      <c r="R42" s="680">
        <v>379</v>
      </c>
      <c r="S42" s="56">
        <v>380</v>
      </c>
      <c r="T42" s="56">
        <v>402</v>
      </c>
      <c r="U42" s="635">
        <v>402</v>
      </c>
      <c r="V42" s="628">
        <f t="shared" si="0"/>
        <v>8.3333333333333339</v>
      </c>
      <c r="W42" s="53">
        <f t="shared" si="1"/>
        <v>7</v>
      </c>
      <c r="X42" s="53">
        <f t="shared" si="2"/>
        <v>21</v>
      </c>
      <c r="Y42" s="54">
        <f t="shared" si="3"/>
        <v>12</v>
      </c>
      <c r="Z42" s="1396"/>
      <c r="AA42" s="1399"/>
      <c r="AB42" s="1399"/>
      <c r="AC42" s="1399"/>
      <c r="AD42" s="1399"/>
      <c r="AE42" s="1399"/>
      <c r="AF42" s="1399"/>
      <c r="AG42" s="1399"/>
      <c r="AH42" s="1399"/>
      <c r="AI42" s="1410"/>
      <c r="AJ42" s="1410"/>
    </row>
    <row r="43" spans="1:36" ht="31.5" x14ac:dyDescent="0.25">
      <c r="A43" s="1414"/>
      <c r="B43" s="1423"/>
      <c r="C43" s="1420"/>
      <c r="D43" s="1421"/>
      <c r="E43" s="646" t="s">
        <v>74</v>
      </c>
      <c r="F43" s="659">
        <v>22</v>
      </c>
      <c r="G43" s="622">
        <v>15</v>
      </c>
      <c r="H43" s="622">
        <v>8</v>
      </c>
      <c r="I43" s="622">
        <v>25</v>
      </c>
      <c r="J43" s="622">
        <v>20</v>
      </c>
      <c r="K43" s="660">
        <v>5</v>
      </c>
      <c r="L43" s="634">
        <v>17</v>
      </c>
      <c r="M43" s="55">
        <v>28</v>
      </c>
      <c r="N43" s="55">
        <v>7</v>
      </c>
      <c r="O43" s="55">
        <v>35</v>
      </c>
      <c r="P43" s="55">
        <v>52</v>
      </c>
      <c r="Q43" s="657">
        <v>15</v>
      </c>
      <c r="R43" s="652">
        <v>379</v>
      </c>
      <c r="S43" s="55">
        <v>380</v>
      </c>
      <c r="T43" s="55">
        <v>402</v>
      </c>
      <c r="U43" s="657">
        <v>402</v>
      </c>
      <c r="V43" s="628">
        <f t="shared" si="0"/>
        <v>15</v>
      </c>
      <c r="W43" s="53">
        <f t="shared" si="1"/>
        <v>16.666666666666668</v>
      </c>
      <c r="X43" s="53">
        <f t="shared" si="2"/>
        <v>17.333333333333332</v>
      </c>
      <c r="Y43" s="54">
        <f t="shared" si="3"/>
        <v>34</v>
      </c>
      <c r="Z43" s="1396"/>
      <c r="AA43" s="1399"/>
      <c r="AB43" s="1399"/>
      <c r="AC43" s="1399"/>
      <c r="AD43" s="1399"/>
      <c r="AE43" s="1399"/>
      <c r="AF43" s="1399"/>
      <c r="AG43" s="1399"/>
      <c r="AH43" s="1399"/>
      <c r="AI43" s="1410"/>
      <c r="AJ43" s="1410"/>
    </row>
    <row r="44" spans="1:36" ht="31.5" x14ac:dyDescent="0.25">
      <c r="A44" s="1414"/>
      <c r="B44" s="1423"/>
      <c r="C44" s="1420"/>
      <c r="D44" s="1421"/>
      <c r="E44" s="646" t="s">
        <v>1410</v>
      </c>
      <c r="F44" s="659"/>
      <c r="G44" s="622"/>
      <c r="H44" s="622"/>
      <c r="I44" s="622"/>
      <c r="J44" s="622"/>
      <c r="K44" s="660"/>
      <c r="L44" s="634">
        <v>20</v>
      </c>
      <c r="M44" s="55">
        <v>22</v>
      </c>
      <c r="N44" s="55">
        <v>26</v>
      </c>
      <c r="O44" s="55">
        <v>18</v>
      </c>
      <c r="P44" s="55">
        <v>23</v>
      </c>
      <c r="Q44" s="657">
        <v>22</v>
      </c>
      <c r="R44" s="680">
        <v>379</v>
      </c>
      <c r="S44" s="56">
        <v>380</v>
      </c>
      <c r="T44" s="56">
        <v>402</v>
      </c>
      <c r="U44" s="635">
        <v>402</v>
      </c>
      <c r="V44" s="628">
        <f t="shared" si="0"/>
        <v>0</v>
      </c>
      <c r="W44" s="53">
        <f t="shared" si="1"/>
        <v>0</v>
      </c>
      <c r="X44" s="53">
        <f t="shared" si="2"/>
        <v>22.666666666666668</v>
      </c>
      <c r="Y44" s="54">
        <f t="shared" si="3"/>
        <v>21</v>
      </c>
      <c r="Z44" s="1396"/>
      <c r="AA44" s="1399"/>
      <c r="AB44" s="1399"/>
      <c r="AC44" s="1399"/>
      <c r="AD44" s="1399"/>
      <c r="AE44" s="1399"/>
      <c r="AF44" s="1399"/>
      <c r="AG44" s="1399"/>
      <c r="AH44" s="1399"/>
      <c r="AI44" s="1410"/>
      <c r="AJ44" s="1410"/>
    </row>
    <row r="45" spans="1:36" ht="16.5" thickBot="1" x14ac:dyDescent="0.3">
      <c r="A45" s="1415"/>
      <c r="B45" s="1424"/>
      <c r="C45" s="1390"/>
      <c r="D45" s="1392"/>
      <c r="E45" s="647"/>
      <c r="F45" s="636"/>
      <c r="G45" s="87"/>
      <c r="H45" s="87"/>
      <c r="I45" s="87"/>
      <c r="J45" s="87"/>
      <c r="K45" s="658"/>
      <c r="L45" s="636"/>
      <c r="M45" s="87"/>
      <c r="N45" s="87"/>
      <c r="O45" s="87"/>
      <c r="P45" s="87"/>
      <c r="Q45" s="658"/>
      <c r="R45" s="685"/>
      <c r="S45" s="88"/>
      <c r="T45" s="88"/>
      <c r="U45" s="637"/>
      <c r="V45" s="629">
        <f t="shared" si="0"/>
        <v>0</v>
      </c>
      <c r="W45" s="58">
        <f t="shared" si="1"/>
        <v>0</v>
      </c>
      <c r="X45" s="58">
        <f t="shared" si="2"/>
        <v>0</v>
      </c>
      <c r="Y45" s="59">
        <f t="shared" si="3"/>
        <v>0</v>
      </c>
      <c r="Z45" s="1397"/>
      <c r="AA45" s="1400"/>
      <c r="AB45" s="1400"/>
      <c r="AC45" s="1400"/>
      <c r="AD45" s="1400"/>
      <c r="AE45" s="1400"/>
      <c r="AF45" s="1400"/>
      <c r="AG45" s="1400"/>
      <c r="AH45" s="1400"/>
      <c r="AI45" s="1411"/>
      <c r="AJ45" s="1411"/>
    </row>
    <row r="46" spans="1:36" ht="15.75" x14ac:dyDescent="0.25">
      <c r="A46" s="1413">
        <v>5</v>
      </c>
      <c r="B46" s="1422" t="s">
        <v>75</v>
      </c>
      <c r="C46" s="1389" t="s">
        <v>76</v>
      </c>
      <c r="D46" s="1715">
        <f>400*0.9</f>
        <v>360</v>
      </c>
      <c r="E46" s="645" t="s">
        <v>77</v>
      </c>
      <c r="F46" s="448">
        <v>35</v>
      </c>
      <c r="G46" s="441">
        <v>23</v>
      </c>
      <c r="H46" s="441">
        <v>20</v>
      </c>
      <c r="I46" s="441">
        <v>19</v>
      </c>
      <c r="J46" s="441">
        <v>23</v>
      </c>
      <c r="K46" s="449">
        <v>18</v>
      </c>
      <c r="L46" s="632">
        <v>28</v>
      </c>
      <c r="M46" s="76">
        <v>87</v>
      </c>
      <c r="N46" s="76">
        <v>69</v>
      </c>
      <c r="O46" s="76">
        <v>21</v>
      </c>
      <c r="P46" s="76">
        <v>114</v>
      </c>
      <c r="Q46" s="663">
        <v>46</v>
      </c>
      <c r="R46" s="651">
        <v>411</v>
      </c>
      <c r="S46" s="76">
        <v>410</v>
      </c>
      <c r="T46" s="76">
        <v>420</v>
      </c>
      <c r="U46" s="663">
        <v>420</v>
      </c>
      <c r="V46" s="630">
        <f t="shared" si="0"/>
        <v>26</v>
      </c>
      <c r="W46" s="49">
        <f t="shared" si="1"/>
        <v>20</v>
      </c>
      <c r="X46" s="49">
        <f t="shared" si="2"/>
        <v>61.333333333333336</v>
      </c>
      <c r="Y46" s="50">
        <f t="shared" si="3"/>
        <v>60.333333333333336</v>
      </c>
      <c r="Z46" s="1395">
        <f>SUM(V46:V50)</f>
        <v>129.33333333333334</v>
      </c>
      <c r="AA46" s="1398">
        <f>SUM(W46:W50)</f>
        <v>115.66666666666667</v>
      </c>
      <c r="AB46" s="1398">
        <f>SUM(X46:X50)</f>
        <v>215</v>
      </c>
      <c r="AC46" s="1398">
        <f>SUM(Y46:Y50)</f>
        <v>217.33333333333331</v>
      </c>
      <c r="AD46" s="1412">
        <f t="shared" ref="AD46:AG55" si="21">Z46*0.38*0.9*SQRT(3)</f>
        <v>76.612071320386576</v>
      </c>
      <c r="AE46" s="1412">
        <f t="shared" si="21"/>
        <v>68.516465845809648</v>
      </c>
      <c r="AF46" s="1412">
        <f t="shared" si="21"/>
        <v>127.35769588053954</v>
      </c>
      <c r="AG46" s="1412">
        <f t="shared" si="21"/>
        <v>128.7398724249795</v>
      </c>
      <c r="AH46" s="1398">
        <f>MAX(Z46:AC50)</f>
        <v>217.33333333333331</v>
      </c>
      <c r="AI46" s="1409">
        <f t="shared" ref="AI46" si="22">AH46*0.38*0.9*SQRT(3)</f>
        <v>128.7398724249795</v>
      </c>
      <c r="AJ46" s="1409">
        <f>D46-AI46</f>
        <v>231.2601275750205</v>
      </c>
    </row>
    <row r="47" spans="1:36" ht="31.5" x14ac:dyDescent="0.25">
      <c r="A47" s="1414"/>
      <c r="B47" s="1423"/>
      <c r="C47" s="1420"/>
      <c r="D47" s="1716"/>
      <c r="E47" s="646" t="s">
        <v>78</v>
      </c>
      <c r="F47" s="659">
        <v>5</v>
      </c>
      <c r="G47" s="622">
        <v>8</v>
      </c>
      <c r="H47" s="622">
        <v>10</v>
      </c>
      <c r="I47" s="622">
        <v>3</v>
      </c>
      <c r="J47" s="622">
        <v>5</v>
      </c>
      <c r="K47" s="660">
        <v>6</v>
      </c>
      <c r="L47" s="634">
        <v>43</v>
      </c>
      <c r="M47" s="55">
        <v>37</v>
      </c>
      <c r="N47" s="55">
        <v>42</v>
      </c>
      <c r="O47" s="55">
        <v>41</v>
      </c>
      <c r="P47" s="55">
        <v>44</v>
      </c>
      <c r="Q47" s="657">
        <v>43</v>
      </c>
      <c r="R47" s="680">
        <v>411</v>
      </c>
      <c r="S47" s="56">
        <v>410</v>
      </c>
      <c r="T47" s="56">
        <v>420</v>
      </c>
      <c r="U47" s="635">
        <v>420</v>
      </c>
      <c r="V47" s="628">
        <f t="shared" si="0"/>
        <v>7.666666666666667</v>
      </c>
      <c r="W47" s="53">
        <f t="shared" si="1"/>
        <v>4.666666666666667</v>
      </c>
      <c r="X47" s="53">
        <f t="shared" si="2"/>
        <v>40.666666666666664</v>
      </c>
      <c r="Y47" s="54">
        <f t="shared" si="3"/>
        <v>42.666666666666664</v>
      </c>
      <c r="Z47" s="1396"/>
      <c r="AA47" s="1399"/>
      <c r="AB47" s="1399"/>
      <c r="AC47" s="1399"/>
      <c r="AD47" s="1399"/>
      <c r="AE47" s="1399"/>
      <c r="AF47" s="1399"/>
      <c r="AG47" s="1399"/>
      <c r="AH47" s="1399"/>
      <c r="AI47" s="1410"/>
      <c r="AJ47" s="1410"/>
    </row>
    <row r="48" spans="1:36" ht="15.75" x14ac:dyDescent="0.25">
      <c r="A48" s="1414"/>
      <c r="B48" s="1423"/>
      <c r="C48" s="1420"/>
      <c r="D48" s="1716"/>
      <c r="E48" s="646" t="s">
        <v>79</v>
      </c>
      <c r="F48" s="659">
        <v>0</v>
      </c>
      <c r="G48" s="622">
        <v>8</v>
      </c>
      <c r="H48" s="622">
        <v>7</v>
      </c>
      <c r="I48" s="622">
        <v>0</v>
      </c>
      <c r="J48" s="622">
        <v>5</v>
      </c>
      <c r="K48" s="660">
        <v>3</v>
      </c>
      <c r="L48" s="634">
        <v>5</v>
      </c>
      <c r="M48" s="55">
        <v>0.5</v>
      </c>
      <c r="N48" s="55">
        <v>11.5</v>
      </c>
      <c r="O48" s="55">
        <v>2</v>
      </c>
      <c r="P48" s="55">
        <v>0</v>
      </c>
      <c r="Q48" s="657">
        <v>6</v>
      </c>
      <c r="R48" s="680">
        <v>411</v>
      </c>
      <c r="S48" s="56">
        <v>410</v>
      </c>
      <c r="T48" s="56">
        <v>420</v>
      </c>
      <c r="U48" s="635">
        <v>420</v>
      </c>
      <c r="V48" s="628">
        <f t="shared" si="0"/>
        <v>7.5</v>
      </c>
      <c r="W48" s="53">
        <f t="shared" si="1"/>
        <v>4</v>
      </c>
      <c r="X48" s="53">
        <f t="shared" si="2"/>
        <v>5.666666666666667</v>
      </c>
      <c r="Y48" s="54">
        <f t="shared" si="3"/>
        <v>4</v>
      </c>
      <c r="Z48" s="1396"/>
      <c r="AA48" s="1399"/>
      <c r="AB48" s="1399"/>
      <c r="AC48" s="1399"/>
      <c r="AD48" s="1399"/>
      <c r="AE48" s="1399"/>
      <c r="AF48" s="1399"/>
      <c r="AG48" s="1399"/>
      <c r="AH48" s="1399"/>
      <c r="AI48" s="1410"/>
      <c r="AJ48" s="1410"/>
    </row>
    <row r="49" spans="1:36" ht="15.75" x14ac:dyDescent="0.25">
      <c r="A49" s="1414"/>
      <c r="B49" s="1423"/>
      <c r="C49" s="1420"/>
      <c r="D49" s="1716"/>
      <c r="E49" s="646" t="s">
        <v>80</v>
      </c>
      <c r="F49" s="659">
        <v>0</v>
      </c>
      <c r="G49" s="622">
        <v>1</v>
      </c>
      <c r="H49" s="622">
        <v>2</v>
      </c>
      <c r="I49" s="622">
        <v>0</v>
      </c>
      <c r="J49" s="622">
        <v>1</v>
      </c>
      <c r="K49" s="660">
        <v>0</v>
      </c>
      <c r="L49" s="634">
        <v>0</v>
      </c>
      <c r="M49" s="55">
        <v>0</v>
      </c>
      <c r="N49" s="55">
        <v>4</v>
      </c>
      <c r="O49" s="55">
        <v>0</v>
      </c>
      <c r="P49" s="55">
        <v>0</v>
      </c>
      <c r="Q49" s="657">
        <v>1</v>
      </c>
      <c r="R49" s="680">
        <v>411</v>
      </c>
      <c r="S49" s="56">
        <v>410</v>
      </c>
      <c r="T49" s="56">
        <v>420</v>
      </c>
      <c r="U49" s="635">
        <v>420</v>
      </c>
      <c r="V49" s="628">
        <f t="shared" si="0"/>
        <v>1.5</v>
      </c>
      <c r="W49" s="53">
        <f t="shared" si="1"/>
        <v>1</v>
      </c>
      <c r="X49" s="53">
        <f t="shared" si="2"/>
        <v>4</v>
      </c>
      <c r="Y49" s="54">
        <f t="shared" si="3"/>
        <v>1</v>
      </c>
      <c r="Z49" s="1396"/>
      <c r="AA49" s="1399"/>
      <c r="AB49" s="1399"/>
      <c r="AC49" s="1399"/>
      <c r="AD49" s="1399"/>
      <c r="AE49" s="1399"/>
      <c r="AF49" s="1399"/>
      <c r="AG49" s="1399"/>
      <c r="AH49" s="1399"/>
      <c r="AI49" s="1410"/>
      <c r="AJ49" s="1410"/>
    </row>
    <row r="50" spans="1:36" ht="32.25" thickBot="1" x14ac:dyDescent="0.3">
      <c r="A50" s="1430"/>
      <c r="B50" s="1468"/>
      <c r="C50" s="1420"/>
      <c r="D50" s="1716"/>
      <c r="E50" s="800" t="s">
        <v>81</v>
      </c>
      <c r="F50" s="801">
        <v>85</v>
      </c>
      <c r="G50" s="463">
        <v>90</v>
      </c>
      <c r="H50" s="463">
        <v>85</v>
      </c>
      <c r="I50" s="463">
        <v>90</v>
      </c>
      <c r="J50" s="463">
        <v>88</v>
      </c>
      <c r="K50" s="802">
        <v>80</v>
      </c>
      <c r="L50" s="634">
        <v>105</v>
      </c>
      <c r="M50" s="55">
        <v>115</v>
      </c>
      <c r="N50" s="55">
        <v>90</v>
      </c>
      <c r="O50" s="55">
        <v>112</v>
      </c>
      <c r="P50" s="55">
        <v>114</v>
      </c>
      <c r="Q50" s="657">
        <v>102</v>
      </c>
      <c r="R50" s="680">
        <v>411</v>
      </c>
      <c r="S50" s="56">
        <v>410</v>
      </c>
      <c r="T50" s="56">
        <v>420</v>
      </c>
      <c r="U50" s="635">
        <v>420</v>
      </c>
      <c r="V50" s="628">
        <f t="shared" si="0"/>
        <v>86.666666666666671</v>
      </c>
      <c r="W50" s="53">
        <f t="shared" si="1"/>
        <v>86</v>
      </c>
      <c r="X50" s="53">
        <f t="shared" si="2"/>
        <v>103.33333333333333</v>
      </c>
      <c r="Y50" s="54">
        <f t="shared" si="3"/>
        <v>109.33333333333333</v>
      </c>
      <c r="Z50" s="1396"/>
      <c r="AA50" s="1399"/>
      <c r="AB50" s="1399"/>
      <c r="AC50" s="1399"/>
      <c r="AD50" s="1399"/>
      <c r="AE50" s="1399"/>
      <c r="AF50" s="1399"/>
      <c r="AG50" s="1399"/>
      <c r="AH50" s="1399"/>
      <c r="AI50" s="1410"/>
      <c r="AJ50" s="1410"/>
    </row>
    <row r="51" spans="1:36" ht="31.5" x14ac:dyDescent="0.25">
      <c r="A51" s="1435">
        <v>6</v>
      </c>
      <c r="B51" s="1435" t="s">
        <v>82</v>
      </c>
      <c r="C51" s="1435" t="s">
        <v>83</v>
      </c>
      <c r="D51" s="1435">
        <f>160*0.9</f>
        <v>144</v>
      </c>
      <c r="E51" s="55" t="s">
        <v>84</v>
      </c>
      <c r="F51" s="787">
        <v>30</v>
      </c>
      <c r="G51" s="787">
        <v>10</v>
      </c>
      <c r="H51" s="787">
        <v>31</v>
      </c>
      <c r="I51" s="787">
        <v>25</v>
      </c>
      <c r="J51" s="787">
        <v>5</v>
      </c>
      <c r="K51" s="787">
        <v>22</v>
      </c>
      <c r="L51" s="652">
        <v>28</v>
      </c>
      <c r="M51" s="55">
        <v>8</v>
      </c>
      <c r="N51" s="55">
        <v>22</v>
      </c>
      <c r="O51" s="55">
        <v>32</v>
      </c>
      <c r="P51" s="55">
        <v>9</v>
      </c>
      <c r="Q51" s="657">
        <v>30</v>
      </c>
      <c r="R51" s="652">
        <v>408</v>
      </c>
      <c r="S51" s="55">
        <v>408</v>
      </c>
      <c r="T51" s="55">
        <v>400</v>
      </c>
      <c r="U51" s="657">
        <v>400</v>
      </c>
      <c r="V51" s="630">
        <f t="shared" si="0"/>
        <v>23.666666666666668</v>
      </c>
      <c r="W51" s="49">
        <f t="shared" si="1"/>
        <v>17.333333333333332</v>
      </c>
      <c r="X51" s="49">
        <f t="shared" si="2"/>
        <v>19.333333333333332</v>
      </c>
      <c r="Y51" s="50">
        <f t="shared" si="3"/>
        <v>23.666666666666668</v>
      </c>
      <c r="Z51" s="1395">
        <f>SUM(V51:V53)</f>
        <v>52.666666666666671</v>
      </c>
      <c r="AA51" s="1398">
        <f>SUM(W51:W53)</f>
        <v>43.666666666666664</v>
      </c>
      <c r="AB51" s="1398">
        <f>SUM(X51:X53)</f>
        <v>74</v>
      </c>
      <c r="AC51" s="1398">
        <f>SUM(Y51:Y53)</f>
        <v>91.666666666666671</v>
      </c>
      <c r="AD51" s="1412">
        <f t="shared" ref="AD51" si="23">Z51*0.38*0.9*SQRT(3)</f>
        <v>31.197699145930624</v>
      </c>
      <c r="AE51" s="1412">
        <f t="shared" si="21"/>
        <v>25.866446760233615</v>
      </c>
      <c r="AF51" s="1412">
        <f t="shared" si="21"/>
        <v>43.834741837953146</v>
      </c>
      <c r="AG51" s="1412">
        <f t="shared" si="21"/>
        <v>54.299792817284299</v>
      </c>
      <c r="AH51" s="1398">
        <f>MAX(Z51:AC53)</f>
        <v>91.666666666666671</v>
      </c>
      <c r="AI51" s="1409">
        <f t="shared" ref="AI51" si="24">AH51*0.38*0.9*SQRT(3)</f>
        <v>54.299792817284299</v>
      </c>
      <c r="AJ51" s="1409">
        <f>D51-AI51</f>
        <v>89.700207182715701</v>
      </c>
    </row>
    <row r="52" spans="1:36" ht="31.5" x14ac:dyDescent="0.25">
      <c r="A52" s="1435"/>
      <c r="B52" s="1435"/>
      <c r="C52" s="1435"/>
      <c r="D52" s="1435"/>
      <c r="E52" s="55" t="s">
        <v>85</v>
      </c>
      <c r="F52" s="787">
        <v>20</v>
      </c>
      <c r="G52" s="787">
        <v>18</v>
      </c>
      <c r="H52" s="787">
        <v>25</v>
      </c>
      <c r="I52" s="787">
        <v>25</v>
      </c>
      <c r="J52" s="787">
        <v>15</v>
      </c>
      <c r="K52" s="787">
        <v>30</v>
      </c>
      <c r="L52" s="652">
        <v>40</v>
      </c>
      <c r="M52" s="55">
        <v>17</v>
      </c>
      <c r="N52" s="55">
        <v>37</v>
      </c>
      <c r="O52" s="55">
        <v>52</v>
      </c>
      <c r="P52" s="55">
        <v>20</v>
      </c>
      <c r="Q52" s="657">
        <v>48</v>
      </c>
      <c r="R52" s="680">
        <v>408</v>
      </c>
      <c r="S52" s="56">
        <v>408</v>
      </c>
      <c r="T52" s="56">
        <v>400</v>
      </c>
      <c r="U52" s="635">
        <v>400</v>
      </c>
      <c r="V52" s="628">
        <f t="shared" si="0"/>
        <v>21</v>
      </c>
      <c r="W52" s="53">
        <f t="shared" si="1"/>
        <v>23.333333333333332</v>
      </c>
      <c r="X52" s="53">
        <f t="shared" si="2"/>
        <v>31.333333333333332</v>
      </c>
      <c r="Y52" s="54">
        <f t="shared" si="3"/>
        <v>40</v>
      </c>
      <c r="Z52" s="1396"/>
      <c r="AA52" s="1399"/>
      <c r="AB52" s="1399"/>
      <c r="AC52" s="1399"/>
      <c r="AD52" s="1399"/>
      <c r="AE52" s="1399"/>
      <c r="AF52" s="1399"/>
      <c r="AG52" s="1399"/>
      <c r="AH52" s="1399"/>
      <c r="AI52" s="1410"/>
      <c r="AJ52" s="1410"/>
    </row>
    <row r="53" spans="1:36" ht="32.25" thickBot="1" x14ac:dyDescent="0.3">
      <c r="A53" s="1435"/>
      <c r="B53" s="1435"/>
      <c r="C53" s="1435"/>
      <c r="D53" s="1435"/>
      <c r="E53" s="55" t="s">
        <v>86</v>
      </c>
      <c r="F53" s="787">
        <v>10</v>
      </c>
      <c r="G53" s="787">
        <v>6</v>
      </c>
      <c r="H53" s="787">
        <v>8</v>
      </c>
      <c r="I53" s="787">
        <v>3</v>
      </c>
      <c r="J53" s="787">
        <v>4</v>
      </c>
      <c r="K53" s="787">
        <v>2</v>
      </c>
      <c r="L53" s="653">
        <v>23</v>
      </c>
      <c r="M53" s="87">
        <v>22</v>
      </c>
      <c r="N53" s="87">
        <v>25</v>
      </c>
      <c r="O53" s="87">
        <v>25</v>
      </c>
      <c r="P53" s="87">
        <v>32</v>
      </c>
      <c r="Q53" s="658">
        <v>27</v>
      </c>
      <c r="R53" s="685">
        <v>408</v>
      </c>
      <c r="S53" s="88">
        <v>408</v>
      </c>
      <c r="T53" s="88">
        <v>400</v>
      </c>
      <c r="U53" s="637">
        <v>400</v>
      </c>
      <c r="V53" s="629">
        <f t="shared" si="0"/>
        <v>8</v>
      </c>
      <c r="W53" s="58">
        <f t="shared" si="1"/>
        <v>3</v>
      </c>
      <c r="X53" s="58">
        <f t="shared" si="2"/>
        <v>23.333333333333332</v>
      </c>
      <c r="Y53" s="59">
        <f t="shared" si="3"/>
        <v>28</v>
      </c>
      <c r="Z53" s="1397"/>
      <c r="AA53" s="1400"/>
      <c r="AB53" s="1400"/>
      <c r="AC53" s="1400"/>
      <c r="AD53" s="1400"/>
      <c r="AE53" s="1400"/>
      <c r="AF53" s="1400"/>
      <c r="AG53" s="1400"/>
      <c r="AH53" s="1400"/>
      <c r="AI53" s="1411"/>
      <c r="AJ53" s="1411"/>
    </row>
    <row r="54" spans="1:36" ht="16.5" thickBot="1" x14ac:dyDescent="0.3">
      <c r="A54" s="1435"/>
      <c r="B54" s="1435"/>
      <c r="C54" s="1435"/>
      <c r="D54" s="1435"/>
      <c r="E54" s="55" t="s">
        <v>1411</v>
      </c>
      <c r="F54" s="787">
        <v>6</v>
      </c>
      <c r="G54" s="787">
        <v>10</v>
      </c>
      <c r="H54" s="787">
        <v>7</v>
      </c>
      <c r="I54" s="787">
        <v>2</v>
      </c>
      <c r="J54" s="787">
        <v>12</v>
      </c>
      <c r="K54" s="787">
        <v>6</v>
      </c>
      <c r="L54" s="803">
        <v>24</v>
      </c>
      <c r="M54" s="794">
        <v>31</v>
      </c>
      <c r="N54" s="794">
        <v>39</v>
      </c>
      <c r="O54" s="794">
        <v>25</v>
      </c>
      <c r="P54" s="794">
        <v>34</v>
      </c>
      <c r="Q54" s="795">
        <v>42</v>
      </c>
      <c r="R54" s="796"/>
      <c r="S54" s="797"/>
      <c r="T54" s="797"/>
      <c r="U54" s="798"/>
      <c r="V54" s="799"/>
      <c r="W54" s="785"/>
      <c r="X54" s="785"/>
      <c r="Y54" s="780"/>
      <c r="Z54" s="780"/>
      <c r="AA54" s="778"/>
      <c r="AB54" s="778"/>
      <c r="AC54" s="778"/>
      <c r="AD54" s="778"/>
      <c r="AE54" s="778"/>
      <c r="AF54" s="778"/>
      <c r="AG54" s="778"/>
      <c r="AH54" s="778"/>
      <c r="AI54" s="779"/>
      <c r="AJ54" s="779"/>
    </row>
    <row r="55" spans="1:36" ht="31.5" x14ac:dyDescent="0.25">
      <c r="A55" s="1413">
        <v>7</v>
      </c>
      <c r="B55" s="1422" t="s">
        <v>87</v>
      </c>
      <c r="C55" s="1426" t="s">
        <v>928</v>
      </c>
      <c r="D55" s="1407">
        <f>200*0.9</f>
        <v>180</v>
      </c>
      <c r="E55" s="650" t="s">
        <v>89</v>
      </c>
      <c r="F55" s="661">
        <v>12</v>
      </c>
      <c r="G55" s="450">
        <v>10</v>
      </c>
      <c r="H55" s="450">
        <v>15</v>
      </c>
      <c r="I55" s="450">
        <v>9</v>
      </c>
      <c r="J55" s="450">
        <v>7</v>
      </c>
      <c r="K55" s="662">
        <v>12</v>
      </c>
      <c r="L55" s="632">
        <v>27</v>
      </c>
      <c r="M55" s="76">
        <v>3</v>
      </c>
      <c r="N55" s="76">
        <v>43</v>
      </c>
      <c r="O55" s="76">
        <v>35</v>
      </c>
      <c r="P55" s="76">
        <v>10</v>
      </c>
      <c r="Q55" s="663">
        <v>53</v>
      </c>
      <c r="R55" s="651">
        <v>410</v>
      </c>
      <c r="S55" s="76">
        <v>410</v>
      </c>
      <c r="T55" s="76">
        <v>385</v>
      </c>
      <c r="U55" s="663">
        <v>385</v>
      </c>
      <c r="V55" s="630">
        <f t="shared" si="0"/>
        <v>12.333333333333334</v>
      </c>
      <c r="W55" s="49">
        <f t="shared" si="1"/>
        <v>9.3333333333333339</v>
      </c>
      <c r="X55" s="49">
        <f t="shared" si="2"/>
        <v>24.333333333333332</v>
      </c>
      <c r="Y55" s="50">
        <f t="shared" si="3"/>
        <v>32.666666666666664</v>
      </c>
      <c r="Z55" s="1395">
        <f>SUM(V55:V60)</f>
        <v>28.333333333333336</v>
      </c>
      <c r="AA55" s="1398">
        <f>SUM(W55:W60)</f>
        <v>26.666666666666668</v>
      </c>
      <c r="AB55" s="1398">
        <f>SUM(X55:X60)</f>
        <v>62</v>
      </c>
      <c r="AC55" s="1398">
        <f>SUM(Y55:Y60)</f>
        <v>83.666666666666657</v>
      </c>
      <c r="AD55" s="1412">
        <f t="shared" ref="AD55" si="25">Z55*0.38*0.9*SQRT(3)</f>
        <v>16.783572325342423</v>
      </c>
      <c r="AE55" s="1412">
        <f t="shared" si="21"/>
        <v>15.796303365028162</v>
      </c>
      <c r="AF55" s="1412">
        <f t="shared" si="21"/>
        <v>36.726405323690472</v>
      </c>
      <c r="AG55" s="1412">
        <f t="shared" si="21"/>
        <v>49.560901807775849</v>
      </c>
      <c r="AH55" s="1398">
        <f>MAX(Z55:AC60)</f>
        <v>83.666666666666657</v>
      </c>
      <c r="AI55" s="1409">
        <f t="shared" ref="AI55" si="26">AH55*0.38*0.9*SQRT(3)</f>
        <v>49.560901807775849</v>
      </c>
      <c r="AJ55" s="1409">
        <f>D55-AI55</f>
        <v>130.43909819222415</v>
      </c>
    </row>
    <row r="56" spans="1:36" ht="15.75" x14ac:dyDescent="0.25">
      <c r="A56" s="1414"/>
      <c r="B56" s="1423"/>
      <c r="C56" s="1426"/>
      <c r="D56" s="1407"/>
      <c r="E56" s="646" t="s">
        <v>90</v>
      </c>
      <c r="F56" s="659">
        <v>5</v>
      </c>
      <c r="G56" s="622">
        <v>2</v>
      </c>
      <c r="H56" s="622">
        <v>3</v>
      </c>
      <c r="I56" s="622">
        <v>5</v>
      </c>
      <c r="J56" s="622">
        <v>4</v>
      </c>
      <c r="K56" s="660">
        <v>6</v>
      </c>
      <c r="L56" s="634">
        <v>12</v>
      </c>
      <c r="M56" s="55">
        <v>4</v>
      </c>
      <c r="N56" s="55">
        <v>19</v>
      </c>
      <c r="O56" s="55">
        <v>18</v>
      </c>
      <c r="P56" s="55">
        <v>5</v>
      </c>
      <c r="Q56" s="657">
        <v>25</v>
      </c>
      <c r="R56" s="680">
        <v>410</v>
      </c>
      <c r="S56" s="56">
        <v>410</v>
      </c>
      <c r="T56" s="56">
        <v>385</v>
      </c>
      <c r="U56" s="635">
        <v>385</v>
      </c>
      <c r="V56" s="628">
        <f t="shared" si="0"/>
        <v>3.3333333333333335</v>
      </c>
      <c r="W56" s="53">
        <f t="shared" si="1"/>
        <v>5</v>
      </c>
      <c r="X56" s="53">
        <f t="shared" si="2"/>
        <v>11.666666666666666</v>
      </c>
      <c r="Y56" s="54">
        <f t="shared" si="3"/>
        <v>16</v>
      </c>
      <c r="Z56" s="1396"/>
      <c r="AA56" s="1399"/>
      <c r="AB56" s="1399"/>
      <c r="AC56" s="1399"/>
      <c r="AD56" s="1399"/>
      <c r="AE56" s="1399"/>
      <c r="AF56" s="1399"/>
      <c r="AG56" s="1399"/>
      <c r="AH56" s="1399"/>
      <c r="AI56" s="1410"/>
      <c r="AJ56" s="1410"/>
    </row>
    <row r="57" spans="1:36" ht="15.75" x14ac:dyDescent="0.25">
      <c r="A57" s="1414"/>
      <c r="B57" s="1423"/>
      <c r="C57" s="1426"/>
      <c r="D57" s="1407"/>
      <c r="E57" s="646" t="s">
        <v>91</v>
      </c>
      <c r="F57" s="659">
        <v>23</v>
      </c>
      <c r="G57" s="622">
        <v>10</v>
      </c>
      <c r="H57" s="622">
        <v>5</v>
      </c>
      <c r="I57" s="622">
        <v>25</v>
      </c>
      <c r="J57" s="622">
        <v>8</v>
      </c>
      <c r="K57" s="660">
        <v>4</v>
      </c>
      <c r="L57" s="634">
        <v>16</v>
      </c>
      <c r="M57" s="55">
        <v>23</v>
      </c>
      <c r="N57" s="55">
        <v>15</v>
      </c>
      <c r="O57" s="55">
        <v>22</v>
      </c>
      <c r="P57" s="55">
        <v>31</v>
      </c>
      <c r="Q57" s="657">
        <v>25</v>
      </c>
      <c r="R57" s="680">
        <v>410</v>
      </c>
      <c r="S57" s="56">
        <v>410</v>
      </c>
      <c r="T57" s="56">
        <v>385</v>
      </c>
      <c r="U57" s="635">
        <v>385</v>
      </c>
      <c r="V57" s="628">
        <f t="shared" si="0"/>
        <v>12.666666666666666</v>
      </c>
      <c r="W57" s="53">
        <f t="shared" si="1"/>
        <v>12.333333333333334</v>
      </c>
      <c r="X57" s="53">
        <f t="shared" si="2"/>
        <v>18</v>
      </c>
      <c r="Y57" s="54">
        <f t="shared" si="3"/>
        <v>26</v>
      </c>
      <c r="Z57" s="1396"/>
      <c r="AA57" s="1399"/>
      <c r="AB57" s="1399"/>
      <c r="AC57" s="1399"/>
      <c r="AD57" s="1399"/>
      <c r="AE57" s="1399"/>
      <c r="AF57" s="1399"/>
      <c r="AG57" s="1399"/>
      <c r="AH57" s="1399"/>
      <c r="AI57" s="1410"/>
      <c r="AJ57" s="1410"/>
    </row>
    <row r="58" spans="1:36" ht="15.75" x14ac:dyDescent="0.25">
      <c r="A58" s="1414"/>
      <c r="B58" s="1423"/>
      <c r="C58" s="1426"/>
      <c r="D58" s="1407"/>
      <c r="E58" s="646" t="s">
        <v>1412</v>
      </c>
      <c r="F58" s="634"/>
      <c r="G58" s="55"/>
      <c r="H58" s="55"/>
      <c r="I58" s="55"/>
      <c r="J58" s="55"/>
      <c r="K58" s="657"/>
      <c r="L58" s="634">
        <v>8</v>
      </c>
      <c r="M58" s="55">
        <v>7</v>
      </c>
      <c r="N58" s="55">
        <v>9</v>
      </c>
      <c r="O58" s="55">
        <v>9</v>
      </c>
      <c r="P58" s="55">
        <v>8</v>
      </c>
      <c r="Q58" s="657">
        <v>10</v>
      </c>
      <c r="R58" s="680"/>
      <c r="S58" s="56"/>
      <c r="T58" s="56"/>
      <c r="U58" s="635"/>
      <c r="V58" s="628">
        <f t="shared" si="0"/>
        <v>0</v>
      </c>
      <c r="W58" s="53">
        <f t="shared" si="1"/>
        <v>0</v>
      </c>
      <c r="X58" s="53">
        <f t="shared" si="2"/>
        <v>8</v>
      </c>
      <c r="Y58" s="54">
        <f t="shared" si="3"/>
        <v>9</v>
      </c>
      <c r="Z58" s="1396"/>
      <c r="AA58" s="1399"/>
      <c r="AB58" s="1399"/>
      <c r="AC58" s="1399"/>
      <c r="AD58" s="1399"/>
      <c r="AE58" s="1399"/>
      <c r="AF58" s="1399"/>
      <c r="AG58" s="1399"/>
      <c r="AH58" s="1399"/>
      <c r="AI58" s="1410"/>
      <c r="AJ58" s="1410"/>
    </row>
    <row r="59" spans="1:36" ht="15.75" x14ac:dyDescent="0.25">
      <c r="A59" s="1414"/>
      <c r="B59" s="1423"/>
      <c r="C59" s="1426"/>
      <c r="D59" s="1407"/>
      <c r="E59" s="646"/>
      <c r="F59" s="634"/>
      <c r="G59" s="55"/>
      <c r="H59" s="55"/>
      <c r="I59" s="55"/>
      <c r="J59" s="55"/>
      <c r="K59" s="657"/>
      <c r="L59" s="634"/>
      <c r="M59" s="55"/>
      <c r="N59" s="55"/>
      <c r="O59" s="55"/>
      <c r="P59" s="55"/>
      <c r="Q59" s="657"/>
      <c r="R59" s="680"/>
      <c r="S59" s="56"/>
      <c r="T59" s="56"/>
      <c r="U59" s="635"/>
      <c r="V59" s="628">
        <f t="shared" si="0"/>
        <v>0</v>
      </c>
      <c r="W59" s="53">
        <f t="shared" si="1"/>
        <v>0</v>
      </c>
      <c r="X59" s="53">
        <f t="shared" si="2"/>
        <v>0</v>
      </c>
      <c r="Y59" s="54">
        <f t="shared" si="3"/>
        <v>0</v>
      </c>
      <c r="Z59" s="1396"/>
      <c r="AA59" s="1399"/>
      <c r="AB59" s="1399"/>
      <c r="AC59" s="1399"/>
      <c r="AD59" s="1399"/>
      <c r="AE59" s="1399"/>
      <c r="AF59" s="1399"/>
      <c r="AG59" s="1399"/>
      <c r="AH59" s="1399"/>
      <c r="AI59" s="1410"/>
      <c r="AJ59" s="1410"/>
    </row>
    <row r="60" spans="1:36" ht="16.5" thickBot="1" x14ac:dyDescent="0.3">
      <c r="A60" s="1415"/>
      <c r="B60" s="1424"/>
      <c r="C60" s="1427"/>
      <c r="D60" s="1408"/>
      <c r="E60" s="647"/>
      <c r="F60" s="636"/>
      <c r="G60" s="87"/>
      <c r="H60" s="87"/>
      <c r="I60" s="87"/>
      <c r="J60" s="87"/>
      <c r="K60" s="658"/>
      <c r="L60" s="636"/>
      <c r="M60" s="87"/>
      <c r="N60" s="87"/>
      <c r="O60" s="87"/>
      <c r="P60" s="87"/>
      <c r="Q60" s="658"/>
      <c r="R60" s="685"/>
      <c r="S60" s="88"/>
      <c r="T60" s="88"/>
      <c r="U60" s="637"/>
      <c r="V60" s="629">
        <f t="shared" si="0"/>
        <v>0</v>
      </c>
      <c r="W60" s="58">
        <f t="shared" si="1"/>
        <v>0</v>
      </c>
      <c r="X60" s="58">
        <f t="shared" si="2"/>
        <v>0</v>
      </c>
      <c r="Y60" s="59">
        <f t="shared" si="3"/>
        <v>0</v>
      </c>
      <c r="Z60" s="1397"/>
      <c r="AA60" s="1400"/>
      <c r="AB60" s="1400"/>
      <c r="AC60" s="1400"/>
      <c r="AD60" s="1400"/>
      <c r="AE60" s="1400"/>
      <c r="AF60" s="1400"/>
      <c r="AG60" s="1400"/>
      <c r="AH60" s="1400"/>
      <c r="AI60" s="1411"/>
      <c r="AJ60" s="1411"/>
    </row>
    <row r="61" spans="1:36" ht="15.75" x14ac:dyDescent="0.25">
      <c r="A61" s="1413">
        <v>8</v>
      </c>
      <c r="B61" s="1422" t="s">
        <v>92</v>
      </c>
      <c r="C61" s="1389" t="s">
        <v>59</v>
      </c>
      <c r="D61" s="1391">
        <f>400*0.9</f>
        <v>360</v>
      </c>
      <c r="E61" s="645" t="s">
        <v>93</v>
      </c>
      <c r="F61" s="448">
        <v>15</v>
      </c>
      <c r="G61" s="441">
        <v>30</v>
      </c>
      <c r="H61" s="441">
        <v>10</v>
      </c>
      <c r="I61" s="441">
        <v>10</v>
      </c>
      <c r="J61" s="441">
        <v>8</v>
      </c>
      <c r="K61" s="449">
        <v>5</v>
      </c>
      <c r="L61" s="632">
        <v>92</v>
      </c>
      <c r="M61" s="76">
        <v>31</v>
      </c>
      <c r="N61" s="76">
        <v>95</v>
      </c>
      <c r="O61" s="76">
        <v>90</v>
      </c>
      <c r="P61" s="76">
        <v>30</v>
      </c>
      <c r="Q61" s="663">
        <v>92</v>
      </c>
      <c r="R61" s="651">
        <v>425</v>
      </c>
      <c r="S61" s="76">
        <v>425</v>
      </c>
      <c r="T61" s="76">
        <v>390</v>
      </c>
      <c r="U61" s="663">
        <v>390</v>
      </c>
      <c r="V61" s="630">
        <f t="shared" si="0"/>
        <v>18.333333333333332</v>
      </c>
      <c r="W61" s="49">
        <f t="shared" si="1"/>
        <v>7.666666666666667</v>
      </c>
      <c r="X61" s="49">
        <f t="shared" si="2"/>
        <v>72.666666666666671</v>
      </c>
      <c r="Y61" s="50">
        <f t="shared" si="3"/>
        <v>70.666666666666671</v>
      </c>
      <c r="Z61" s="1395">
        <f>SUM(V61:V66)</f>
        <v>28</v>
      </c>
      <c r="AA61" s="1398">
        <f>SUM(W61:W66)</f>
        <v>15.5</v>
      </c>
      <c r="AB61" s="1398">
        <f>SUM(X61:X66)</f>
        <v>112.33333333333334</v>
      </c>
      <c r="AC61" s="1398">
        <f>SUM(Y61:Y66)</f>
        <v>115.1</v>
      </c>
      <c r="AD61" s="1412">
        <f t="shared" ref="AD61:AG61" si="27">Z61*0.38*0.9*SQRT(3)</f>
        <v>16.586118533279571</v>
      </c>
      <c r="AE61" s="1412">
        <f t="shared" si="27"/>
        <v>9.1816013309226179</v>
      </c>
      <c r="AF61" s="1412">
        <f t="shared" si="27"/>
        <v>66.541927925181128</v>
      </c>
      <c r="AG61" s="1412">
        <f t="shared" si="27"/>
        <v>68.180794399302798</v>
      </c>
      <c r="AH61" s="1398">
        <f>MAX(Z61:AC66)</f>
        <v>115.1</v>
      </c>
      <c r="AI61" s="1409">
        <f t="shared" ref="AI61" si="28">AH61*0.38*0.9*SQRT(3)</f>
        <v>68.180794399302798</v>
      </c>
      <c r="AJ61" s="1409">
        <f>D61-AI61</f>
        <v>291.81920560069722</v>
      </c>
    </row>
    <row r="62" spans="1:36" ht="31.5" x14ac:dyDescent="0.25">
      <c r="A62" s="1414"/>
      <c r="B62" s="1423"/>
      <c r="C62" s="1420"/>
      <c r="D62" s="1421"/>
      <c r="E62" s="646" t="s">
        <v>94</v>
      </c>
      <c r="F62" s="659">
        <v>12</v>
      </c>
      <c r="G62" s="622">
        <v>3</v>
      </c>
      <c r="H62" s="622">
        <v>8</v>
      </c>
      <c r="I62" s="622">
        <v>9</v>
      </c>
      <c r="J62" s="622">
        <v>2</v>
      </c>
      <c r="K62" s="660">
        <v>8</v>
      </c>
      <c r="L62" s="634">
        <v>40</v>
      </c>
      <c r="M62" s="55">
        <v>14</v>
      </c>
      <c r="N62" s="55">
        <v>65</v>
      </c>
      <c r="O62" s="55">
        <v>45</v>
      </c>
      <c r="P62" s="55">
        <v>17</v>
      </c>
      <c r="Q62" s="657">
        <v>71</v>
      </c>
      <c r="R62" s="680">
        <v>425</v>
      </c>
      <c r="S62" s="56">
        <v>425</v>
      </c>
      <c r="T62" s="56">
        <v>390</v>
      </c>
      <c r="U62" s="635">
        <v>390</v>
      </c>
      <c r="V62" s="628">
        <f t="shared" si="0"/>
        <v>7.666666666666667</v>
      </c>
      <c r="W62" s="53">
        <f t="shared" si="1"/>
        <v>6.333333333333333</v>
      </c>
      <c r="X62" s="53">
        <f t="shared" si="2"/>
        <v>39.666666666666664</v>
      </c>
      <c r="Y62" s="54">
        <f t="shared" si="3"/>
        <v>44.333333333333336</v>
      </c>
      <c r="Z62" s="1396"/>
      <c r="AA62" s="1399"/>
      <c r="AB62" s="1399"/>
      <c r="AC62" s="1399"/>
      <c r="AD62" s="1399"/>
      <c r="AE62" s="1399"/>
      <c r="AF62" s="1399"/>
      <c r="AG62" s="1399"/>
      <c r="AH62" s="1399"/>
      <c r="AI62" s="1410"/>
      <c r="AJ62" s="1410"/>
    </row>
    <row r="63" spans="1:36" ht="15.75" x14ac:dyDescent="0.25">
      <c r="A63" s="1414"/>
      <c r="B63" s="1423"/>
      <c r="C63" s="1420"/>
      <c r="D63" s="1421"/>
      <c r="E63" s="646" t="s">
        <v>95</v>
      </c>
      <c r="F63" s="659">
        <v>3</v>
      </c>
      <c r="G63" s="622">
        <v>1</v>
      </c>
      <c r="H63" s="622">
        <v>0</v>
      </c>
      <c r="I63" s="622">
        <v>1</v>
      </c>
      <c r="J63" s="622">
        <v>2</v>
      </c>
      <c r="K63" s="660">
        <v>0</v>
      </c>
      <c r="L63" s="634">
        <v>0</v>
      </c>
      <c r="M63" s="55">
        <v>0</v>
      </c>
      <c r="N63" s="55">
        <v>0</v>
      </c>
      <c r="O63" s="55">
        <v>0.1</v>
      </c>
      <c r="P63" s="55">
        <v>0</v>
      </c>
      <c r="Q63" s="657">
        <v>0</v>
      </c>
      <c r="R63" s="680">
        <v>425</v>
      </c>
      <c r="S63" s="56">
        <v>425</v>
      </c>
      <c r="T63" s="56">
        <v>390</v>
      </c>
      <c r="U63" s="635">
        <v>390</v>
      </c>
      <c r="V63" s="628">
        <f t="shared" si="0"/>
        <v>2</v>
      </c>
      <c r="W63" s="53">
        <f t="shared" si="1"/>
        <v>1.5</v>
      </c>
      <c r="X63" s="53">
        <f t="shared" si="2"/>
        <v>0</v>
      </c>
      <c r="Y63" s="54">
        <f t="shared" si="3"/>
        <v>0.1</v>
      </c>
      <c r="Z63" s="1396"/>
      <c r="AA63" s="1399"/>
      <c r="AB63" s="1399"/>
      <c r="AC63" s="1399"/>
      <c r="AD63" s="1399"/>
      <c r="AE63" s="1399"/>
      <c r="AF63" s="1399"/>
      <c r="AG63" s="1399"/>
      <c r="AH63" s="1399"/>
      <c r="AI63" s="1410"/>
      <c r="AJ63" s="1410"/>
    </row>
    <row r="64" spans="1:36" ht="15.75" x14ac:dyDescent="0.25">
      <c r="A64" s="1414"/>
      <c r="B64" s="1423"/>
      <c r="C64" s="1420"/>
      <c r="D64" s="1421"/>
      <c r="E64" s="646" t="s">
        <v>96</v>
      </c>
      <c r="F64" s="634"/>
      <c r="G64" s="55"/>
      <c r="H64" s="55"/>
      <c r="I64" s="55"/>
      <c r="J64" s="55"/>
      <c r="K64" s="657"/>
      <c r="L64" s="634"/>
      <c r="M64" s="55"/>
      <c r="N64" s="55"/>
      <c r="O64" s="55"/>
      <c r="P64" s="55"/>
      <c r="Q64" s="657"/>
      <c r="R64" s="680"/>
      <c r="S64" s="56">
        <v>412</v>
      </c>
      <c r="T64" s="56">
        <v>382</v>
      </c>
      <c r="U64" s="635">
        <v>385</v>
      </c>
      <c r="V64" s="628">
        <f t="shared" si="0"/>
        <v>0</v>
      </c>
      <c r="W64" s="53">
        <f t="shared" si="1"/>
        <v>0</v>
      </c>
      <c r="X64" s="53">
        <f t="shared" si="2"/>
        <v>0</v>
      </c>
      <c r="Y64" s="54">
        <f t="shared" si="3"/>
        <v>0</v>
      </c>
      <c r="Z64" s="1396"/>
      <c r="AA64" s="1399"/>
      <c r="AB64" s="1399"/>
      <c r="AC64" s="1399"/>
      <c r="AD64" s="1399"/>
      <c r="AE64" s="1399"/>
      <c r="AF64" s="1399"/>
      <c r="AG64" s="1399"/>
      <c r="AH64" s="1399"/>
      <c r="AI64" s="1410"/>
      <c r="AJ64" s="1410"/>
    </row>
    <row r="65" spans="1:36" ht="15.75" x14ac:dyDescent="0.25">
      <c r="A65" s="1414"/>
      <c r="B65" s="1423"/>
      <c r="C65" s="1420"/>
      <c r="D65" s="1421"/>
      <c r="E65" s="646" t="s">
        <v>97</v>
      </c>
      <c r="F65" s="634"/>
      <c r="G65" s="55"/>
      <c r="H65" s="55"/>
      <c r="I65" s="55"/>
      <c r="J65" s="55"/>
      <c r="K65" s="657"/>
      <c r="L65" s="634"/>
      <c r="M65" s="55"/>
      <c r="N65" s="55"/>
      <c r="O65" s="55"/>
      <c r="P65" s="55"/>
      <c r="Q65" s="657"/>
      <c r="R65" s="680">
        <v>413</v>
      </c>
      <c r="S65" s="56">
        <v>412</v>
      </c>
      <c r="T65" s="56">
        <v>382</v>
      </c>
      <c r="U65" s="635">
        <v>385</v>
      </c>
      <c r="V65" s="628">
        <f t="shared" si="0"/>
        <v>0</v>
      </c>
      <c r="W65" s="53">
        <f t="shared" si="1"/>
        <v>0</v>
      </c>
      <c r="X65" s="53">
        <f t="shared" si="2"/>
        <v>0</v>
      </c>
      <c r="Y65" s="54">
        <f t="shared" si="3"/>
        <v>0</v>
      </c>
      <c r="Z65" s="1396"/>
      <c r="AA65" s="1399"/>
      <c r="AB65" s="1399"/>
      <c r="AC65" s="1399"/>
      <c r="AD65" s="1399"/>
      <c r="AE65" s="1399"/>
      <c r="AF65" s="1399"/>
      <c r="AG65" s="1399"/>
      <c r="AH65" s="1399"/>
      <c r="AI65" s="1410"/>
      <c r="AJ65" s="1410"/>
    </row>
    <row r="66" spans="1:36" ht="16.5" thickBot="1" x14ac:dyDescent="0.3">
      <c r="A66" s="1415"/>
      <c r="B66" s="1424"/>
      <c r="C66" s="1390"/>
      <c r="D66" s="1392"/>
      <c r="E66" s="647"/>
      <c r="F66" s="636"/>
      <c r="G66" s="87"/>
      <c r="H66" s="87"/>
      <c r="I66" s="87"/>
      <c r="J66" s="87"/>
      <c r="K66" s="658"/>
      <c r="L66" s="636"/>
      <c r="M66" s="87"/>
      <c r="N66" s="87"/>
      <c r="O66" s="87"/>
      <c r="P66" s="87"/>
      <c r="Q66" s="658"/>
      <c r="R66" s="685"/>
      <c r="S66" s="88"/>
      <c r="T66" s="88"/>
      <c r="U66" s="637"/>
      <c r="V66" s="629">
        <f t="shared" si="0"/>
        <v>0</v>
      </c>
      <c r="W66" s="58">
        <f t="shared" si="1"/>
        <v>0</v>
      </c>
      <c r="X66" s="58">
        <f t="shared" si="2"/>
        <v>0</v>
      </c>
      <c r="Y66" s="59">
        <f t="shared" si="3"/>
        <v>0</v>
      </c>
      <c r="Z66" s="1397"/>
      <c r="AA66" s="1400"/>
      <c r="AB66" s="1400"/>
      <c r="AC66" s="1400"/>
      <c r="AD66" s="1400"/>
      <c r="AE66" s="1400"/>
      <c r="AF66" s="1400"/>
      <c r="AG66" s="1400"/>
      <c r="AH66" s="1400"/>
      <c r="AI66" s="1411"/>
      <c r="AJ66" s="1411"/>
    </row>
    <row r="67" spans="1:36" ht="15.75" x14ac:dyDescent="0.25">
      <c r="A67" s="1413">
        <v>9</v>
      </c>
      <c r="B67" s="1422" t="s">
        <v>98</v>
      </c>
      <c r="C67" s="1389" t="s">
        <v>99</v>
      </c>
      <c r="D67" s="1391">
        <f>250*0.9</f>
        <v>225</v>
      </c>
      <c r="E67" s="645" t="s">
        <v>100</v>
      </c>
      <c r="F67" s="448">
        <v>60</v>
      </c>
      <c r="G67" s="441">
        <v>30</v>
      </c>
      <c r="H67" s="441">
        <v>32</v>
      </c>
      <c r="I67" s="441">
        <v>35</v>
      </c>
      <c r="J67" s="441">
        <v>15</v>
      </c>
      <c r="K67" s="449">
        <v>25</v>
      </c>
      <c r="L67" s="632">
        <v>12</v>
      </c>
      <c r="M67" s="76">
        <v>19</v>
      </c>
      <c r="N67" s="76">
        <v>27</v>
      </c>
      <c r="O67" s="76">
        <v>10</v>
      </c>
      <c r="P67" s="76">
        <v>17</v>
      </c>
      <c r="Q67" s="663">
        <v>20</v>
      </c>
      <c r="R67" s="651">
        <v>390</v>
      </c>
      <c r="S67" s="76">
        <v>390</v>
      </c>
      <c r="T67" s="76">
        <v>410</v>
      </c>
      <c r="U67" s="663">
        <v>410</v>
      </c>
      <c r="V67" s="630">
        <f t="shared" si="0"/>
        <v>40.666666666666664</v>
      </c>
      <c r="W67" s="49">
        <f t="shared" si="1"/>
        <v>25</v>
      </c>
      <c r="X67" s="49">
        <f t="shared" si="2"/>
        <v>19.333333333333332</v>
      </c>
      <c r="Y67" s="50">
        <f t="shared" si="3"/>
        <v>15.666666666666666</v>
      </c>
      <c r="Z67" s="1395">
        <f>SUM(V67:V68)</f>
        <v>40.666666666666664</v>
      </c>
      <c r="AA67" s="1398">
        <f>SUM(W67:W68)</f>
        <v>25</v>
      </c>
      <c r="AB67" s="1398">
        <f>SUM(X67:X68)</f>
        <v>19.333333333333332</v>
      </c>
      <c r="AC67" s="1398">
        <f>SUM(Y67:Y68)</f>
        <v>15.666666666666666</v>
      </c>
      <c r="AD67" s="1412">
        <f t="shared" ref="AD67:AG69" si="29">Z67*0.38*0.9*SQRT(3)</f>
        <v>24.089362631667942</v>
      </c>
      <c r="AE67" s="1412">
        <f t="shared" si="29"/>
        <v>14.809034404713902</v>
      </c>
      <c r="AF67" s="1412">
        <f t="shared" si="29"/>
        <v>11.452319939645417</v>
      </c>
      <c r="AG67" s="1412">
        <f t="shared" si="29"/>
        <v>9.2803282269540439</v>
      </c>
      <c r="AH67" s="1398">
        <f>MAX(Z67:AC68)</f>
        <v>40.666666666666664</v>
      </c>
      <c r="AI67" s="1409">
        <f t="shared" ref="AI67" si="30">AH67*0.38*0.9*SQRT(3)</f>
        <v>24.089362631667942</v>
      </c>
      <c r="AJ67" s="1409">
        <f>D67-AI67</f>
        <v>200.91063736833206</v>
      </c>
    </row>
    <row r="68" spans="1:36" ht="16.5" thickBot="1" x14ac:dyDescent="0.3">
      <c r="A68" s="1415"/>
      <c r="B68" s="1424"/>
      <c r="C68" s="1390"/>
      <c r="D68" s="1392"/>
      <c r="E68" s="647"/>
      <c r="F68" s="636"/>
      <c r="G68" s="87"/>
      <c r="H68" s="87"/>
      <c r="I68" s="87"/>
      <c r="J68" s="87"/>
      <c r="K68" s="658"/>
      <c r="L68" s="636"/>
      <c r="M68" s="87"/>
      <c r="N68" s="87"/>
      <c r="O68" s="87"/>
      <c r="P68" s="87"/>
      <c r="Q68" s="658"/>
      <c r="R68" s="685"/>
      <c r="S68" s="88"/>
      <c r="T68" s="88"/>
      <c r="U68" s="637"/>
      <c r="V68" s="629">
        <f t="shared" si="0"/>
        <v>0</v>
      </c>
      <c r="W68" s="58">
        <f t="shared" si="1"/>
        <v>0</v>
      </c>
      <c r="X68" s="58">
        <f t="shared" si="2"/>
        <v>0</v>
      </c>
      <c r="Y68" s="59">
        <f t="shared" si="3"/>
        <v>0</v>
      </c>
      <c r="Z68" s="1397"/>
      <c r="AA68" s="1400"/>
      <c r="AB68" s="1400"/>
      <c r="AC68" s="1400"/>
      <c r="AD68" s="1400"/>
      <c r="AE68" s="1400"/>
      <c r="AF68" s="1400"/>
      <c r="AG68" s="1400"/>
      <c r="AH68" s="1400"/>
      <c r="AI68" s="1411"/>
      <c r="AJ68" s="1411"/>
    </row>
    <row r="69" spans="1:36" ht="15.75" x14ac:dyDescent="0.25">
      <c r="A69" s="1413">
        <v>10</v>
      </c>
      <c r="B69" s="1422" t="s">
        <v>101</v>
      </c>
      <c r="C69" s="1403" t="s">
        <v>88</v>
      </c>
      <c r="D69" s="1406">
        <f>100*0.9</f>
        <v>90</v>
      </c>
      <c r="E69" s="645" t="s">
        <v>102</v>
      </c>
      <c r="F69" s="448">
        <v>12</v>
      </c>
      <c r="G69" s="441">
        <v>8</v>
      </c>
      <c r="H69" s="441">
        <v>7</v>
      </c>
      <c r="I69" s="441">
        <v>15</v>
      </c>
      <c r="J69" s="441">
        <v>5</v>
      </c>
      <c r="K69" s="449">
        <v>6</v>
      </c>
      <c r="L69" s="632">
        <v>10</v>
      </c>
      <c r="M69" s="76">
        <v>8</v>
      </c>
      <c r="N69" s="76">
        <v>8</v>
      </c>
      <c r="O69" s="76">
        <v>8</v>
      </c>
      <c r="P69" s="76">
        <v>9</v>
      </c>
      <c r="Q69" s="663">
        <v>6</v>
      </c>
      <c r="R69" s="651">
        <v>380</v>
      </c>
      <c r="S69" s="76">
        <v>380</v>
      </c>
      <c r="T69" s="76">
        <v>390</v>
      </c>
      <c r="U69" s="663">
        <v>390</v>
      </c>
      <c r="V69" s="630">
        <f t="shared" si="0"/>
        <v>9</v>
      </c>
      <c r="W69" s="49">
        <f t="shared" si="1"/>
        <v>8.6666666666666661</v>
      </c>
      <c r="X69" s="49">
        <f t="shared" si="2"/>
        <v>8.6666666666666661</v>
      </c>
      <c r="Y69" s="50">
        <f t="shared" si="3"/>
        <v>7.666666666666667</v>
      </c>
      <c r="Z69" s="1395">
        <f>SUM(V69:V70)</f>
        <v>9</v>
      </c>
      <c r="AA69" s="1398">
        <f>SUM(W69:W70)</f>
        <v>8.6666666666666661</v>
      </c>
      <c r="AB69" s="1398">
        <f>SUM(X69:X70)</f>
        <v>8.6666666666666661</v>
      </c>
      <c r="AC69" s="1398">
        <f>SUM(Y69:Y70)</f>
        <v>7.666666666666667</v>
      </c>
      <c r="AD69" s="1412">
        <f t="shared" ref="AD69" si="31">Z69*0.38*0.9*SQRT(3)</f>
        <v>5.3312523856970033</v>
      </c>
      <c r="AE69" s="1412">
        <f t="shared" si="29"/>
        <v>5.1337985936341521</v>
      </c>
      <c r="AF69" s="1412">
        <f t="shared" si="29"/>
        <v>5.1337985936341521</v>
      </c>
      <c r="AG69" s="1412">
        <f t="shared" si="29"/>
        <v>4.5414372174455968</v>
      </c>
      <c r="AH69" s="1398">
        <f>MAX(Z69:AC70)</f>
        <v>9</v>
      </c>
      <c r="AI69" s="1409">
        <f t="shared" ref="AI69" si="32">AH69*0.38*0.9*SQRT(3)</f>
        <v>5.3312523856970033</v>
      </c>
      <c r="AJ69" s="1409">
        <f>D69-AI69</f>
        <v>84.668747614303001</v>
      </c>
    </row>
    <row r="70" spans="1:36" ht="16.5" thickBot="1" x14ac:dyDescent="0.3">
      <c r="A70" s="1415"/>
      <c r="B70" s="1424"/>
      <c r="C70" s="1405"/>
      <c r="D70" s="1408"/>
      <c r="E70" s="647"/>
      <c r="F70" s="636"/>
      <c r="G70" s="87"/>
      <c r="H70" s="87"/>
      <c r="I70" s="87"/>
      <c r="J70" s="87"/>
      <c r="K70" s="658"/>
      <c r="L70" s="636"/>
      <c r="M70" s="87"/>
      <c r="N70" s="87"/>
      <c r="O70" s="87"/>
      <c r="P70" s="87"/>
      <c r="Q70" s="658"/>
      <c r="R70" s="685"/>
      <c r="S70" s="88"/>
      <c r="T70" s="88"/>
      <c r="U70" s="637"/>
      <c r="V70" s="629">
        <f t="shared" si="0"/>
        <v>0</v>
      </c>
      <c r="W70" s="58">
        <f t="shared" si="1"/>
        <v>0</v>
      </c>
      <c r="X70" s="58">
        <f t="shared" si="2"/>
        <v>0</v>
      </c>
      <c r="Y70" s="59">
        <f t="shared" si="3"/>
        <v>0</v>
      </c>
      <c r="Z70" s="1397"/>
      <c r="AA70" s="1400"/>
      <c r="AB70" s="1400"/>
      <c r="AC70" s="1400"/>
      <c r="AD70" s="1400"/>
      <c r="AE70" s="1400"/>
      <c r="AF70" s="1400"/>
      <c r="AG70" s="1400"/>
      <c r="AH70" s="1400"/>
      <c r="AI70" s="1411"/>
      <c r="AJ70" s="1411"/>
    </row>
    <row r="71" spans="1:36" ht="15.75" x14ac:dyDescent="0.25">
      <c r="A71" s="1413">
        <v>11</v>
      </c>
      <c r="B71" s="1422" t="s">
        <v>103</v>
      </c>
      <c r="C71" s="1389" t="s">
        <v>88</v>
      </c>
      <c r="D71" s="1391">
        <f>100*0.9</f>
        <v>90</v>
      </c>
      <c r="E71" s="645" t="s">
        <v>104</v>
      </c>
      <c r="F71" s="448">
        <v>5</v>
      </c>
      <c r="G71" s="441">
        <v>4</v>
      </c>
      <c r="H71" s="441">
        <v>6</v>
      </c>
      <c r="I71" s="441">
        <v>2</v>
      </c>
      <c r="J71" s="441">
        <v>3</v>
      </c>
      <c r="K71" s="449">
        <v>2</v>
      </c>
      <c r="L71" s="632">
        <v>3</v>
      </c>
      <c r="M71" s="76">
        <v>5</v>
      </c>
      <c r="N71" s="76">
        <v>1</v>
      </c>
      <c r="O71" s="76">
        <v>2</v>
      </c>
      <c r="P71" s="76">
        <v>2</v>
      </c>
      <c r="Q71" s="663">
        <v>0</v>
      </c>
      <c r="R71" s="651">
        <v>380</v>
      </c>
      <c r="S71" s="76">
        <v>380</v>
      </c>
      <c r="T71" s="76">
        <v>410</v>
      </c>
      <c r="U71" s="663">
        <v>410</v>
      </c>
      <c r="V71" s="630">
        <f t="shared" si="0"/>
        <v>5</v>
      </c>
      <c r="W71" s="49">
        <f t="shared" si="1"/>
        <v>2.3333333333333335</v>
      </c>
      <c r="X71" s="49">
        <f t="shared" si="2"/>
        <v>3</v>
      </c>
      <c r="Y71" s="50">
        <f t="shared" si="3"/>
        <v>2</v>
      </c>
      <c r="Z71" s="1395">
        <f>SUM(V71:V74)</f>
        <v>5</v>
      </c>
      <c r="AA71" s="1398">
        <f>SUM(W71:W74)</f>
        <v>2.3333333333333335</v>
      </c>
      <c r="AB71" s="1398">
        <f>SUM(X71:X74)</f>
        <v>3</v>
      </c>
      <c r="AC71" s="1398">
        <f>SUM(Y71:Y74)</f>
        <v>2</v>
      </c>
      <c r="AD71" s="1412">
        <f t="shared" ref="AD71:AG75" si="33">Z71*0.38*0.9*SQRT(3)</f>
        <v>2.9618068809427798</v>
      </c>
      <c r="AE71" s="1412">
        <f t="shared" si="33"/>
        <v>1.3821765444399641</v>
      </c>
      <c r="AF71" s="1412">
        <f t="shared" si="33"/>
        <v>1.7770841285656684</v>
      </c>
      <c r="AG71" s="1412">
        <f t="shared" si="33"/>
        <v>1.184722752377112</v>
      </c>
      <c r="AH71" s="1398">
        <f>MAX(Z71:AC74)</f>
        <v>5</v>
      </c>
      <c r="AI71" s="1409">
        <f t="shared" ref="AI71" si="34">AH71*0.38*0.9*SQRT(3)</f>
        <v>2.9618068809427798</v>
      </c>
      <c r="AJ71" s="1409">
        <f>D71-AI71</f>
        <v>87.038193119057226</v>
      </c>
    </row>
    <row r="72" spans="1:36" ht="15.75" x14ac:dyDescent="0.25">
      <c r="A72" s="1414"/>
      <c r="B72" s="1423"/>
      <c r="C72" s="1420"/>
      <c r="D72" s="1421"/>
      <c r="E72" s="646" t="s">
        <v>105</v>
      </c>
      <c r="F72" s="659"/>
      <c r="G72" s="622"/>
      <c r="H72" s="622"/>
      <c r="I72" s="622"/>
      <c r="J72" s="622"/>
      <c r="K72" s="660"/>
      <c r="L72" s="634"/>
      <c r="M72" s="55"/>
      <c r="N72" s="55"/>
      <c r="O72" s="55"/>
      <c r="P72" s="55"/>
      <c r="Q72" s="657"/>
      <c r="R72" s="680">
        <v>380</v>
      </c>
      <c r="S72" s="56">
        <v>380</v>
      </c>
      <c r="T72" s="56">
        <v>410</v>
      </c>
      <c r="U72" s="635">
        <v>410</v>
      </c>
      <c r="V72" s="628">
        <f t="shared" si="0"/>
        <v>0</v>
      </c>
      <c r="W72" s="53">
        <f t="shared" si="1"/>
        <v>0</v>
      </c>
      <c r="X72" s="53">
        <f t="shared" si="2"/>
        <v>0</v>
      </c>
      <c r="Y72" s="54">
        <f t="shared" si="3"/>
        <v>0</v>
      </c>
      <c r="Z72" s="1396"/>
      <c r="AA72" s="1399"/>
      <c r="AB72" s="1399"/>
      <c r="AC72" s="1399"/>
      <c r="AD72" s="1399"/>
      <c r="AE72" s="1399"/>
      <c r="AF72" s="1399"/>
      <c r="AG72" s="1399"/>
      <c r="AH72" s="1399"/>
      <c r="AI72" s="1410"/>
      <c r="AJ72" s="1410"/>
    </row>
    <row r="73" spans="1:36" ht="15.75" x14ac:dyDescent="0.25">
      <c r="A73" s="1414"/>
      <c r="B73" s="1423"/>
      <c r="C73" s="1420"/>
      <c r="D73" s="1421"/>
      <c r="E73" s="646"/>
      <c r="F73" s="634"/>
      <c r="G73" s="55"/>
      <c r="H73" s="55"/>
      <c r="I73" s="55"/>
      <c r="J73" s="55"/>
      <c r="K73" s="657"/>
      <c r="L73" s="634"/>
      <c r="M73" s="55"/>
      <c r="N73" s="55"/>
      <c r="O73" s="55"/>
      <c r="P73" s="55"/>
      <c r="Q73" s="657"/>
      <c r="R73" s="680"/>
      <c r="S73" s="56"/>
      <c r="T73" s="56"/>
      <c r="U73" s="635"/>
      <c r="V73" s="628">
        <f t="shared" si="0"/>
        <v>0</v>
      </c>
      <c r="W73" s="53">
        <f t="shared" si="1"/>
        <v>0</v>
      </c>
      <c r="X73" s="53">
        <f t="shared" si="2"/>
        <v>0</v>
      </c>
      <c r="Y73" s="54">
        <f t="shared" si="3"/>
        <v>0</v>
      </c>
      <c r="Z73" s="1396"/>
      <c r="AA73" s="1399"/>
      <c r="AB73" s="1399"/>
      <c r="AC73" s="1399"/>
      <c r="AD73" s="1399"/>
      <c r="AE73" s="1399"/>
      <c r="AF73" s="1399"/>
      <c r="AG73" s="1399"/>
      <c r="AH73" s="1399"/>
      <c r="AI73" s="1410"/>
      <c r="AJ73" s="1410"/>
    </row>
    <row r="74" spans="1:36" ht="16.5" thickBot="1" x14ac:dyDescent="0.3">
      <c r="A74" s="1415"/>
      <c r="B74" s="1424"/>
      <c r="C74" s="1390"/>
      <c r="D74" s="1392"/>
      <c r="E74" s="647"/>
      <c r="F74" s="636"/>
      <c r="G74" s="87"/>
      <c r="H74" s="87"/>
      <c r="I74" s="87"/>
      <c r="J74" s="87"/>
      <c r="K74" s="658"/>
      <c r="L74" s="636"/>
      <c r="M74" s="87"/>
      <c r="N74" s="87"/>
      <c r="O74" s="87"/>
      <c r="P74" s="87"/>
      <c r="Q74" s="658"/>
      <c r="R74" s="685"/>
      <c r="S74" s="88"/>
      <c r="T74" s="88"/>
      <c r="U74" s="637"/>
      <c r="V74" s="629">
        <f t="shared" si="0"/>
        <v>0</v>
      </c>
      <c r="W74" s="58">
        <f t="shared" si="1"/>
        <v>0</v>
      </c>
      <c r="X74" s="58">
        <f t="shared" si="2"/>
        <v>0</v>
      </c>
      <c r="Y74" s="59">
        <f t="shared" si="3"/>
        <v>0</v>
      </c>
      <c r="Z74" s="1397"/>
      <c r="AA74" s="1400"/>
      <c r="AB74" s="1400"/>
      <c r="AC74" s="1400"/>
      <c r="AD74" s="1400"/>
      <c r="AE74" s="1400"/>
      <c r="AF74" s="1400"/>
      <c r="AG74" s="1400"/>
      <c r="AH74" s="1400"/>
      <c r="AI74" s="1411"/>
      <c r="AJ74" s="1411"/>
    </row>
    <row r="75" spans="1:36" ht="15.75" x14ac:dyDescent="0.25">
      <c r="A75" s="1413">
        <v>12</v>
      </c>
      <c r="B75" s="1422" t="s">
        <v>106</v>
      </c>
      <c r="C75" s="1389" t="s">
        <v>88</v>
      </c>
      <c r="D75" s="1391">
        <f>100*0.9</f>
        <v>90</v>
      </c>
      <c r="E75" s="689" t="s">
        <v>1049</v>
      </c>
      <c r="F75" s="448"/>
      <c r="G75" s="441"/>
      <c r="H75" s="441">
        <v>2</v>
      </c>
      <c r="I75" s="441"/>
      <c r="J75" s="441"/>
      <c r="K75" s="449">
        <v>1</v>
      </c>
      <c r="L75" s="632"/>
      <c r="M75" s="76"/>
      <c r="N75" s="76">
        <v>0</v>
      </c>
      <c r="O75" s="76"/>
      <c r="P75" s="76"/>
      <c r="Q75" s="663">
        <v>0</v>
      </c>
      <c r="R75" s="651">
        <v>380</v>
      </c>
      <c r="S75" s="76">
        <v>380</v>
      </c>
      <c r="T75" s="76">
        <v>405</v>
      </c>
      <c r="U75" s="663">
        <v>405</v>
      </c>
      <c r="V75" s="630">
        <f t="shared" si="0"/>
        <v>2</v>
      </c>
      <c r="W75" s="49">
        <f t="shared" si="1"/>
        <v>1</v>
      </c>
      <c r="X75" s="49">
        <f t="shared" si="2"/>
        <v>0</v>
      </c>
      <c r="Y75" s="50">
        <f t="shared" si="3"/>
        <v>0</v>
      </c>
      <c r="Z75" s="1395">
        <f>SUM(V75:V78)</f>
        <v>78</v>
      </c>
      <c r="AA75" s="1398">
        <f>SUM(W75:W78)</f>
        <v>67.666666666666671</v>
      </c>
      <c r="AB75" s="1398">
        <f>SUM(X75:X78)</f>
        <v>73.333333333333329</v>
      </c>
      <c r="AC75" s="1398">
        <f>SUM(Y75:Y78)</f>
        <v>86</v>
      </c>
      <c r="AD75" s="1412">
        <f t="shared" ref="AD75" si="35">Z75*0.38*0.9*SQRT(3)</f>
        <v>46.204187342707371</v>
      </c>
      <c r="AE75" s="1412">
        <f t="shared" si="33"/>
        <v>40.083119788758964</v>
      </c>
      <c r="AF75" s="1412">
        <f t="shared" si="33"/>
        <v>43.439834253827435</v>
      </c>
      <c r="AG75" s="1412">
        <f t="shared" si="33"/>
        <v>50.943078352215814</v>
      </c>
      <c r="AH75" s="1398">
        <f>MAX(Z75:AC78)</f>
        <v>86</v>
      </c>
      <c r="AI75" s="1409">
        <f t="shared" ref="AI75" si="36">AH75*0.38*0.9*SQRT(3)</f>
        <v>50.943078352215814</v>
      </c>
      <c r="AJ75" s="1409">
        <f>D75-AI75</f>
        <v>39.056921647784186</v>
      </c>
    </row>
    <row r="76" spans="1:36" ht="15.75" x14ac:dyDescent="0.25">
      <c r="A76" s="1414"/>
      <c r="B76" s="1423"/>
      <c r="C76" s="1420"/>
      <c r="D76" s="1421"/>
      <c r="E76" s="683" t="s">
        <v>929</v>
      </c>
      <c r="F76" s="659">
        <v>80</v>
      </c>
      <c r="G76" s="622">
        <v>85</v>
      </c>
      <c r="H76" s="622">
        <v>63</v>
      </c>
      <c r="I76" s="622">
        <v>65</v>
      </c>
      <c r="J76" s="622">
        <v>70</v>
      </c>
      <c r="K76" s="660">
        <v>65</v>
      </c>
      <c r="L76" s="634">
        <v>62</v>
      </c>
      <c r="M76" s="55">
        <v>60</v>
      </c>
      <c r="N76" s="55">
        <v>70</v>
      </c>
      <c r="O76" s="55">
        <v>75</v>
      </c>
      <c r="P76" s="55">
        <v>70</v>
      </c>
      <c r="Q76" s="657">
        <v>82</v>
      </c>
      <c r="R76" s="680">
        <v>380</v>
      </c>
      <c r="S76" s="56">
        <v>380</v>
      </c>
      <c r="T76" s="56">
        <v>405</v>
      </c>
      <c r="U76" s="635">
        <v>405</v>
      </c>
      <c r="V76" s="628">
        <f t="shared" si="0"/>
        <v>76</v>
      </c>
      <c r="W76" s="53">
        <f t="shared" si="1"/>
        <v>66.666666666666671</v>
      </c>
      <c r="X76" s="53">
        <f t="shared" si="2"/>
        <v>64</v>
      </c>
      <c r="Y76" s="54">
        <f t="shared" si="3"/>
        <v>75.666666666666671</v>
      </c>
      <c r="Z76" s="1396"/>
      <c r="AA76" s="1399"/>
      <c r="AB76" s="1399"/>
      <c r="AC76" s="1399"/>
      <c r="AD76" s="1399"/>
      <c r="AE76" s="1399"/>
      <c r="AF76" s="1399"/>
      <c r="AG76" s="1399"/>
      <c r="AH76" s="1399"/>
      <c r="AI76" s="1410"/>
      <c r="AJ76" s="1410"/>
    </row>
    <row r="77" spans="1:36" ht="15.75" x14ac:dyDescent="0.25">
      <c r="A77" s="1414"/>
      <c r="B77" s="1423"/>
      <c r="C77" s="1420"/>
      <c r="D77" s="1421"/>
      <c r="E77" s="646" t="s">
        <v>107</v>
      </c>
      <c r="F77" s="634">
        <v>0</v>
      </c>
      <c r="G77" s="55">
        <v>0</v>
      </c>
      <c r="H77" s="55">
        <v>0</v>
      </c>
      <c r="I77" s="55">
        <v>0</v>
      </c>
      <c r="J77" s="55">
        <v>0</v>
      </c>
      <c r="K77" s="657">
        <v>0</v>
      </c>
      <c r="L77" s="634">
        <v>9</v>
      </c>
      <c r="M77" s="55">
        <v>11</v>
      </c>
      <c r="N77" s="55">
        <v>8</v>
      </c>
      <c r="O77" s="55">
        <v>10</v>
      </c>
      <c r="P77" s="55">
        <v>12</v>
      </c>
      <c r="Q77" s="657">
        <v>9</v>
      </c>
      <c r="R77" s="652"/>
      <c r="S77" s="55"/>
      <c r="T77" s="55">
        <v>380</v>
      </c>
      <c r="U77" s="657">
        <v>380</v>
      </c>
      <c r="V77" s="628">
        <f t="shared" si="0"/>
        <v>0</v>
      </c>
      <c r="W77" s="53">
        <f t="shared" si="1"/>
        <v>0</v>
      </c>
      <c r="X77" s="53">
        <f t="shared" si="2"/>
        <v>9.3333333333333339</v>
      </c>
      <c r="Y77" s="54">
        <f t="shared" si="3"/>
        <v>10.333333333333334</v>
      </c>
      <c r="Z77" s="1396"/>
      <c r="AA77" s="1399"/>
      <c r="AB77" s="1399"/>
      <c r="AC77" s="1399"/>
      <c r="AD77" s="1399"/>
      <c r="AE77" s="1399"/>
      <c r="AF77" s="1399"/>
      <c r="AG77" s="1399"/>
      <c r="AH77" s="1399"/>
      <c r="AI77" s="1410"/>
      <c r="AJ77" s="1410"/>
    </row>
    <row r="78" spans="1:36" ht="16.5" thickBot="1" x14ac:dyDescent="0.3">
      <c r="A78" s="1415"/>
      <c r="B78" s="1424"/>
      <c r="C78" s="1390"/>
      <c r="D78" s="1392"/>
      <c r="E78" s="647"/>
      <c r="F78" s="636"/>
      <c r="G78" s="87"/>
      <c r="H78" s="87"/>
      <c r="I78" s="87"/>
      <c r="J78" s="87"/>
      <c r="K78" s="658"/>
      <c r="L78" s="636"/>
      <c r="M78" s="87"/>
      <c r="N78" s="87"/>
      <c r="O78" s="87"/>
      <c r="P78" s="87"/>
      <c r="Q78" s="658"/>
      <c r="R78" s="685"/>
      <c r="S78" s="88"/>
      <c r="T78" s="88"/>
      <c r="U78" s="637"/>
      <c r="V78" s="629">
        <f t="shared" si="0"/>
        <v>0</v>
      </c>
      <c r="W78" s="58">
        <f t="shared" si="1"/>
        <v>0</v>
      </c>
      <c r="X78" s="58">
        <f t="shared" si="2"/>
        <v>0</v>
      </c>
      <c r="Y78" s="59">
        <f t="shared" si="3"/>
        <v>0</v>
      </c>
      <c r="Z78" s="1397"/>
      <c r="AA78" s="1400"/>
      <c r="AB78" s="1400"/>
      <c r="AC78" s="1400"/>
      <c r="AD78" s="1400"/>
      <c r="AE78" s="1400"/>
      <c r="AF78" s="1400"/>
      <c r="AG78" s="1400"/>
      <c r="AH78" s="1400"/>
      <c r="AI78" s="1411"/>
      <c r="AJ78" s="1411"/>
    </row>
    <row r="79" spans="1:36" ht="31.5" x14ac:dyDescent="0.25">
      <c r="A79" s="1413">
        <v>13</v>
      </c>
      <c r="B79" s="1422" t="s">
        <v>108</v>
      </c>
      <c r="C79" s="1389" t="s">
        <v>59</v>
      </c>
      <c r="D79" s="1391">
        <f>400*0.9</f>
        <v>360</v>
      </c>
      <c r="E79" s="645" t="s">
        <v>109</v>
      </c>
      <c r="F79" s="448">
        <v>25</v>
      </c>
      <c r="G79" s="441">
        <v>30</v>
      </c>
      <c r="H79" s="441">
        <v>27</v>
      </c>
      <c r="I79" s="441">
        <v>19</v>
      </c>
      <c r="J79" s="441">
        <v>20</v>
      </c>
      <c r="K79" s="449">
        <v>30</v>
      </c>
      <c r="L79" s="632">
        <v>9</v>
      </c>
      <c r="M79" s="76">
        <v>60</v>
      </c>
      <c r="N79" s="76">
        <v>70</v>
      </c>
      <c r="O79" s="76">
        <v>11</v>
      </c>
      <c r="P79" s="76">
        <v>50</v>
      </c>
      <c r="Q79" s="663">
        <v>75</v>
      </c>
      <c r="R79" s="651">
        <v>381</v>
      </c>
      <c r="S79" s="76">
        <v>380</v>
      </c>
      <c r="T79" s="76">
        <v>415</v>
      </c>
      <c r="U79" s="663">
        <v>415</v>
      </c>
      <c r="V79" s="630">
        <f t="shared" si="0"/>
        <v>27.333333333333332</v>
      </c>
      <c r="W79" s="49">
        <f t="shared" si="1"/>
        <v>23</v>
      </c>
      <c r="X79" s="49">
        <f t="shared" si="2"/>
        <v>46.333333333333336</v>
      </c>
      <c r="Y79" s="50">
        <f t="shared" si="3"/>
        <v>45.333333333333336</v>
      </c>
      <c r="Z79" s="1395">
        <f>SUM(V79:V86)</f>
        <v>62.666666666666664</v>
      </c>
      <c r="AA79" s="1398">
        <f>SUM(W79:W86)</f>
        <v>55.666666666666664</v>
      </c>
      <c r="AB79" s="1398">
        <f>SUM(X79:X86)</f>
        <v>155.73333333333335</v>
      </c>
      <c r="AC79" s="1398">
        <f>SUM(Y79:Y86)</f>
        <v>152.66666666666666</v>
      </c>
      <c r="AD79" s="1412">
        <f t="shared" ref="AD79:AG79" si="37">Z79*0.38*0.9*SQRT(3)</f>
        <v>37.121312907816176</v>
      </c>
      <c r="AE79" s="1412">
        <f t="shared" si="37"/>
        <v>32.974783274496282</v>
      </c>
      <c r="AF79" s="1412">
        <f t="shared" si="37"/>
        <v>92.250411651764466</v>
      </c>
      <c r="AG79" s="1412">
        <f t="shared" si="37"/>
        <v>90.433836764786207</v>
      </c>
      <c r="AH79" s="1398">
        <f>MAX(Z79:AC86)</f>
        <v>155.73333333333335</v>
      </c>
      <c r="AI79" s="1409">
        <f t="shared" ref="AI79" si="38">AH79*0.38*0.9*SQRT(3)</f>
        <v>92.250411651764466</v>
      </c>
      <c r="AJ79" s="1409">
        <f>D79-AI79</f>
        <v>267.74958834823553</v>
      </c>
    </row>
    <row r="80" spans="1:36" ht="15.75" x14ac:dyDescent="0.25">
      <c r="A80" s="1414"/>
      <c r="B80" s="1423"/>
      <c r="C80" s="1420"/>
      <c r="D80" s="1421"/>
      <c r="E80" s="646" t="s">
        <v>110</v>
      </c>
      <c r="F80" s="659">
        <v>5</v>
      </c>
      <c r="G80" s="622"/>
      <c r="H80" s="622"/>
      <c r="I80" s="622">
        <v>3</v>
      </c>
      <c r="J80" s="622"/>
      <c r="K80" s="660"/>
      <c r="L80" s="634">
        <v>27</v>
      </c>
      <c r="M80" s="55"/>
      <c r="N80" s="55"/>
      <c r="O80" s="55">
        <v>26</v>
      </c>
      <c r="P80" s="55"/>
      <c r="Q80" s="657"/>
      <c r="R80" s="680">
        <v>381</v>
      </c>
      <c r="S80" s="56">
        <v>380</v>
      </c>
      <c r="T80" s="56">
        <v>415</v>
      </c>
      <c r="U80" s="635">
        <v>415</v>
      </c>
      <c r="V80" s="628">
        <f t="shared" si="0"/>
        <v>5</v>
      </c>
      <c r="W80" s="53">
        <f t="shared" si="1"/>
        <v>3</v>
      </c>
      <c r="X80" s="53">
        <f t="shared" si="2"/>
        <v>27</v>
      </c>
      <c r="Y80" s="54">
        <f t="shared" si="3"/>
        <v>26</v>
      </c>
      <c r="Z80" s="1396"/>
      <c r="AA80" s="1399"/>
      <c r="AB80" s="1399"/>
      <c r="AC80" s="1399"/>
      <c r="AD80" s="1399"/>
      <c r="AE80" s="1399"/>
      <c r="AF80" s="1399"/>
      <c r="AG80" s="1399"/>
      <c r="AH80" s="1399"/>
      <c r="AI80" s="1410"/>
      <c r="AJ80" s="1410"/>
    </row>
    <row r="81" spans="1:37" ht="15.75" x14ac:dyDescent="0.25">
      <c r="A81" s="1414"/>
      <c r="B81" s="1423"/>
      <c r="C81" s="1420"/>
      <c r="D81" s="1421"/>
      <c r="E81" s="646" t="s">
        <v>111</v>
      </c>
      <c r="F81" s="659">
        <v>10</v>
      </c>
      <c r="G81" s="622">
        <v>6</v>
      </c>
      <c r="H81" s="622">
        <v>14</v>
      </c>
      <c r="I81" s="622">
        <v>8</v>
      </c>
      <c r="J81" s="622">
        <v>10</v>
      </c>
      <c r="K81" s="660">
        <v>18</v>
      </c>
      <c r="L81" s="634">
        <v>12</v>
      </c>
      <c r="M81" s="55">
        <v>3</v>
      </c>
      <c r="N81" s="55">
        <v>3</v>
      </c>
      <c r="O81" s="55">
        <v>8</v>
      </c>
      <c r="P81" s="55">
        <v>4</v>
      </c>
      <c r="Q81" s="657">
        <v>13</v>
      </c>
      <c r="R81" s="652">
        <v>381</v>
      </c>
      <c r="S81" s="55">
        <v>380</v>
      </c>
      <c r="T81" s="55">
        <v>415</v>
      </c>
      <c r="U81" s="657">
        <v>415</v>
      </c>
      <c r="V81" s="628">
        <f t="shared" si="0"/>
        <v>10</v>
      </c>
      <c r="W81" s="53">
        <f t="shared" si="1"/>
        <v>12</v>
      </c>
      <c r="X81" s="53">
        <f t="shared" si="2"/>
        <v>6</v>
      </c>
      <c r="Y81" s="54">
        <f t="shared" si="3"/>
        <v>8.3333333333333339</v>
      </c>
      <c r="Z81" s="1396"/>
      <c r="AA81" s="1399"/>
      <c r="AB81" s="1399"/>
      <c r="AC81" s="1399"/>
      <c r="AD81" s="1399"/>
      <c r="AE81" s="1399"/>
      <c r="AF81" s="1399"/>
      <c r="AG81" s="1399"/>
      <c r="AH81" s="1399"/>
      <c r="AI81" s="1410"/>
      <c r="AJ81" s="1410"/>
    </row>
    <row r="82" spans="1:37" ht="15.75" x14ac:dyDescent="0.25">
      <c r="A82" s="1414"/>
      <c r="B82" s="1423"/>
      <c r="C82" s="1420"/>
      <c r="D82" s="1421"/>
      <c r="E82" s="646" t="s">
        <v>112</v>
      </c>
      <c r="F82" s="659">
        <v>14</v>
      </c>
      <c r="G82" s="622">
        <v>8</v>
      </c>
      <c r="H82" s="622">
        <v>12</v>
      </c>
      <c r="I82" s="622">
        <v>9</v>
      </c>
      <c r="J82" s="622">
        <v>4</v>
      </c>
      <c r="K82" s="660">
        <v>8</v>
      </c>
      <c r="L82" s="634">
        <v>42</v>
      </c>
      <c r="M82" s="55">
        <v>41</v>
      </c>
      <c r="N82" s="55">
        <v>48</v>
      </c>
      <c r="O82" s="55">
        <v>20</v>
      </c>
      <c r="P82" s="55">
        <v>40</v>
      </c>
      <c r="Q82" s="657">
        <v>30</v>
      </c>
      <c r="R82" s="680">
        <v>381</v>
      </c>
      <c r="S82" s="56">
        <v>380</v>
      </c>
      <c r="T82" s="56">
        <v>415</v>
      </c>
      <c r="U82" s="635">
        <v>415</v>
      </c>
      <c r="V82" s="628">
        <f t="shared" ref="V82:V90" si="39">IF(AND(F82=0,G82=0,H82=0),0,IF(AND(F82=0,G82=0),H82,IF(AND(F82=0,H82=0),G82,IF(AND(G82=0,H82=0),F82,IF(F82=0,(G82+H82)/2,IF(G82=0,(F82+H82)/2,IF(H82=0,(F82+G82)/2,(F82+G82+H82)/3)))))))</f>
        <v>11.333333333333334</v>
      </c>
      <c r="W82" s="53">
        <f t="shared" ref="W82:W90" si="40">IF(AND(I82=0,J82=0,K82=0),0,IF(AND(I82=0,J82=0),K82,IF(AND(I82=0,K82=0),J82,IF(AND(J82=0,K82=0),I82,IF(I82=0,(J82+K82)/2,IF(J82=0,(I82+K82)/2,IF(K82=0,(I82+J82)/2,(I82+J82+K82)/3)))))))</f>
        <v>7</v>
      </c>
      <c r="X82" s="53">
        <f t="shared" ref="X82:X90" si="41">IF(AND(L82=0,M82=0,N82=0),0,IF(AND(L82=0,M82=0),N82,IF(AND(L82=0,N82=0),M82,IF(AND(M82=0,N82=0),L82,IF(L82=0,(M82+N82)/2,IF(M82=0,(L82+N82)/2,IF(N82=0,(L82+M82)/2,(L82+M82+N82)/3)))))))</f>
        <v>43.666666666666664</v>
      </c>
      <c r="Y82" s="54">
        <f t="shared" ref="Y82:Y90" si="42">IF(AND(O82=0,P82=0,Q82=0),0,IF(AND(O82=0,P82=0),Q82,IF(AND(O82=0,Q82=0),P82,IF(AND(P82=0,Q82=0),O82,IF(O82=0,(P82+Q82)/2,IF(P82=0,(O82+Q82)/2,IF(Q82=0,(O82+P82)/2,(O82+P82+Q82)/3)))))))</f>
        <v>30</v>
      </c>
      <c r="Z82" s="1396"/>
      <c r="AA82" s="1399"/>
      <c r="AB82" s="1399"/>
      <c r="AC82" s="1399"/>
      <c r="AD82" s="1399"/>
      <c r="AE82" s="1399"/>
      <c r="AF82" s="1399"/>
      <c r="AG82" s="1399"/>
      <c r="AH82" s="1399"/>
      <c r="AI82" s="1410"/>
      <c r="AJ82" s="1410"/>
    </row>
    <row r="83" spans="1:37" ht="15.75" x14ac:dyDescent="0.25">
      <c r="A83" s="1414"/>
      <c r="B83" s="1423"/>
      <c r="C83" s="1420"/>
      <c r="D83" s="1421"/>
      <c r="E83" s="646" t="s">
        <v>113</v>
      </c>
      <c r="F83" s="659">
        <v>12</v>
      </c>
      <c r="G83" s="622">
        <v>9</v>
      </c>
      <c r="H83" s="622">
        <v>6</v>
      </c>
      <c r="I83" s="622">
        <v>13</v>
      </c>
      <c r="J83" s="622">
        <v>15</v>
      </c>
      <c r="K83" s="660">
        <v>4</v>
      </c>
      <c r="L83" s="634">
        <v>21</v>
      </c>
      <c r="M83" s="55">
        <v>12</v>
      </c>
      <c r="N83" s="55">
        <v>6</v>
      </c>
      <c r="O83" s="55">
        <v>20</v>
      </c>
      <c r="P83" s="55">
        <v>10</v>
      </c>
      <c r="Q83" s="657">
        <v>10</v>
      </c>
      <c r="R83" s="680">
        <v>381</v>
      </c>
      <c r="S83" s="56">
        <v>380</v>
      </c>
      <c r="T83" s="56">
        <v>415</v>
      </c>
      <c r="U83" s="635">
        <v>415</v>
      </c>
      <c r="V83" s="628">
        <f t="shared" si="39"/>
        <v>9</v>
      </c>
      <c r="W83" s="53">
        <f t="shared" si="40"/>
        <v>10.666666666666666</v>
      </c>
      <c r="X83" s="53">
        <f t="shared" si="41"/>
        <v>13</v>
      </c>
      <c r="Y83" s="54">
        <f t="shared" si="42"/>
        <v>13.333333333333334</v>
      </c>
      <c r="Z83" s="1396"/>
      <c r="AA83" s="1399"/>
      <c r="AB83" s="1399"/>
      <c r="AC83" s="1399"/>
      <c r="AD83" s="1399"/>
      <c r="AE83" s="1399"/>
      <c r="AF83" s="1399"/>
      <c r="AG83" s="1399"/>
      <c r="AH83" s="1399"/>
      <c r="AI83" s="1410"/>
      <c r="AJ83" s="1410"/>
    </row>
    <row r="84" spans="1:37" ht="15.75" x14ac:dyDescent="0.25">
      <c r="A84" s="1414"/>
      <c r="B84" s="1423"/>
      <c r="C84" s="1420"/>
      <c r="D84" s="1421"/>
      <c r="E84" s="646" t="s">
        <v>114</v>
      </c>
      <c r="F84" s="659">
        <v>0</v>
      </c>
      <c r="G84" s="622">
        <v>0</v>
      </c>
      <c r="H84" s="622">
        <v>0</v>
      </c>
      <c r="I84" s="622">
        <v>0</v>
      </c>
      <c r="J84" s="622">
        <v>0</v>
      </c>
      <c r="K84" s="660">
        <v>0</v>
      </c>
      <c r="L84" s="634">
        <v>0.1</v>
      </c>
      <c r="M84" s="55">
        <v>0.1</v>
      </c>
      <c r="N84" s="55">
        <v>4</v>
      </c>
      <c r="O84" s="55">
        <v>0</v>
      </c>
      <c r="P84" s="55">
        <v>0</v>
      </c>
      <c r="Q84" s="657">
        <v>4</v>
      </c>
      <c r="R84" s="680">
        <v>381</v>
      </c>
      <c r="S84" s="56">
        <v>380</v>
      </c>
      <c r="T84" s="56">
        <v>415</v>
      </c>
      <c r="U84" s="635">
        <v>415</v>
      </c>
      <c r="V84" s="628">
        <f t="shared" si="39"/>
        <v>0</v>
      </c>
      <c r="W84" s="53">
        <f t="shared" si="40"/>
        <v>0</v>
      </c>
      <c r="X84" s="53">
        <f t="shared" si="41"/>
        <v>1.4000000000000001</v>
      </c>
      <c r="Y84" s="54">
        <f t="shared" si="42"/>
        <v>4</v>
      </c>
      <c r="Z84" s="1396"/>
      <c r="AA84" s="1399"/>
      <c r="AB84" s="1399"/>
      <c r="AC84" s="1399"/>
      <c r="AD84" s="1399"/>
      <c r="AE84" s="1399"/>
      <c r="AF84" s="1399"/>
      <c r="AG84" s="1399"/>
      <c r="AH84" s="1399"/>
      <c r="AI84" s="1410"/>
      <c r="AJ84" s="1410"/>
    </row>
    <row r="85" spans="1:37" ht="15.75" x14ac:dyDescent="0.25">
      <c r="A85" s="1414"/>
      <c r="B85" s="1423"/>
      <c r="C85" s="1420"/>
      <c r="D85" s="1421"/>
      <c r="E85" s="646" t="s">
        <v>1415</v>
      </c>
      <c r="F85" s="634"/>
      <c r="G85" s="55"/>
      <c r="H85" s="55"/>
      <c r="I85" s="55"/>
      <c r="J85" s="55"/>
      <c r="K85" s="657"/>
      <c r="L85" s="634">
        <v>11</v>
      </c>
      <c r="M85" s="55">
        <v>40</v>
      </c>
      <c r="N85" s="55">
        <v>4</v>
      </c>
      <c r="O85" s="55">
        <v>26</v>
      </c>
      <c r="P85" s="55">
        <v>35</v>
      </c>
      <c r="Q85" s="657">
        <v>16</v>
      </c>
      <c r="R85" s="680"/>
      <c r="S85" s="56"/>
      <c r="T85" s="56"/>
      <c r="U85" s="635"/>
      <c r="V85" s="628">
        <f t="shared" si="39"/>
        <v>0</v>
      </c>
      <c r="W85" s="53">
        <f t="shared" si="40"/>
        <v>0</v>
      </c>
      <c r="X85" s="53">
        <f t="shared" si="41"/>
        <v>18.333333333333332</v>
      </c>
      <c r="Y85" s="54">
        <f t="shared" si="42"/>
        <v>25.666666666666668</v>
      </c>
      <c r="Z85" s="1396"/>
      <c r="AA85" s="1399"/>
      <c r="AB85" s="1399"/>
      <c r="AC85" s="1399"/>
      <c r="AD85" s="1399"/>
      <c r="AE85" s="1399"/>
      <c r="AF85" s="1399"/>
      <c r="AG85" s="1399"/>
      <c r="AH85" s="1399"/>
      <c r="AI85" s="1410"/>
      <c r="AJ85" s="1410"/>
    </row>
    <row r="86" spans="1:37" ht="16.5" thickBot="1" x14ac:dyDescent="0.3">
      <c r="A86" s="1415"/>
      <c r="B86" s="1424"/>
      <c r="C86" s="1390"/>
      <c r="D86" s="1392"/>
      <c r="E86" s="647"/>
      <c r="F86" s="636"/>
      <c r="G86" s="87"/>
      <c r="H86" s="87"/>
      <c r="I86" s="87"/>
      <c r="J86" s="87"/>
      <c r="K86" s="658"/>
      <c r="L86" s="636"/>
      <c r="M86" s="87"/>
      <c r="N86" s="87"/>
      <c r="O86" s="87"/>
      <c r="P86" s="87"/>
      <c r="Q86" s="658"/>
      <c r="R86" s="685"/>
      <c r="S86" s="88"/>
      <c r="T86" s="88"/>
      <c r="U86" s="637"/>
      <c r="V86" s="629">
        <f t="shared" si="39"/>
        <v>0</v>
      </c>
      <c r="W86" s="58">
        <f t="shared" si="40"/>
        <v>0</v>
      </c>
      <c r="X86" s="58">
        <f t="shared" si="41"/>
        <v>0</v>
      </c>
      <c r="Y86" s="59">
        <f t="shared" si="42"/>
        <v>0</v>
      </c>
      <c r="Z86" s="1397"/>
      <c r="AA86" s="1400"/>
      <c r="AB86" s="1400"/>
      <c r="AC86" s="1400"/>
      <c r="AD86" s="1400"/>
      <c r="AE86" s="1400"/>
      <c r="AF86" s="1400"/>
      <c r="AG86" s="1400"/>
      <c r="AH86" s="1400"/>
      <c r="AI86" s="1411"/>
      <c r="AJ86" s="1411"/>
    </row>
    <row r="87" spans="1:37" ht="18.75" customHeight="1" x14ac:dyDescent="0.25">
      <c r="A87" s="1385">
        <v>14</v>
      </c>
      <c r="B87" s="1387" t="s">
        <v>115</v>
      </c>
      <c r="C87" s="1389" t="s">
        <v>116</v>
      </c>
      <c r="D87" s="1391">
        <f>400*0.9</f>
        <v>360</v>
      </c>
      <c r="E87" s="645" t="s">
        <v>117</v>
      </c>
      <c r="F87" s="448">
        <v>12</v>
      </c>
      <c r="G87" s="441">
        <v>10</v>
      </c>
      <c r="H87" s="441">
        <v>12</v>
      </c>
      <c r="I87" s="441">
        <v>8</v>
      </c>
      <c r="J87" s="441">
        <v>6</v>
      </c>
      <c r="K87" s="449">
        <v>5</v>
      </c>
      <c r="L87" s="632"/>
      <c r="M87" s="76"/>
      <c r="N87" s="76"/>
      <c r="O87" s="76"/>
      <c r="P87" s="76"/>
      <c r="Q87" s="663"/>
      <c r="R87" s="690">
        <v>395</v>
      </c>
      <c r="S87" s="77">
        <v>395</v>
      </c>
      <c r="T87" s="77">
        <v>395</v>
      </c>
      <c r="U87" s="633">
        <v>395</v>
      </c>
      <c r="V87" s="630">
        <f t="shared" si="39"/>
        <v>11.333333333333334</v>
      </c>
      <c r="W87" s="49">
        <f t="shared" si="40"/>
        <v>6.333333333333333</v>
      </c>
      <c r="X87" s="49">
        <f t="shared" si="41"/>
        <v>0</v>
      </c>
      <c r="Y87" s="50">
        <f t="shared" si="42"/>
        <v>0</v>
      </c>
      <c r="Z87" s="1393">
        <f>SUM(V87:V88)</f>
        <v>11.333333333333334</v>
      </c>
      <c r="AA87" s="1381">
        <f>SUM(W87:W88)</f>
        <v>6.333333333333333</v>
      </c>
      <c r="AB87" s="1381">
        <f>SUM(X87:X88)</f>
        <v>0</v>
      </c>
      <c r="AC87" s="1381">
        <f>SUM(Y87:Y88)</f>
        <v>0</v>
      </c>
      <c r="AD87" s="1381">
        <f t="shared" ref="AD87:AG87" si="43">Z87*0.38*0.9*SQRT(3)</f>
        <v>6.7134289301369678</v>
      </c>
      <c r="AE87" s="1381">
        <f t="shared" si="43"/>
        <v>3.7516220491941881</v>
      </c>
      <c r="AF87" s="1381">
        <f t="shared" si="43"/>
        <v>0</v>
      </c>
      <c r="AG87" s="1381">
        <f t="shared" si="43"/>
        <v>0</v>
      </c>
      <c r="AH87" s="1381">
        <f>MAX(Z87:AC88)</f>
        <v>11.333333333333334</v>
      </c>
      <c r="AI87" s="1383">
        <f t="shared" ref="AI87" si="44">AH87*0.38*0.9*SQRT(3)</f>
        <v>6.7134289301369678</v>
      </c>
      <c r="AJ87" s="1383">
        <f>D87-AI87</f>
        <v>353.28657106986304</v>
      </c>
    </row>
    <row r="88" spans="1:37" ht="16.5" thickBot="1" x14ac:dyDescent="0.3">
      <c r="A88" s="1386"/>
      <c r="B88" s="1388"/>
      <c r="C88" s="1390"/>
      <c r="D88" s="1392"/>
      <c r="E88" s="647"/>
      <c r="F88" s="636"/>
      <c r="G88" s="87"/>
      <c r="H88" s="87"/>
      <c r="I88" s="87"/>
      <c r="J88" s="87"/>
      <c r="K88" s="658"/>
      <c r="L88" s="636"/>
      <c r="M88" s="87"/>
      <c r="N88" s="87"/>
      <c r="O88" s="87"/>
      <c r="P88" s="87"/>
      <c r="Q88" s="658"/>
      <c r="R88" s="685"/>
      <c r="S88" s="88"/>
      <c r="T88" s="88"/>
      <c r="U88" s="637"/>
      <c r="V88" s="629">
        <f t="shared" si="39"/>
        <v>0</v>
      </c>
      <c r="W88" s="58">
        <f t="shared" si="40"/>
        <v>0</v>
      </c>
      <c r="X88" s="58">
        <f t="shared" si="41"/>
        <v>0</v>
      </c>
      <c r="Y88" s="59">
        <f t="shared" si="42"/>
        <v>0</v>
      </c>
      <c r="Z88" s="1394"/>
      <c r="AA88" s="1382"/>
      <c r="AB88" s="1382"/>
      <c r="AC88" s="1382"/>
      <c r="AD88" s="1382"/>
      <c r="AE88" s="1382"/>
      <c r="AF88" s="1382"/>
      <c r="AG88" s="1382"/>
      <c r="AH88" s="1382"/>
      <c r="AI88" s="1384"/>
      <c r="AJ88" s="1384"/>
    </row>
    <row r="89" spans="1:37" ht="18.75" customHeight="1" x14ac:dyDescent="0.25">
      <c r="A89" s="1385">
        <v>15</v>
      </c>
      <c r="B89" s="1387" t="s">
        <v>118</v>
      </c>
      <c r="C89" s="1403" t="s">
        <v>99</v>
      </c>
      <c r="D89" s="1406">
        <f>250*0.9</f>
        <v>225</v>
      </c>
      <c r="E89" s="645" t="s">
        <v>119</v>
      </c>
      <c r="F89" s="448">
        <v>25</v>
      </c>
      <c r="G89" s="441">
        <v>20</v>
      </c>
      <c r="H89" s="441">
        <v>8</v>
      </c>
      <c r="I89" s="441">
        <v>10</v>
      </c>
      <c r="J89" s="441">
        <v>8</v>
      </c>
      <c r="K89" s="449">
        <v>5</v>
      </c>
      <c r="L89" s="632">
        <v>48</v>
      </c>
      <c r="M89" s="76">
        <v>48</v>
      </c>
      <c r="N89" s="76">
        <v>44</v>
      </c>
      <c r="O89" s="76">
        <v>45</v>
      </c>
      <c r="P89" s="76">
        <v>35</v>
      </c>
      <c r="Q89" s="663">
        <v>38</v>
      </c>
      <c r="R89" s="690">
        <v>395</v>
      </c>
      <c r="S89" s="77">
        <v>395</v>
      </c>
      <c r="T89" s="77">
        <v>400</v>
      </c>
      <c r="U89" s="633">
        <v>400</v>
      </c>
      <c r="V89" s="627">
        <f t="shared" si="39"/>
        <v>17.666666666666668</v>
      </c>
      <c r="W89" s="78">
        <f t="shared" si="40"/>
        <v>7.666666666666667</v>
      </c>
      <c r="X89" s="78">
        <f t="shared" si="41"/>
        <v>46.666666666666664</v>
      </c>
      <c r="Y89" s="79">
        <f t="shared" si="42"/>
        <v>39.333333333333336</v>
      </c>
      <c r="Z89" s="1393">
        <f>SUM(V89:V90)</f>
        <v>17.666666666666668</v>
      </c>
      <c r="AA89" s="1381">
        <f>SUM(W89:W90)</f>
        <v>7.666666666666667</v>
      </c>
      <c r="AB89" s="1381">
        <f>SUM(X89:X90)</f>
        <v>46.666666666666664</v>
      </c>
      <c r="AC89" s="1381">
        <f>SUM(Y89:Y90)</f>
        <v>39.333333333333336</v>
      </c>
      <c r="AD89" s="1381">
        <f t="shared" ref="AD89:AG89" si="45">Z89*0.38*0.9*SQRT(3)</f>
        <v>10.465050979331156</v>
      </c>
      <c r="AE89" s="1381">
        <f t="shared" si="45"/>
        <v>4.5414372174455968</v>
      </c>
      <c r="AF89" s="1381">
        <f t="shared" si="45"/>
        <v>27.643530888799283</v>
      </c>
      <c r="AG89" s="1381">
        <f t="shared" si="45"/>
        <v>23.299547463416538</v>
      </c>
      <c r="AH89" s="1381">
        <f>MAX(Z89:AC90)</f>
        <v>46.666666666666664</v>
      </c>
      <c r="AI89" s="1383">
        <f t="shared" ref="AI89" si="46">AH89*0.38*0.9*SQRT(3)</f>
        <v>27.643530888799283</v>
      </c>
      <c r="AJ89" s="1383">
        <f>D89-AI89</f>
        <v>197.35646911120071</v>
      </c>
    </row>
    <row r="90" spans="1:37" ht="16.5" thickBot="1" x14ac:dyDescent="0.3">
      <c r="A90" s="1386"/>
      <c r="B90" s="1388"/>
      <c r="C90" s="1405"/>
      <c r="D90" s="1408"/>
      <c r="E90" s="647"/>
      <c r="F90" s="636"/>
      <c r="G90" s="87"/>
      <c r="H90" s="87"/>
      <c r="I90" s="87"/>
      <c r="J90" s="87"/>
      <c r="K90" s="658"/>
      <c r="L90" s="636"/>
      <c r="M90" s="87"/>
      <c r="N90" s="87"/>
      <c r="O90" s="87"/>
      <c r="P90" s="87"/>
      <c r="Q90" s="658"/>
      <c r="R90" s="685"/>
      <c r="S90" s="88"/>
      <c r="T90" s="88"/>
      <c r="U90" s="637"/>
      <c r="V90" s="629">
        <f t="shared" si="39"/>
        <v>0</v>
      </c>
      <c r="W90" s="58">
        <f t="shared" si="40"/>
        <v>0</v>
      </c>
      <c r="X90" s="58">
        <f t="shared" si="41"/>
        <v>0</v>
      </c>
      <c r="Y90" s="59">
        <f t="shared" si="42"/>
        <v>0</v>
      </c>
      <c r="Z90" s="1394"/>
      <c r="AA90" s="1382"/>
      <c r="AB90" s="1382"/>
      <c r="AC90" s="1382"/>
      <c r="AD90" s="1382"/>
      <c r="AE90" s="1382"/>
      <c r="AF90" s="1382"/>
      <c r="AG90" s="1382"/>
      <c r="AH90" s="1382"/>
      <c r="AI90" s="1384"/>
      <c r="AJ90" s="1384"/>
    </row>
    <row r="91" spans="1:37" ht="18.75" customHeight="1" x14ac:dyDescent="0.25">
      <c r="A91" s="1385">
        <v>16</v>
      </c>
      <c r="B91" s="1387" t="s">
        <v>1050</v>
      </c>
      <c r="C91" s="1403" t="s">
        <v>59</v>
      </c>
      <c r="D91" s="1406">
        <f>400*0.9</f>
        <v>360</v>
      </c>
      <c r="E91" s="645" t="s">
        <v>1416</v>
      </c>
      <c r="F91" s="448">
        <v>30</v>
      </c>
      <c r="G91" s="441">
        <v>40</v>
      </c>
      <c r="H91" s="441">
        <v>28</v>
      </c>
      <c r="I91" s="441">
        <v>25</v>
      </c>
      <c r="J91" s="441">
        <v>30</v>
      </c>
      <c r="K91" s="449">
        <v>15</v>
      </c>
      <c r="L91" s="632">
        <v>35</v>
      </c>
      <c r="M91" s="76">
        <v>20</v>
      </c>
      <c r="N91" s="76">
        <v>32</v>
      </c>
      <c r="O91" s="76">
        <v>30</v>
      </c>
      <c r="P91" s="76">
        <v>22</v>
      </c>
      <c r="Q91" s="663">
        <v>31</v>
      </c>
      <c r="R91" s="690">
        <v>410</v>
      </c>
      <c r="S91" s="77">
        <v>410</v>
      </c>
      <c r="T91" s="77">
        <v>420</v>
      </c>
      <c r="U91" s="633">
        <v>420</v>
      </c>
      <c r="V91" s="627">
        <f t="shared" ref="V91:V92" si="47">IF(AND(F91=0,G91=0,H91=0),0,IF(AND(F91=0,G91=0),H91,IF(AND(F91=0,H91=0),G91,IF(AND(G91=0,H91=0),F91,IF(F91=0,(G91+H91)/2,IF(G91=0,(F91+H91)/2,IF(H91=0,(F91+G91)/2,(F91+G91+H91)/3)))))))</f>
        <v>32.666666666666664</v>
      </c>
      <c r="W91" s="78">
        <f t="shared" ref="W91:W92" si="48">IF(AND(I91=0,J91=0,K91=0),0,IF(AND(I91=0,J91=0),K91,IF(AND(I91=0,K91=0),J91,IF(AND(J91=0,K91=0),I91,IF(I91=0,(J91+K91)/2,IF(J91=0,(I91+K91)/2,IF(K91=0,(I91+J91)/2,(I91+J91+K91)/3)))))))</f>
        <v>23.333333333333332</v>
      </c>
      <c r="X91" s="78">
        <f t="shared" ref="X91:X92" si="49">IF(AND(L91=0,M91=0,N91=0),0,IF(AND(L91=0,M91=0),N91,IF(AND(L91=0,N91=0),M91,IF(AND(M91=0,N91=0),L91,IF(L91=0,(M91+N91)/2,IF(M91=0,(L91+N91)/2,IF(N91=0,(L91+M91)/2,(L91+M91+N91)/3)))))))</f>
        <v>29</v>
      </c>
      <c r="Y91" s="346">
        <f t="shared" ref="Y91:Y92" si="50">IF(AND(O91=0,P91=0,Q91=0),0,IF(AND(O91=0,P91=0),Q91,IF(AND(O91=0,Q91=0),P91,IF(AND(P91=0,Q91=0),O91,IF(O91=0,(P91+Q91)/2,IF(P91=0,(O91+Q91)/2,IF(Q91=0,(O91+P91)/2,(O91+P91+Q91)/3)))))))</f>
        <v>27.666666666666668</v>
      </c>
      <c r="Z91" s="1393">
        <f>SUM(V91:V92)</f>
        <v>32.666666666666664</v>
      </c>
      <c r="AA91" s="1381">
        <f>SUM(W91:W92)</f>
        <v>23.333333333333332</v>
      </c>
      <c r="AB91" s="1381">
        <f>SUM(X91:X92)</f>
        <v>29</v>
      </c>
      <c r="AC91" s="1381">
        <f>SUM(Y91:Y92)</f>
        <v>27.666666666666668</v>
      </c>
      <c r="AD91" s="1381">
        <f t="shared" ref="AD91" si="51">Z91*0.38*0.9*SQRT(3)</f>
        <v>19.350471622159493</v>
      </c>
      <c r="AE91" s="1381">
        <f t="shared" ref="AE91" si="52">AA91*0.38*0.9*SQRT(3)</f>
        <v>13.821765444399642</v>
      </c>
      <c r="AF91" s="1381">
        <f t="shared" ref="AF91" si="53">AB91*0.38*0.9*SQRT(3)</f>
        <v>17.178479909468123</v>
      </c>
      <c r="AG91" s="1381">
        <f t="shared" ref="AG91" si="54">AC91*0.38*0.9*SQRT(3)</f>
        <v>16.388664741216715</v>
      </c>
      <c r="AH91" s="1381">
        <f>MAX(Z91:AC92)</f>
        <v>32.666666666666664</v>
      </c>
      <c r="AI91" s="1383">
        <f t="shared" ref="AI91" si="55">AH91*0.38*0.9*SQRT(3)</f>
        <v>19.350471622159493</v>
      </c>
      <c r="AJ91" s="1383">
        <f>D91-AI91</f>
        <v>340.64952837784051</v>
      </c>
    </row>
    <row r="92" spans="1:37" ht="16.5" thickBot="1" x14ac:dyDescent="0.3">
      <c r="A92" s="1386"/>
      <c r="B92" s="1388"/>
      <c r="C92" s="1405"/>
      <c r="D92" s="1408"/>
      <c r="E92" s="647"/>
      <c r="F92" s="636"/>
      <c r="G92" s="87"/>
      <c r="H92" s="87"/>
      <c r="I92" s="87"/>
      <c r="J92" s="87"/>
      <c r="K92" s="658"/>
      <c r="L92" s="636"/>
      <c r="M92" s="87"/>
      <c r="N92" s="87"/>
      <c r="O92" s="87"/>
      <c r="P92" s="87"/>
      <c r="Q92" s="658"/>
      <c r="R92" s="685"/>
      <c r="S92" s="88"/>
      <c r="T92" s="88"/>
      <c r="U92" s="637"/>
      <c r="V92" s="629">
        <f t="shared" si="47"/>
        <v>0</v>
      </c>
      <c r="W92" s="58">
        <f t="shared" si="48"/>
        <v>0</v>
      </c>
      <c r="X92" s="58">
        <f t="shared" si="49"/>
        <v>0</v>
      </c>
      <c r="Y92" s="345">
        <f t="shared" si="50"/>
        <v>0</v>
      </c>
      <c r="Z92" s="1394"/>
      <c r="AA92" s="1382"/>
      <c r="AB92" s="1382"/>
      <c r="AC92" s="1382"/>
      <c r="AD92" s="1382"/>
      <c r="AE92" s="1382"/>
      <c r="AF92" s="1382"/>
      <c r="AG92" s="1382"/>
      <c r="AH92" s="1382"/>
      <c r="AI92" s="1384"/>
      <c r="AJ92" s="1384"/>
    </row>
    <row r="93" spans="1:37" ht="18.75" customHeight="1" x14ac:dyDescent="0.25">
      <c r="A93" s="1385">
        <v>17</v>
      </c>
      <c r="B93" s="1387" t="s">
        <v>898</v>
      </c>
      <c r="C93" s="1403" t="s">
        <v>88</v>
      </c>
      <c r="D93" s="1406">
        <f>100*0.9</f>
        <v>90</v>
      </c>
      <c r="E93" s="645" t="s">
        <v>1417</v>
      </c>
      <c r="F93" s="448">
        <v>8</v>
      </c>
      <c r="G93" s="441">
        <v>8</v>
      </c>
      <c r="H93" s="441">
        <v>6</v>
      </c>
      <c r="I93" s="441">
        <v>6</v>
      </c>
      <c r="J93" s="441">
        <v>5</v>
      </c>
      <c r="K93" s="449">
        <v>3</v>
      </c>
      <c r="L93" s="632">
        <v>12</v>
      </c>
      <c r="M93" s="76">
        <v>8</v>
      </c>
      <c r="N93" s="76">
        <v>6</v>
      </c>
      <c r="O93" s="76">
        <v>10</v>
      </c>
      <c r="P93" s="76">
        <v>9</v>
      </c>
      <c r="Q93" s="663">
        <v>3</v>
      </c>
      <c r="R93" s="690">
        <v>410</v>
      </c>
      <c r="S93" s="77">
        <v>410</v>
      </c>
      <c r="T93" s="77">
        <v>400</v>
      </c>
      <c r="U93" s="633">
        <v>400</v>
      </c>
      <c r="V93" s="627">
        <f t="shared" ref="V93:V94" si="56">IF(AND(F93=0,G93=0,H93=0),0,IF(AND(F93=0,G93=0),H93,IF(AND(F93=0,H93=0),G93,IF(AND(G93=0,H93=0),F93,IF(F93=0,(G93+H93)/2,IF(G93=0,(F93+H93)/2,IF(H93=0,(F93+G93)/2,(F93+G93+H93)/3)))))))</f>
        <v>7.333333333333333</v>
      </c>
      <c r="W93" s="78">
        <f t="shared" ref="W93:W94" si="57">IF(AND(I93=0,J93=0,K93=0),0,IF(AND(I93=0,J93=0),K93,IF(AND(I93=0,K93=0),J93,IF(AND(J93=0,K93=0),I93,IF(I93=0,(J93+K93)/2,IF(J93=0,(I93+K93)/2,IF(K93=0,(I93+J93)/2,(I93+J93+K93)/3)))))))</f>
        <v>4.666666666666667</v>
      </c>
      <c r="X93" s="78">
        <f t="shared" ref="X93:X94" si="58">IF(AND(L93=0,M93=0,N93=0),0,IF(AND(L93=0,M93=0),N93,IF(AND(L93=0,N93=0),M93,IF(AND(M93=0,N93=0),L93,IF(L93=0,(M93+N93)/2,IF(M93=0,(L93+N93)/2,IF(N93=0,(L93+M93)/2,(L93+M93+N93)/3)))))))</f>
        <v>8.6666666666666661</v>
      </c>
      <c r="Y93" s="346">
        <f t="shared" ref="Y93:Y94" si="59">IF(AND(O93=0,P93=0,Q93=0),0,IF(AND(O93=0,P93=0),Q93,IF(AND(O93=0,Q93=0),P93,IF(AND(P93=0,Q93=0),O93,IF(O93=0,(P93+Q93)/2,IF(P93=0,(O93+Q93)/2,IF(Q93=0,(O93+P93)/2,(O93+P93+Q93)/3)))))))</f>
        <v>7.333333333333333</v>
      </c>
      <c r="Z93" s="1393">
        <f>SUM(V93:V94)</f>
        <v>7.333333333333333</v>
      </c>
      <c r="AA93" s="1381">
        <f>SUM(W93:W94)</f>
        <v>4.666666666666667</v>
      </c>
      <c r="AB93" s="1381">
        <f>SUM(X93:X94)</f>
        <v>8.6666666666666661</v>
      </c>
      <c r="AC93" s="1381">
        <f>SUM(Y93:Y94)</f>
        <v>7.333333333333333</v>
      </c>
      <c r="AD93" s="1381">
        <f t="shared" ref="AD93" si="60">Z93*0.38*0.9*SQRT(3)</f>
        <v>4.3439834253827438</v>
      </c>
      <c r="AE93" s="1381">
        <f t="shared" ref="AE93" si="61">AA93*0.38*0.9*SQRT(3)</f>
        <v>2.7643530888799281</v>
      </c>
      <c r="AF93" s="1381">
        <f t="shared" ref="AF93" si="62">AB93*0.38*0.9*SQRT(3)</f>
        <v>5.1337985936341521</v>
      </c>
      <c r="AG93" s="1381">
        <f t="shared" ref="AG93" si="63">AC93*0.38*0.9*SQRT(3)</f>
        <v>4.3439834253827438</v>
      </c>
      <c r="AH93" s="1381">
        <f>MAX(Z93:AC94)</f>
        <v>8.6666666666666661</v>
      </c>
      <c r="AI93" s="1383">
        <f t="shared" ref="AI93" si="64">AH93*0.38*0.9*SQRT(3)</f>
        <v>5.1337985936341521</v>
      </c>
      <c r="AJ93" s="1383">
        <f>D93-AI93</f>
        <v>84.866201406365846</v>
      </c>
    </row>
    <row r="94" spans="1:37" ht="16.5" thickBot="1" x14ac:dyDescent="0.3">
      <c r="A94" s="1386"/>
      <c r="B94" s="1388"/>
      <c r="C94" s="1405"/>
      <c r="D94" s="1408"/>
      <c r="E94" s="647"/>
      <c r="F94" s="636"/>
      <c r="G94" s="87"/>
      <c r="H94" s="87"/>
      <c r="I94" s="87"/>
      <c r="J94" s="87"/>
      <c r="K94" s="658"/>
      <c r="L94" s="636"/>
      <c r="M94" s="87"/>
      <c r="N94" s="87"/>
      <c r="O94" s="87"/>
      <c r="P94" s="87"/>
      <c r="Q94" s="658"/>
      <c r="R94" s="685"/>
      <c r="S94" s="88"/>
      <c r="T94" s="88"/>
      <c r="U94" s="637"/>
      <c r="V94" s="629">
        <f t="shared" si="56"/>
        <v>0</v>
      </c>
      <c r="W94" s="58">
        <f t="shared" si="57"/>
        <v>0</v>
      </c>
      <c r="X94" s="58">
        <f t="shared" si="58"/>
        <v>0</v>
      </c>
      <c r="Y94" s="345">
        <f t="shared" si="59"/>
        <v>0</v>
      </c>
      <c r="Z94" s="1394"/>
      <c r="AA94" s="1382"/>
      <c r="AB94" s="1382"/>
      <c r="AC94" s="1382"/>
      <c r="AD94" s="1382"/>
      <c r="AE94" s="1382"/>
      <c r="AF94" s="1382"/>
      <c r="AG94" s="1382"/>
      <c r="AH94" s="1382"/>
      <c r="AI94" s="1384"/>
      <c r="AJ94" s="1384"/>
    </row>
    <row r="95" spans="1:37" s="71" customFormat="1" ht="15.75" customHeight="1" x14ac:dyDescent="0.25">
      <c r="A95" s="1699">
        <v>18</v>
      </c>
      <c r="B95" s="1709" t="s">
        <v>125</v>
      </c>
      <c r="C95" s="1702" t="s">
        <v>99</v>
      </c>
      <c r="D95" s="1705">
        <f>250*0.9</f>
        <v>225</v>
      </c>
      <c r="E95" s="645" t="s">
        <v>121</v>
      </c>
      <c r="F95" s="448">
        <v>30</v>
      </c>
      <c r="G95" s="441">
        <v>35</v>
      </c>
      <c r="H95" s="441">
        <v>25</v>
      </c>
      <c r="I95" s="441">
        <v>42</v>
      </c>
      <c r="J95" s="441">
        <v>30</v>
      </c>
      <c r="K95" s="449">
        <v>18</v>
      </c>
      <c r="L95" s="632"/>
      <c r="M95" s="76"/>
      <c r="N95" s="76"/>
      <c r="O95" s="76"/>
      <c r="P95" s="76"/>
      <c r="Q95" s="663"/>
      <c r="R95" s="651">
        <v>410</v>
      </c>
      <c r="S95" s="76">
        <v>410</v>
      </c>
      <c r="T95" s="76">
        <v>418</v>
      </c>
      <c r="U95" s="663">
        <v>415</v>
      </c>
      <c r="V95" s="674">
        <f t="shared" ref="V95:V98" si="65">IF(AND(F95=0,G95=0,H95=0),0,IF(AND(F95=0,G95=0),H95,IF(AND(F95=0,H95=0),G95,IF(AND(G95=0,H95=0),F95,IF(F95=0,(G95+H95)/2,IF(G95=0,(F95+H95)/2,IF(H95=0,(F95+G95)/2,(F95+G95+H95)/3)))))))</f>
        <v>30</v>
      </c>
      <c r="W95" s="83">
        <f t="shared" ref="W95:W98" si="66">IF(AND(I95=0,J95=0,K95=0),0,IF(AND(I95=0,J95=0),K95,IF(AND(I95=0,K95=0),J95,IF(AND(J95=0,K95=0),I95,IF(I95=0,(J95+K95)/2,IF(J95=0,(I95+K95)/2,IF(K95=0,(I95+J95)/2,(I95+J95+K95)/3)))))))</f>
        <v>30</v>
      </c>
      <c r="X95" s="83">
        <f t="shared" ref="X95:X98" si="67">IF(AND(L95=0,M95=0,N95=0),0,IF(AND(L95=0,M95=0),N95,IF(AND(L95=0,N95=0),M95,IF(AND(M95=0,N95=0),L95,IF(L95=0,(M95+N95)/2,IF(M95=0,(L95+N95)/2,IF(N95=0,(L95+M95)/2,(L95+M95+N95)/3)))))))</f>
        <v>0</v>
      </c>
      <c r="Y95" s="83">
        <f t="shared" ref="Y95:Y98" si="68">IF(AND(O95=0,P95=0,Q95=0),0,IF(AND(O95=0,P95=0),Q95,IF(AND(O95=0,Q95=0),P95,IF(AND(P95=0,Q95=0),O95,IF(O95=0,(P95+Q95)/2,IF(P95=0,(O95+Q95)/2,IF(Q95=0,(O95+P95)/2,(O95+P95+Q95)/3)))))))</f>
        <v>0</v>
      </c>
      <c r="Z95" s="1696">
        <f>SUM(V95:V98)</f>
        <v>52.666666666666664</v>
      </c>
      <c r="AA95" s="1696">
        <f t="shared" ref="AA95:AC95" si="69">SUM(W95:W98)</f>
        <v>48.333333333333336</v>
      </c>
      <c r="AB95" s="1696">
        <f t="shared" si="69"/>
        <v>0</v>
      </c>
      <c r="AC95" s="1696">
        <f t="shared" si="69"/>
        <v>0</v>
      </c>
      <c r="AD95" s="1696">
        <f>Z95*0.38*0.9*SQRT(3)</f>
        <v>31.197699145930617</v>
      </c>
      <c r="AE95" s="1696">
        <f t="shared" ref="AE95" si="70">AA95*0.38*0.9*SQRT(3)</f>
        <v>28.630799849113544</v>
      </c>
      <c r="AF95" s="1696">
        <f t="shared" ref="AF95" si="71">AB95*0.38*0.9*SQRT(3)</f>
        <v>0</v>
      </c>
      <c r="AG95" s="1696">
        <f t="shared" ref="AG95" si="72">AC95*0.38*0.9*SQRT(3)</f>
        <v>0</v>
      </c>
      <c r="AH95" s="1696">
        <f>MAX(Z95:AC98)</f>
        <v>52.666666666666664</v>
      </c>
      <c r="AI95" s="1696">
        <f t="shared" ref="AI95" si="73">AH95*0.38*0.9*SQRT(3)</f>
        <v>31.197699145930617</v>
      </c>
      <c r="AJ95" s="1696">
        <f t="shared" ref="AJ95" si="74">D95-AI95</f>
        <v>193.80230085406939</v>
      </c>
      <c r="AK95" s="75"/>
    </row>
    <row r="96" spans="1:37" s="71" customFormat="1" ht="15" customHeight="1" x14ac:dyDescent="0.25">
      <c r="A96" s="1700"/>
      <c r="B96" s="1710"/>
      <c r="C96" s="1703"/>
      <c r="D96" s="1706"/>
      <c r="E96" s="646" t="s">
        <v>122</v>
      </c>
      <c r="F96" s="659">
        <v>5</v>
      </c>
      <c r="G96" s="622">
        <v>6</v>
      </c>
      <c r="H96" s="622">
        <v>4</v>
      </c>
      <c r="I96" s="622">
        <v>10</v>
      </c>
      <c r="J96" s="622">
        <v>12</v>
      </c>
      <c r="K96" s="660">
        <v>6</v>
      </c>
      <c r="L96" s="634"/>
      <c r="M96" s="55"/>
      <c r="N96" s="55"/>
      <c r="O96" s="55"/>
      <c r="P96" s="55"/>
      <c r="Q96" s="657"/>
      <c r="R96" s="652">
        <v>410</v>
      </c>
      <c r="S96" s="55">
        <v>410</v>
      </c>
      <c r="T96" s="55">
        <v>418</v>
      </c>
      <c r="U96" s="657">
        <v>415</v>
      </c>
      <c r="V96" s="631">
        <f t="shared" si="65"/>
        <v>5</v>
      </c>
      <c r="W96" s="70">
        <f t="shared" si="66"/>
        <v>9.3333333333333339</v>
      </c>
      <c r="X96" s="70">
        <f t="shared" si="67"/>
        <v>0</v>
      </c>
      <c r="Y96" s="70">
        <f t="shared" si="68"/>
        <v>0</v>
      </c>
      <c r="Z96" s="1697"/>
      <c r="AA96" s="1697"/>
      <c r="AB96" s="1697"/>
      <c r="AC96" s="1697"/>
      <c r="AD96" s="1697"/>
      <c r="AE96" s="1697"/>
      <c r="AF96" s="1697"/>
      <c r="AG96" s="1697"/>
      <c r="AH96" s="1697"/>
      <c r="AI96" s="1697"/>
      <c r="AJ96" s="1697"/>
      <c r="AK96" s="75"/>
    </row>
    <row r="97" spans="1:37" s="71" customFormat="1" ht="18" customHeight="1" x14ac:dyDescent="0.25">
      <c r="A97" s="1700"/>
      <c r="B97" s="1710"/>
      <c r="C97" s="1703"/>
      <c r="D97" s="1706"/>
      <c r="E97" s="646" t="s">
        <v>123</v>
      </c>
      <c r="F97" s="659">
        <v>8</v>
      </c>
      <c r="G97" s="622">
        <v>10</v>
      </c>
      <c r="H97" s="622">
        <v>9</v>
      </c>
      <c r="I97" s="622">
        <v>5</v>
      </c>
      <c r="J97" s="622">
        <v>6</v>
      </c>
      <c r="K97" s="660">
        <v>3</v>
      </c>
      <c r="L97" s="634"/>
      <c r="M97" s="55"/>
      <c r="N97" s="55"/>
      <c r="O97" s="55"/>
      <c r="P97" s="55"/>
      <c r="Q97" s="657"/>
      <c r="R97" s="652">
        <v>410</v>
      </c>
      <c r="S97" s="55">
        <v>410</v>
      </c>
      <c r="T97" s="55">
        <v>418</v>
      </c>
      <c r="U97" s="657">
        <v>415</v>
      </c>
      <c r="V97" s="631">
        <f t="shared" si="65"/>
        <v>9</v>
      </c>
      <c r="W97" s="70">
        <f t="shared" si="66"/>
        <v>4.666666666666667</v>
      </c>
      <c r="X97" s="70">
        <f t="shared" si="67"/>
        <v>0</v>
      </c>
      <c r="Y97" s="70">
        <f t="shared" si="68"/>
        <v>0</v>
      </c>
      <c r="Z97" s="1697">
        <f t="shared" ref="Z97" si="75">SUM(V97:V98)</f>
        <v>17.666666666666664</v>
      </c>
      <c r="AA97" s="1697">
        <f t="shared" ref="AA97" si="76">SUM(W97:W98)</f>
        <v>9</v>
      </c>
      <c r="AB97" s="1697">
        <f t="shared" ref="AB97" si="77">SUM(X97:X98)</f>
        <v>0</v>
      </c>
      <c r="AC97" s="1697">
        <f t="shared" ref="AC97" si="78">SUM(Y97:Y98)</f>
        <v>0</v>
      </c>
      <c r="AD97" s="1697">
        <f t="shared" ref="AD97" si="79">Z97*0.38*0.9*SQRT(3)</f>
        <v>10.465050979331156</v>
      </c>
      <c r="AE97" s="1697">
        <f t="shared" ref="AE97" si="80">AA97*0.38*0.9*SQRT(3)</f>
        <v>5.3312523856970033</v>
      </c>
      <c r="AF97" s="1697">
        <f t="shared" ref="AF97" si="81">AB97*0.38*0.9*SQRT(3)</f>
        <v>0</v>
      </c>
      <c r="AG97" s="1697">
        <f t="shared" ref="AG97" si="82">AC97*0.38*0.9*SQRT(3)</f>
        <v>0</v>
      </c>
      <c r="AH97" s="1697">
        <f t="shared" ref="AH97" si="83">MAX(Z97:AC98)</f>
        <v>17.666666666666664</v>
      </c>
      <c r="AI97" s="1697">
        <f t="shared" ref="AI97" si="84">AH97*0.38*0.9*SQRT(3)</f>
        <v>10.465050979331156</v>
      </c>
      <c r="AJ97" s="1697">
        <f t="shared" ref="AJ97" si="85">D97-AI97</f>
        <v>-10.465050979331156</v>
      </c>
      <c r="AK97" s="75"/>
    </row>
    <row r="98" spans="1:37" s="71" customFormat="1" ht="15.75" x14ac:dyDescent="0.25">
      <c r="A98" s="1700"/>
      <c r="B98" s="1710"/>
      <c r="C98" s="1703"/>
      <c r="D98" s="1706"/>
      <c r="E98" s="646" t="s">
        <v>1051</v>
      </c>
      <c r="F98" s="659">
        <v>10</v>
      </c>
      <c r="G98" s="622">
        <v>8</v>
      </c>
      <c r="H98" s="622">
        <v>8</v>
      </c>
      <c r="I98" s="622">
        <v>6</v>
      </c>
      <c r="J98" s="622">
        <v>5</v>
      </c>
      <c r="K98" s="660">
        <v>2</v>
      </c>
      <c r="L98" s="634"/>
      <c r="M98" s="55"/>
      <c r="N98" s="55"/>
      <c r="O98" s="55"/>
      <c r="P98" s="55"/>
      <c r="Q98" s="657"/>
      <c r="R98" s="652">
        <v>410</v>
      </c>
      <c r="S98" s="55">
        <v>410</v>
      </c>
      <c r="T98" s="55">
        <v>418</v>
      </c>
      <c r="U98" s="657">
        <v>415</v>
      </c>
      <c r="V98" s="631">
        <f t="shared" si="65"/>
        <v>8.6666666666666661</v>
      </c>
      <c r="W98" s="70">
        <f t="shared" si="66"/>
        <v>4.333333333333333</v>
      </c>
      <c r="X98" s="70">
        <f t="shared" si="67"/>
        <v>0</v>
      </c>
      <c r="Y98" s="70">
        <f t="shared" si="68"/>
        <v>0</v>
      </c>
      <c r="Z98" s="1708"/>
      <c r="AA98" s="1708"/>
      <c r="AB98" s="1708"/>
      <c r="AC98" s="1708"/>
      <c r="AD98" s="1708"/>
      <c r="AE98" s="1708"/>
      <c r="AF98" s="1708"/>
      <c r="AG98" s="1708"/>
      <c r="AH98" s="1708"/>
      <c r="AI98" s="1708"/>
      <c r="AJ98" s="1708"/>
      <c r="AK98" s="75"/>
    </row>
    <row r="99" spans="1:37" s="71" customFormat="1" ht="15.75" x14ac:dyDescent="0.25">
      <c r="A99" s="1700"/>
      <c r="B99" s="1710"/>
      <c r="C99" s="1703"/>
      <c r="D99" s="1706"/>
      <c r="E99" s="684"/>
      <c r="F99" s="676"/>
      <c r="G99" s="669"/>
      <c r="H99" s="669"/>
      <c r="I99" s="669"/>
      <c r="J99" s="669"/>
      <c r="K99" s="677"/>
      <c r="L99" s="676"/>
      <c r="M99" s="669"/>
      <c r="N99" s="669"/>
      <c r="O99" s="669"/>
      <c r="P99" s="669"/>
      <c r="Q99" s="677"/>
      <c r="R99" s="682"/>
      <c r="S99" s="669"/>
      <c r="T99" s="669"/>
      <c r="U99" s="677"/>
      <c r="V99" s="631"/>
      <c r="W99" s="70"/>
      <c r="X99" s="70"/>
      <c r="Y99" s="70"/>
      <c r="Z99" s="70"/>
      <c r="AA99" s="70"/>
      <c r="AB99" s="70"/>
      <c r="AC99" s="70"/>
      <c r="AD99" s="70"/>
      <c r="AE99" s="70"/>
      <c r="AF99" s="70"/>
      <c r="AG99" s="70"/>
      <c r="AH99" s="70"/>
      <c r="AI99" s="70"/>
      <c r="AJ99" s="80"/>
      <c r="AK99" s="75"/>
    </row>
    <row r="100" spans="1:37" s="71" customFormat="1" ht="15.75" x14ac:dyDescent="0.25">
      <c r="A100" s="1700"/>
      <c r="B100" s="1710"/>
      <c r="C100" s="1703"/>
      <c r="D100" s="1706"/>
      <c r="E100" s="684"/>
      <c r="F100" s="676"/>
      <c r="G100" s="669"/>
      <c r="H100" s="669"/>
      <c r="I100" s="669"/>
      <c r="J100" s="669"/>
      <c r="K100" s="677"/>
      <c r="L100" s="676"/>
      <c r="M100" s="669"/>
      <c r="N100" s="669"/>
      <c r="O100" s="669"/>
      <c r="P100" s="669"/>
      <c r="Q100" s="677"/>
      <c r="R100" s="682"/>
      <c r="S100" s="669"/>
      <c r="T100" s="669"/>
      <c r="U100" s="677"/>
      <c r="V100" s="631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  <c r="AG100" s="70"/>
      <c r="AH100" s="70"/>
      <c r="AI100" s="70"/>
      <c r="AJ100" s="80"/>
      <c r="AK100" s="75"/>
    </row>
    <row r="101" spans="1:37" s="71" customFormat="1" ht="15.75" x14ac:dyDescent="0.25">
      <c r="A101" s="1700"/>
      <c r="B101" s="1710"/>
      <c r="C101" s="1703"/>
      <c r="D101" s="1706"/>
      <c r="E101" s="684"/>
      <c r="F101" s="676"/>
      <c r="G101" s="669"/>
      <c r="H101" s="669"/>
      <c r="I101" s="669"/>
      <c r="J101" s="669"/>
      <c r="K101" s="677"/>
      <c r="L101" s="676"/>
      <c r="M101" s="669"/>
      <c r="N101" s="669"/>
      <c r="O101" s="669"/>
      <c r="P101" s="669"/>
      <c r="Q101" s="677"/>
      <c r="R101" s="682"/>
      <c r="S101" s="669"/>
      <c r="T101" s="669"/>
      <c r="U101" s="677"/>
      <c r="V101" s="631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  <c r="AH101" s="70"/>
      <c r="AI101" s="70"/>
      <c r="AJ101" s="80"/>
      <c r="AK101" s="75"/>
    </row>
    <row r="102" spans="1:37" s="71" customFormat="1" ht="15.75" customHeight="1" thickBot="1" x14ac:dyDescent="0.3">
      <c r="A102" s="1701"/>
      <c r="B102" s="1711"/>
      <c r="C102" s="1704"/>
      <c r="D102" s="1707"/>
      <c r="E102" s="691"/>
      <c r="F102" s="678"/>
      <c r="G102" s="670"/>
      <c r="H102" s="670"/>
      <c r="I102" s="670"/>
      <c r="J102" s="670"/>
      <c r="K102" s="679"/>
      <c r="L102" s="678"/>
      <c r="M102" s="670"/>
      <c r="N102" s="670"/>
      <c r="O102" s="670"/>
      <c r="P102" s="670"/>
      <c r="Q102" s="679"/>
      <c r="R102" s="692"/>
      <c r="S102" s="670"/>
      <c r="T102" s="670"/>
      <c r="U102" s="679"/>
      <c r="V102" s="629"/>
      <c r="W102" s="58"/>
      <c r="X102" s="58"/>
      <c r="Y102" s="58"/>
      <c r="Z102" s="58"/>
      <c r="AA102" s="58"/>
      <c r="AB102" s="58"/>
      <c r="AC102" s="58"/>
      <c r="AD102" s="58"/>
      <c r="AE102" s="58"/>
      <c r="AF102" s="58"/>
      <c r="AG102" s="58"/>
      <c r="AH102" s="58"/>
      <c r="AI102" s="58"/>
      <c r="AJ102" s="81"/>
      <c r="AK102" s="75"/>
    </row>
    <row r="103" spans="1:37" s="72" customFormat="1" ht="31.5" x14ac:dyDescent="0.25">
      <c r="A103" s="1699">
        <v>19</v>
      </c>
      <c r="B103" s="1702" t="s">
        <v>126</v>
      </c>
      <c r="C103" s="1702" t="s">
        <v>99</v>
      </c>
      <c r="D103" s="1705">
        <f>250*0.9</f>
        <v>225</v>
      </c>
      <c r="E103" s="645" t="s">
        <v>124</v>
      </c>
      <c r="F103" s="448">
        <v>20</v>
      </c>
      <c r="G103" s="441">
        <v>22</v>
      </c>
      <c r="H103" s="441">
        <v>12</v>
      </c>
      <c r="I103" s="441">
        <v>15</v>
      </c>
      <c r="J103" s="441">
        <v>10</v>
      </c>
      <c r="K103" s="449">
        <v>10</v>
      </c>
      <c r="L103" s="632">
        <v>54</v>
      </c>
      <c r="M103" s="76">
        <v>54</v>
      </c>
      <c r="N103" s="76">
        <v>51</v>
      </c>
      <c r="O103" s="76">
        <v>75</v>
      </c>
      <c r="P103" s="76">
        <v>69</v>
      </c>
      <c r="Q103" s="663">
        <v>66</v>
      </c>
      <c r="R103" s="651">
        <v>420</v>
      </c>
      <c r="S103" s="76">
        <v>420</v>
      </c>
      <c r="T103" s="76">
        <v>430</v>
      </c>
      <c r="U103" s="663">
        <v>430</v>
      </c>
      <c r="V103" s="627">
        <f t="shared" ref="V103:V105" si="86">IF(AND(F103=0,G103=0,H103=0),0,IF(AND(F103=0,G103=0),H103,IF(AND(F103=0,H103=0),G103,IF(AND(G103=0,H103=0),F103,IF(F103=0,(G103+H103)/2,IF(G103=0,(F103+H103)/2,IF(H103=0,(F103+G103)/2,(F103+G103+H103)/3)))))))</f>
        <v>18</v>
      </c>
      <c r="W103" s="78">
        <f t="shared" ref="W103:W105" si="87">IF(AND(I103=0,J103=0,K103=0),0,IF(AND(I103=0,J103=0),K103,IF(AND(I103=0,K103=0),J103,IF(AND(J103=0,K103=0),I103,IF(I103=0,(J103+K103)/2,IF(J103=0,(I103+K103)/2,IF(K103=0,(I103+J103)/2,(I103+J103+K103)/3)))))))</f>
        <v>11.666666666666666</v>
      </c>
      <c r="X103" s="78">
        <f t="shared" ref="X103:X105" si="88">IF(AND(L103=0,M103=0,N103=0),0,IF(AND(L103=0,M103=0),N103,IF(AND(L103=0,N103=0),M103,IF(AND(M103=0,N103=0),L103,IF(L103=0,(M103+N103)/2,IF(M103=0,(L103+N103)/2,IF(N103=0,(L103+M103)/2,(L103+M103+N103)/3)))))))</f>
        <v>53</v>
      </c>
      <c r="Y103" s="78">
        <f t="shared" ref="Y103:Y105" si="89">IF(AND(O103=0,P103=0,Q103=0),0,IF(AND(O103=0,P103=0),Q103,IF(AND(O103=0,Q103=0),P103,IF(AND(P103=0,Q103=0),O103,IF(O103=0,(P103+Q103)/2,IF(P103=0,(O103+Q103)/2,IF(Q103=0,(O103+P103)/2,(O103+P103+Q103)/3)))))))</f>
        <v>70</v>
      </c>
      <c r="Z103" s="1696">
        <f>SUM(V103:V105)</f>
        <v>37.333333333333336</v>
      </c>
      <c r="AA103" s="1696">
        <f>SUM(W103:W105)</f>
        <v>27.333333333333332</v>
      </c>
      <c r="AB103" s="1696">
        <f>SUM(X103:X105)</f>
        <v>82.333333333333329</v>
      </c>
      <c r="AC103" s="1696">
        <f>SUM(Y103:Y105)</f>
        <v>112.33333333333333</v>
      </c>
      <c r="AD103" s="1696">
        <f t="shared" ref="AD103:AE103" si="90">Z103*0.38*0.9*SQRT(3)</f>
        <v>22.114824711039425</v>
      </c>
      <c r="AE103" s="1696">
        <f t="shared" si="90"/>
        <v>16.191210949153866</v>
      </c>
      <c r="AF103" s="1696">
        <f t="shared" ref="AF103" si="91">AB103*0.38*0.9*SQRT(3)</f>
        <v>48.771086639524441</v>
      </c>
      <c r="AG103" s="1696">
        <f t="shared" ref="AG103" si="92">AC103*0.38*0.9*SQRT(3)</f>
        <v>66.541927925181128</v>
      </c>
      <c r="AH103" s="1696">
        <f>MAX(Z103:AC105)</f>
        <v>112.33333333333333</v>
      </c>
      <c r="AI103" s="1696">
        <f t="shared" ref="AI103" si="93">AH103*0.38*0.9*SQRT(3)</f>
        <v>66.541927925181128</v>
      </c>
      <c r="AJ103" s="1696">
        <f t="shared" ref="AJ103" si="94">D103-AI103</f>
        <v>158.45807207481886</v>
      </c>
    </row>
    <row r="104" spans="1:37" s="72" customFormat="1" ht="31.5" x14ac:dyDescent="0.25">
      <c r="A104" s="1700"/>
      <c r="B104" s="1703"/>
      <c r="C104" s="1703"/>
      <c r="D104" s="1706"/>
      <c r="E104" s="646" t="s">
        <v>1052</v>
      </c>
      <c r="F104" s="659">
        <v>12</v>
      </c>
      <c r="G104" s="622">
        <v>8</v>
      </c>
      <c r="H104" s="622">
        <v>8</v>
      </c>
      <c r="I104" s="622">
        <v>10</v>
      </c>
      <c r="J104" s="622">
        <v>18</v>
      </c>
      <c r="K104" s="660">
        <v>8</v>
      </c>
      <c r="L104" s="634">
        <v>21</v>
      </c>
      <c r="M104" s="55">
        <v>24</v>
      </c>
      <c r="N104" s="55">
        <v>18</v>
      </c>
      <c r="O104" s="55">
        <v>24</v>
      </c>
      <c r="P104" s="55">
        <v>35</v>
      </c>
      <c r="Q104" s="657">
        <v>19</v>
      </c>
      <c r="R104" s="652">
        <v>420</v>
      </c>
      <c r="S104" s="55">
        <v>420</v>
      </c>
      <c r="T104" s="55">
        <v>430</v>
      </c>
      <c r="U104" s="657">
        <v>430</v>
      </c>
      <c r="V104" s="628">
        <f t="shared" si="86"/>
        <v>9.3333333333333339</v>
      </c>
      <c r="W104" s="53">
        <f t="shared" si="87"/>
        <v>12</v>
      </c>
      <c r="X104" s="53">
        <f t="shared" si="88"/>
        <v>21</v>
      </c>
      <c r="Y104" s="53">
        <f t="shared" si="89"/>
        <v>26</v>
      </c>
      <c r="Z104" s="1697"/>
      <c r="AA104" s="1697"/>
      <c r="AB104" s="1697"/>
      <c r="AC104" s="1697"/>
      <c r="AD104" s="1697"/>
      <c r="AE104" s="1697"/>
      <c r="AF104" s="1697"/>
      <c r="AG104" s="1697"/>
      <c r="AH104" s="1697"/>
      <c r="AI104" s="1697"/>
      <c r="AJ104" s="1697"/>
    </row>
    <row r="105" spans="1:37" s="72" customFormat="1" ht="32.25" thickBot="1" x14ac:dyDescent="0.3">
      <c r="A105" s="1701"/>
      <c r="B105" s="1704"/>
      <c r="C105" s="1704"/>
      <c r="D105" s="1707"/>
      <c r="E105" s="647" t="s">
        <v>1053</v>
      </c>
      <c r="F105" s="687">
        <v>8</v>
      </c>
      <c r="G105" s="464">
        <v>10</v>
      </c>
      <c r="H105" s="464">
        <v>12</v>
      </c>
      <c r="I105" s="464">
        <v>4</v>
      </c>
      <c r="J105" s="464">
        <v>5</v>
      </c>
      <c r="K105" s="665">
        <v>2</v>
      </c>
      <c r="L105" s="636">
        <v>7</v>
      </c>
      <c r="M105" s="87">
        <v>13</v>
      </c>
      <c r="N105" s="87">
        <v>5</v>
      </c>
      <c r="O105" s="87">
        <v>22</v>
      </c>
      <c r="P105" s="87">
        <v>21</v>
      </c>
      <c r="Q105" s="658">
        <v>6</v>
      </c>
      <c r="R105" s="653">
        <v>420</v>
      </c>
      <c r="S105" s="87">
        <v>420</v>
      </c>
      <c r="T105" s="87">
        <v>430</v>
      </c>
      <c r="U105" s="658">
        <v>430</v>
      </c>
      <c r="V105" s="629">
        <f t="shared" si="86"/>
        <v>10</v>
      </c>
      <c r="W105" s="58">
        <f t="shared" si="87"/>
        <v>3.6666666666666665</v>
      </c>
      <c r="X105" s="58">
        <f t="shared" si="88"/>
        <v>8.3333333333333339</v>
      </c>
      <c r="Y105" s="58">
        <f t="shared" si="89"/>
        <v>16.333333333333332</v>
      </c>
      <c r="Z105" s="1698">
        <f t="shared" ref="Z105" si="95">SUM(V105:V109)</f>
        <v>42.333333333333336</v>
      </c>
      <c r="AA105" s="1698">
        <f t="shared" ref="AA105" si="96">SUM(W105:W109)</f>
        <v>28.333333333333332</v>
      </c>
      <c r="AB105" s="1698">
        <f t="shared" ref="AB105" si="97">SUM(X105:X109)</f>
        <v>54.033333333333331</v>
      </c>
      <c r="AC105" s="1698">
        <f t="shared" ref="AC105" si="98">SUM(Y105:Y109)</f>
        <v>70</v>
      </c>
      <c r="AD105" s="1698">
        <f t="shared" ref="AD105:AE106" si="99">Z105*0.38*0.9*SQRT(3)</f>
        <v>25.076631591982203</v>
      </c>
      <c r="AE105" s="1698">
        <f t="shared" si="99"/>
        <v>16.783572325342419</v>
      </c>
      <c r="AF105" s="1698">
        <f t="shared" ref="AF105:AF106" si="100">AB105*0.38*0.9*SQRT(3)</f>
        <v>32.007259693388313</v>
      </c>
      <c r="AG105" s="1698">
        <f t="shared" ref="AG105:AG106" si="101">AC105*0.38*0.9*SQRT(3)</f>
        <v>41.465296333198921</v>
      </c>
      <c r="AH105" s="1698">
        <f t="shared" ref="AH105" si="102">MAX(Z105:AC109)</f>
        <v>70</v>
      </c>
      <c r="AI105" s="1698">
        <f t="shared" ref="AI105:AI106" si="103">AH105*0.38*0.9*SQRT(3)</f>
        <v>41.465296333198921</v>
      </c>
      <c r="AJ105" s="1698">
        <f t="shared" ref="AJ105:AJ106" si="104">D105-AI105</f>
        <v>-41.465296333198921</v>
      </c>
    </row>
    <row r="106" spans="1:37" s="72" customFormat="1" ht="31.5" x14ac:dyDescent="0.25">
      <c r="A106" s="1699">
        <v>20</v>
      </c>
      <c r="B106" s="1702" t="s">
        <v>1054</v>
      </c>
      <c r="C106" s="1702" t="s">
        <v>911</v>
      </c>
      <c r="D106" s="1705">
        <f>160*0.9</f>
        <v>144</v>
      </c>
      <c r="E106" s="688" t="s">
        <v>1418</v>
      </c>
      <c r="F106" s="661">
        <v>30</v>
      </c>
      <c r="G106" s="450">
        <v>32</v>
      </c>
      <c r="H106" s="450">
        <v>30</v>
      </c>
      <c r="I106" s="450">
        <v>25</v>
      </c>
      <c r="J106" s="450">
        <v>22</v>
      </c>
      <c r="K106" s="662">
        <v>23</v>
      </c>
      <c r="L106" s="638">
        <v>0.1</v>
      </c>
      <c r="M106" s="621">
        <v>31</v>
      </c>
      <c r="N106" s="621">
        <v>50</v>
      </c>
      <c r="O106" s="621">
        <v>1</v>
      </c>
      <c r="P106" s="621">
        <v>35</v>
      </c>
      <c r="Q106" s="664">
        <v>55</v>
      </c>
      <c r="R106" s="654"/>
      <c r="S106" s="621"/>
      <c r="T106" s="621"/>
      <c r="U106" s="664"/>
      <c r="V106" s="627">
        <f t="shared" ref="V106:V108" si="105">IF(AND(F106=0,G106=0,H106=0),0,IF(AND(F106=0,G106=0),H106,IF(AND(F106=0,H106=0),G106,IF(AND(G106=0,H106=0),F106,IF(F106=0,(G106+H106)/2,IF(G106=0,(F106+H106)/2,IF(H106=0,(F106+G106)/2,(F106+G106+H106)/3)))))))</f>
        <v>30.666666666666668</v>
      </c>
      <c r="W106" s="78">
        <f t="shared" ref="W106:W108" si="106">IF(AND(I106=0,J106=0,K106=0),0,IF(AND(I106=0,J106=0),K106,IF(AND(I106=0,K106=0),J106,IF(AND(J106=0,K106=0),I106,IF(I106=0,(J106+K106)/2,IF(J106=0,(I106+K106)/2,IF(K106=0,(I106+J106)/2,(I106+J106+K106)/3)))))))</f>
        <v>23.333333333333332</v>
      </c>
      <c r="X106" s="78">
        <f t="shared" ref="X106:X108" si="107">IF(AND(L106=0,M106=0,N106=0),0,IF(AND(L106=0,M106=0),N106,IF(AND(L106=0,N106=0),M106,IF(AND(M106=0,N106=0),L106,IF(L106=0,(M106+N106)/2,IF(M106=0,(L106+N106)/2,IF(N106=0,(L106+M106)/2,(L106+M106+N106)/3)))))))</f>
        <v>27.033333333333331</v>
      </c>
      <c r="Y106" s="78">
        <f t="shared" ref="Y106:Y108" si="108">IF(AND(O106=0,P106=0,Q106=0),0,IF(AND(O106=0,P106=0),Q106,IF(AND(O106=0,Q106=0),P106,IF(AND(P106=0,Q106=0),O106,IF(O106=0,(P106+Q106)/2,IF(P106=0,(O106+Q106)/2,IF(Q106=0,(O106+P106)/2,(O106+P106+Q106)/3)))))))</f>
        <v>30.333333333333332</v>
      </c>
      <c r="Z106" s="1696">
        <f>SUM(V106:V108)</f>
        <v>32.333333333333336</v>
      </c>
      <c r="AA106" s="1696">
        <f>SUM(W106:W108)</f>
        <v>24.666666666666664</v>
      </c>
      <c r="AB106" s="1696">
        <f>SUM(X106:X108)</f>
        <v>45.7</v>
      </c>
      <c r="AC106" s="1696">
        <f>SUM(Y106:Y108)</f>
        <v>53.666666666666664</v>
      </c>
      <c r="AD106" s="1696">
        <f t="shared" si="99"/>
        <v>19.153017830096644</v>
      </c>
      <c r="AE106" s="1696">
        <f t="shared" si="99"/>
        <v>14.611580612651048</v>
      </c>
      <c r="AF106" s="1696">
        <f t="shared" si="100"/>
        <v>27.070914891817011</v>
      </c>
      <c r="AG106" s="1696">
        <f t="shared" si="101"/>
        <v>31.790060522119177</v>
      </c>
      <c r="AH106" s="1696">
        <f>MAX(Z106:AC108)</f>
        <v>53.666666666666664</v>
      </c>
      <c r="AI106" s="1696">
        <f t="shared" si="103"/>
        <v>31.790060522119177</v>
      </c>
      <c r="AJ106" s="1696">
        <f t="shared" si="104"/>
        <v>112.20993947788082</v>
      </c>
    </row>
    <row r="107" spans="1:37" s="72" customFormat="1" ht="31.5" x14ac:dyDescent="0.25">
      <c r="A107" s="1700"/>
      <c r="B107" s="1703"/>
      <c r="C107" s="1703"/>
      <c r="D107" s="1706"/>
      <c r="E107" s="646" t="s">
        <v>1419</v>
      </c>
      <c r="F107" s="634">
        <v>2</v>
      </c>
      <c r="G107" s="55">
        <v>1</v>
      </c>
      <c r="H107" s="55">
        <v>2</v>
      </c>
      <c r="I107" s="55">
        <v>2</v>
      </c>
      <c r="J107" s="55">
        <v>1</v>
      </c>
      <c r="K107" s="657">
        <v>1</v>
      </c>
      <c r="L107" s="634">
        <v>17</v>
      </c>
      <c r="M107" s="55">
        <v>10</v>
      </c>
      <c r="N107" s="55">
        <v>29</v>
      </c>
      <c r="O107" s="55">
        <v>20</v>
      </c>
      <c r="P107" s="55">
        <v>15</v>
      </c>
      <c r="Q107" s="657">
        <v>35</v>
      </c>
      <c r="R107" s="652"/>
      <c r="S107" s="55"/>
      <c r="T107" s="55"/>
      <c r="U107" s="657"/>
      <c r="V107" s="628">
        <f t="shared" si="105"/>
        <v>1.6666666666666667</v>
      </c>
      <c r="W107" s="53">
        <f t="shared" si="106"/>
        <v>1.3333333333333333</v>
      </c>
      <c r="X107" s="53">
        <f t="shared" si="107"/>
        <v>18.666666666666668</v>
      </c>
      <c r="Y107" s="53">
        <f t="shared" si="108"/>
        <v>23.333333333333332</v>
      </c>
      <c r="Z107" s="1697"/>
      <c r="AA107" s="1697"/>
      <c r="AB107" s="1697"/>
      <c r="AC107" s="1697"/>
      <c r="AD107" s="1697"/>
      <c r="AE107" s="1697"/>
      <c r="AF107" s="1697"/>
      <c r="AG107" s="1697"/>
      <c r="AH107" s="1697"/>
      <c r="AI107" s="1697"/>
      <c r="AJ107" s="1697"/>
    </row>
    <row r="108" spans="1:37" s="72" customFormat="1" ht="16.5" thickBot="1" x14ac:dyDescent="0.3">
      <c r="A108" s="1701"/>
      <c r="B108" s="1704"/>
      <c r="C108" s="1704"/>
      <c r="D108" s="1707"/>
      <c r="E108" s="647"/>
      <c r="F108" s="636"/>
      <c r="G108" s="87"/>
      <c r="H108" s="87"/>
      <c r="I108" s="87"/>
      <c r="J108" s="87"/>
      <c r="K108" s="658"/>
      <c r="L108" s="636"/>
      <c r="M108" s="87"/>
      <c r="N108" s="87"/>
      <c r="O108" s="87"/>
      <c r="P108" s="87"/>
      <c r="Q108" s="658"/>
      <c r="R108" s="653"/>
      <c r="S108" s="87"/>
      <c r="T108" s="87"/>
      <c r="U108" s="658"/>
      <c r="V108" s="629">
        <f t="shared" si="105"/>
        <v>0</v>
      </c>
      <c r="W108" s="58">
        <f t="shared" si="106"/>
        <v>0</v>
      </c>
      <c r="X108" s="58">
        <f t="shared" si="107"/>
        <v>0</v>
      </c>
      <c r="Y108" s="58">
        <f t="shared" si="108"/>
        <v>0</v>
      </c>
      <c r="Z108" s="1698">
        <f t="shared" ref="Z108" si="109">SUM(V108:V112)</f>
        <v>0</v>
      </c>
      <c r="AA108" s="1698">
        <f t="shared" ref="AA108" si="110">SUM(W108:W112)</f>
        <v>0</v>
      </c>
      <c r="AB108" s="1698">
        <f t="shared" ref="AB108" si="111">SUM(X108:X112)</f>
        <v>0</v>
      </c>
      <c r="AC108" s="1698">
        <f t="shared" ref="AC108" si="112">SUM(Y108:Y112)</f>
        <v>0</v>
      </c>
      <c r="AD108" s="1698">
        <f t="shared" ref="AD108" si="113">Z108*0.38*0.9*SQRT(3)</f>
        <v>0</v>
      </c>
      <c r="AE108" s="1698">
        <f t="shared" ref="AE108" si="114">AA108*0.38*0.9*SQRT(3)</f>
        <v>0</v>
      </c>
      <c r="AF108" s="1698">
        <f t="shared" ref="AF108" si="115">AB108*0.38*0.9*SQRT(3)</f>
        <v>0</v>
      </c>
      <c r="AG108" s="1698">
        <f t="shared" ref="AG108" si="116">AC108*0.38*0.9*SQRT(3)</f>
        <v>0</v>
      </c>
      <c r="AH108" s="1698">
        <f t="shared" ref="AH108" si="117">MAX(Z108:AC112)</f>
        <v>0</v>
      </c>
      <c r="AI108" s="1698">
        <f t="shared" ref="AI108" si="118">AH108*0.38*0.9*SQRT(3)</f>
        <v>0</v>
      </c>
      <c r="AJ108" s="1698">
        <f t="shared" ref="AJ108" si="119">D108-AI108</f>
        <v>0</v>
      </c>
    </row>
    <row r="109" spans="1:37" s="72" customFormat="1" ht="15.75" x14ac:dyDescent="0.25">
      <c r="A109" s="73"/>
      <c r="B109" s="73"/>
      <c r="C109" s="74"/>
      <c r="D109" s="73"/>
      <c r="AF109" s="613">
        <f>SUM(AF12:AF108)</f>
        <v>1087.6149774406015</v>
      </c>
      <c r="AG109" s="72">
        <f t="shared" ref="AG109" si="120">SUM(AG12:AG108)</f>
        <v>1190.330440071697</v>
      </c>
    </row>
    <row r="110" spans="1:37" s="72" customFormat="1" ht="15.75" x14ac:dyDescent="0.25">
      <c r="A110" s="73"/>
      <c r="B110" s="73"/>
      <c r="C110" s="74"/>
      <c r="D110" s="73"/>
    </row>
    <row r="111" spans="1:37" s="72" customFormat="1" ht="15.75" x14ac:dyDescent="0.25">
      <c r="A111" s="73"/>
      <c r="B111" s="73"/>
      <c r="C111" s="74"/>
      <c r="D111" s="73"/>
    </row>
    <row r="112" spans="1:37" s="72" customFormat="1" ht="15.75" x14ac:dyDescent="0.25">
      <c r="A112" s="73"/>
      <c r="B112" s="73"/>
      <c r="C112" s="74"/>
      <c r="D112" s="73"/>
      <c r="Z112" s="71"/>
    </row>
    <row r="113" spans="1:4" s="72" customFormat="1" ht="15.75" x14ac:dyDescent="0.25">
      <c r="A113" s="73"/>
      <c r="B113" s="73"/>
      <c r="C113" s="74"/>
      <c r="D113" s="73"/>
    </row>
  </sheetData>
  <sheetProtection formatCells="0" formatColumns="0" formatRows="0" insertRows="0"/>
  <mergeCells count="345">
    <mergeCell ref="AI36:AI40"/>
    <mergeCell ref="AJ36:AJ40"/>
    <mergeCell ref="Z36:Z40"/>
    <mergeCell ref="AA36:AA40"/>
    <mergeCell ref="AB36:AB40"/>
    <mergeCell ref="AC36:AC40"/>
    <mergeCell ref="AD36:AD40"/>
    <mergeCell ref="AE36:AE40"/>
    <mergeCell ref="AF36:AF40"/>
    <mergeCell ref="AG36:AG40"/>
    <mergeCell ref="AH36:AH40"/>
    <mergeCell ref="D46:D50"/>
    <mergeCell ref="D51:D54"/>
    <mergeCell ref="C51:C54"/>
    <mergeCell ref="B51:B54"/>
    <mergeCell ref="A51:A54"/>
    <mergeCell ref="A36:A40"/>
    <mergeCell ref="B36:B40"/>
    <mergeCell ref="C36:C40"/>
    <mergeCell ref="D36:D40"/>
    <mergeCell ref="A46:A50"/>
    <mergeCell ref="B46:B50"/>
    <mergeCell ref="C46:C50"/>
    <mergeCell ref="AH91:AH92"/>
    <mergeCell ref="AI91:AI92"/>
    <mergeCell ref="AJ91:AJ92"/>
    <mergeCell ref="A93:A94"/>
    <mergeCell ref="B93:B94"/>
    <mergeCell ref="C93:C94"/>
    <mergeCell ref="D93:D94"/>
    <mergeCell ref="Z93:Z94"/>
    <mergeCell ref="AA93:AA94"/>
    <mergeCell ref="AB93:AB94"/>
    <mergeCell ref="AC93:AC94"/>
    <mergeCell ref="AD93:AD94"/>
    <mergeCell ref="AE93:AE94"/>
    <mergeCell ref="AF93:AF94"/>
    <mergeCell ref="AG93:AG94"/>
    <mergeCell ref="AH93:AH94"/>
    <mergeCell ref="AI93:AI94"/>
    <mergeCell ref="AJ93:AJ94"/>
    <mergeCell ref="D91:D92"/>
    <mergeCell ref="Z91:Z92"/>
    <mergeCell ref="AA91:AA92"/>
    <mergeCell ref="AB91:AB92"/>
    <mergeCell ref="AC91:AC92"/>
    <mergeCell ref="AD91:AD92"/>
    <mergeCell ref="AE91:AE92"/>
    <mergeCell ref="AF91:AF92"/>
    <mergeCell ref="AG91:AG92"/>
    <mergeCell ref="A8:A11"/>
    <mergeCell ref="B8:B11"/>
    <mergeCell ref="C8:C11"/>
    <mergeCell ref="D8:D11"/>
    <mergeCell ref="E8:E11"/>
    <mergeCell ref="F8:Q8"/>
    <mergeCell ref="R8:U9"/>
    <mergeCell ref="AD8:AG9"/>
    <mergeCell ref="Z8:AC9"/>
    <mergeCell ref="AB28:AB35"/>
    <mergeCell ref="AC28:AC35"/>
    <mergeCell ref="AC21:AC27"/>
    <mergeCell ref="AG21:AG27"/>
    <mergeCell ref="B28:B35"/>
    <mergeCell ref="C28:C35"/>
    <mergeCell ref="D28:D35"/>
    <mergeCell ref="Z28:Z35"/>
    <mergeCell ref="AA28:AA35"/>
    <mergeCell ref="A55:A60"/>
    <mergeCell ref="B55:B60"/>
    <mergeCell ref="C55:C60"/>
    <mergeCell ref="AH8:AH11"/>
    <mergeCell ref="AA12:AA20"/>
    <mergeCell ref="AI21:AI27"/>
    <mergeCell ref="AJ21:AJ27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AH12:AH20"/>
    <mergeCell ref="AI12:AI20"/>
    <mergeCell ref="AJ12:AJ20"/>
    <mergeCell ref="A21:A27"/>
    <mergeCell ref="B21:B27"/>
    <mergeCell ref="C21:C27"/>
    <mergeCell ref="D21:D27"/>
    <mergeCell ref="Z21:Z27"/>
    <mergeCell ref="AA21:AA27"/>
    <mergeCell ref="AB21:AB27"/>
    <mergeCell ref="AB12:AB20"/>
    <mergeCell ref="AC12:AC20"/>
    <mergeCell ref="AD12:AD20"/>
    <mergeCell ref="AE12:AE20"/>
    <mergeCell ref="AF12:AF20"/>
    <mergeCell ref="AG12:AG20"/>
    <mergeCell ref="A12:A20"/>
    <mergeCell ref="B12:B20"/>
    <mergeCell ref="C12:C20"/>
    <mergeCell ref="D12:D20"/>
    <mergeCell ref="Z12:Z20"/>
    <mergeCell ref="AD21:AD27"/>
    <mergeCell ref="AE21:AE27"/>
    <mergeCell ref="AF21:AF27"/>
    <mergeCell ref="AH21:AH27"/>
    <mergeCell ref="AE41:AE45"/>
    <mergeCell ref="AF41:AF45"/>
    <mergeCell ref="AG41:AG45"/>
    <mergeCell ref="AH41:AH45"/>
    <mergeCell ref="AI41:AI45"/>
    <mergeCell ref="AJ41:AJ45"/>
    <mergeCell ref="AJ28:AJ35"/>
    <mergeCell ref="A41:A45"/>
    <mergeCell ref="B41:B45"/>
    <mergeCell ref="C41:C45"/>
    <mergeCell ref="D41:D45"/>
    <mergeCell ref="Z41:Z45"/>
    <mergeCell ref="AA41:AA45"/>
    <mergeCell ref="AB41:AB45"/>
    <mergeCell ref="AC41:AC45"/>
    <mergeCell ref="AD41:AD45"/>
    <mergeCell ref="AD28:AD35"/>
    <mergeCell ref="AE28:AE35"/>
    <mergeCell ref="AF28:AF35"/>
    <mergeCell ref="AG28:AG35"/>
    <mergeCell ref="AH28:AH35"/>
    <mergeCell ref="AI28:AI35"/>
    <mergeCell ref="A28:A35"/>
    <mergeCell ref="AH46:AH50"/>
    <mergeCell ref="AI46:AI50"/>
    <mergeCell ref="AJ46:AJ50"/>
    <mergeCell ref="Z51:Z53"/>
    <mergeCell ref="AA51:AA53"/>
    <mergeCell ref="AB51:AB53"/>
    <mergeCell ref="AC51:AC53"/>
    <mergeCell ref="AB46:AB50"/>
    <mergeCell ref="AC46:AC50"/>
    <mergeCell ref="AD46:AD50"/>
    <mergeCell ref="AE46:AE50"/>
    <mergeCell ref="AF46:AF50"/>
    <mergeCell ref="AG46:AG50"/>
    <mergeCell ref="Z46:Z50"/>
    <mergeCell ref="AA46:AA50"/>
    <mergeCell ref="AJ51:AJ53"/>
    <mergeCell ref="AD51:AD53"/>
    <mergeCell ref="AH51:AH53"/>
    <mergeCell ref="AI51:AI53"/>
    <mergeCell ref="D55:D60"/>
    <mergeCell ref="Z55:Z60"/>
    <mergeCell ref="AA55:AA60"/>
    <mergeCell ref="AB55:AB60"/>
    <mergeCell ref="AC55:AC60"/>
    <mergeCell ref="AD55:AD60"/>
    <mergeCell ref="AE51:AE53"/>
    <mergeCell ref="AF51:AF53"/>
    <mergeCell ref="AG51:AG53"/>
    <mergeCell ref="AI67:AI68"/>
    <mergeCell ref="AJ67:AJ68"/>
    <mergeCell ref="AE55:AE60"/>
    <mergeCell ref="AF55:AF60"/>
    <mergeCell ref="AG55:AG60"/>
    <mergeCell ref="AH55:AH60"/>
    <mergeCell ref="AI55:AI60"/>
    <mergeCell ref="AJ55:AJ60"/>
    <mergeCell ref="AD67:AD68"/>
    <mergeCell ref="AE67:AE68"/>
    <mergeCell ref="AF67:AF68"/>
    <mergeCell ref="AG67:AG68"/>
    <mergeCell ref="AH67:AH68"/>
    <mergeCell ref="AJ61:AJ66"/>
    <mergeCell ref="AD61:AD66"/>
    <mergeCell ref="AE61:AE66"/>
    <mergeCell ref="AF61:AF66"/>
    <mergeCell ref="AG61:AG66"/>
    <mergeCell ref="AH69:AH70"/>
    <mergeCell ref="AI69:AI70"/>
    <mergeCell ref="A69:A70"/>
    <mergeCell ref="AA69:AA70"/>
    <mergeCell ref="AB69:AB70"/>
    <mergeCell ref="AC69:AC70"/>
    <mergeCell ref="AC67:AC68"/>
    <mergeCell ref="AH61:AH66"/>
    <mergeCell ref="AI61:AI66"/>
    <mergeCell ref="B69:B70"/>
    <mergeCell ref="C69:C70"/>
    <mergeCell ref="A67:A68"/>
    <mergeCell ref="B67:B68"/>
    <mergeCell ref="C67:C68"/>
    <mergeCell ref="D67:D68"/>
    <mergeCell ref="Z67:Z68"/>
    <mergeCell ref="AA67:AA68"/>
    <mergeCell ref="AB67:AB68"/>
    <mergeCell ref="AB61:AB66"/>
    <mergeCell ref="AC61:AC66"/>
    <mergeCell ref="AD69:AD70"/>
    <mergeCell ref="AE69:AE70"/>
    <mergeCell ref="D69:D70"/>
    <mergeCell ref="Z69:Z70"/>
    <mergeCell ref="A61:A66"/>
    <mergeCell ref="B61:B66"/>
    <mergeCell ref="C61:C66"/>
    <mergeCell ref="D61:D66"/>
    <mergeCell ref="AD79:AD86"/>
    <mergeCell ref="AE79:AE86"/>
    <mergeCell ref="AF79:AF86"/>
    <mergeCell ref="AG79:AG86"/>
    <mergeCell ref="A79:A86"/>
    <mergeCell ref="B79:B86"/>
    <mergeCell ref="A75:A78"/>
    <mergeCell ref="B75:B78"/>
    <mergeCell ref="A71:A74"/>
    <mergeCell ref="B71:B74"/>
    <mergeCell ref="Z61:Z66"/>
    <mergeCell ref="AA61:AA66"/>
    <mergeCell ref="AH79:AH86"/>
    <mergeCell ref="C71:C74"/>
    <mergeCell ref="D71:D74"/>
    <mergeCell ref="Z71:Z74"/>
    <mergeCell ref="AA71:AA74"/>
    <mergeCell ref="AB71:AB74"/>
    <mergeCell ref="AC71:AC74"/>
    <mergeCell ref="AD71:AD74"/>
    <mergeCell ref="AG71:AG74"/>
    <mergeCell ref="AH71:AH74"/>
    <mergeCell ref="Z79:Z86"/>
    <mergeCell ref="AA79:AA86"/>
    <mergeCell ref="AB79:AB86"/>
    <mergeCell ref="AB75:AB78"/>
    <mergeCell ref="AC75:AC78"/>
    <mergeCell ref="C75:C78"/>
    <mergeCell ref="D75:D78"/>
    <mergeCell ref="Z75:Z78"/>
    <mergeCell ref="AA75:AA78"/>
    <mergeCell ref="AJ79:AJ86"/>
    <mergeCell ref="AI71:AI74"/>
    <mergeCell ref="AJ71:AJ74"/>
    <mergeCell ref="AJ69:AJ70"/>
    <mergeCell ref="AF69:AF70"/>
    <mergeCell ref="AG69:AG70"/>
    <mergeCell ref="C87:C88"/>
    <mergeCell ref="D87:D88"/>
    <mergeCell ref="Z87:Z88"/>
    <mergeCell ref="AA87:AA88"/>
    <mergeCell ref="AB87:AB88"/>
    <mergeCell ref="AE71:AE74"/>
    <mergeCell ref="AF71:AF74"/>
    <mergeCell ref="AC87:AC88"/>
    <mergeCell ref="AC79:AC86"/>
    <mergeCell ref="AH75:AH78"/>
    <mergeCell ref="AI75:AI78"/>
    <mergeCell ref="AJ75:AJ78"/>
    <mergeCell ref="AD75:AD78"/>
    <mergeCell ref="AE75:AE78"/>
    <mergeCell ref="AF75:AF78"/>
    <mergeCell ref="AG75:AG78"/>
    <mergeCell ref="C79:C86"/>
    <mergeCell ref="D79:D86"/>
    <mergeCell ref="AF89:AF90"/>
    <mergeCell ref="AG89:AG90"/>
    <mergeCell ref="AH89:AH90"/>
    <mergeCell ref="AI89:AI90"/>
    <mergeCell ref="AI79:AI86"/>
    <mergeCell ref="AJ89:AJ90"/>
    <mergeCell ref="AJ87:AJ88"/>
    <mergeCell ref="A89:A90"/>
    <mergeCell ref="B89:B90"/>
    <mergeCell ref="C89:C90"/>
    <mergeCell ref="D89:D90"/>
    <mergeCell ref="Z89:Z90"/>
    <mergeCell ref="AA89:AA90"/>
    <mergeCell ref="AB89:AB90"/>
    <mergeCell ref="AC89:AC90"/>
    <mergeCell ref="AD89:AD90"/>
    <mergeCell ref="AD87:AD88"/>
    <mergeCell ref="AE87:AE88"/>
    <mergeCell ref="AF87:AF88"/>
    <mergeCell ref="AG87:AG88"/>
    <mergeCell ref="AH87:AH88"/>
    <mergeCell ref="AI87:AI88"/>
    <mergeCell ref="A87:A88"/>
    <mergeCell ref="B87:B88"/>
    <mergeCell ref="D103:D105"/>
    <mergeCell ref="C103:C105"/>
    <mergeCell ref="B103:B105"/>
    <mergeCell ref="A103:A105"/>
    <mergeCell ref="A95:A102"/>
    <mergeCell ref="B95:B102"/>
    <mergeCell ref="C95:C102"/>
    <mergeCell ref="D95:D102"/>
    <mergeCell ref="AE89:AE90"/>
    <mergeCell ref="Z103:Z105"/>
    <mergeCell ref="AA103:AA105"/>
    <mergeCell ref="AB103:AB105"/>
    <mergeCell ref="AC103:AC105"/>
    <mergeCell ref="AD103:AD105"/>
    <mergeCell ref="Z95:Z98"/>
    <mergeCell ref="AA95:AA98"/>
    <mergeCell ref="AB95:AB98"/>
    <mergeCell ref="AC95:AC98"/>
    <mergeCell ref="AD95:AD98"/>
    <mergeCell ref="AE103:AE105"/>
    <mergeCell ref="AE95:AE98"/>
    <mergeCell ref="A91:A92"/>
    <mergeCell ref="B91:B92"/>
    <mergeCell ref="C91:C92"/>
    <mergeCell ref="AF103:AF105"/>
    <mergeCell ref="AG103:AG105"/>
    <mergeCell ref="AH103:AH105"/>
    <mergeCell ref="AI103:AI105"/>
    <mergeCell ref="AJ103:AJ105"/>
    <mergeCell ref="AF95:AF98"/>
    <mergeCell ref="AG95:AG98"/>
    <mergeCell ref="AH95:AH98"/>
    <mergeCell ref="AI95:AI98"/>
    <mergeCell ref="AJ95:AJ98"/>
    <mergeCell ref="AE106:AE108"/>
    <mergeCell ref="AF106:AF108"/>
    <mergeCell ref="AG106:AG108"/>
    <mergeCell ref="AH106:AH108"/>
    <mergeCell ref="AI106:AI108"/>
    <mergeCell ref="AJ106:AJ108"/>
    <mergeCell ref="A106:A108"/>
    <mergeCell ref="B106:B108"/>
    <mergeCell ref="C106:C108"/>
    <mergeCell ref="D106:D108"/>
    <mergeCell ref="Z106:Z108"/>
    <mergeCell ref="AA106:AA108"/>
    <mergeCell ref="AB106:AB108"/>
    <mergeCell ref="AC106:AC108"/>
    <mergeCell ref="AD106:AD108"/>
  </mergeCells>
  <pageMargins left="0.7" right="0.7" top="0.75" bottom="0.75" header="0.3" footer="0.3"/>
  <pageSetup paperSize="9" scale="71" orientation="portrait" r:id="rId1"/>
  <rowBreaks count="2" manualBreakCount="2">
    <brk id="40" max="16383" man="1"/>
    <brk id="94" max="16383" man="1"/>
  </rowBreaks>
  <colBreaks count="1" manualBreakCount="1">
    <brk id="4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O149"/>
  <sheetViews>
    <sheetView topLeftCell="B1" zoomScale="67" zoomScaleNormal="67" workbookViewId="0">
      <selection activeCell="AJ148" sqref="AJ148"/>
    </sheetView>
  </sheetViews>
  <sheetFormatPr defaultRowHeight="15" x14ac:dyDescent="0.25"/>
  <cols>
    <col min="1" max="1" width="8" style="806" customWidth="1"/>
    <col min="2" max="2" width="20.42578125" style="806" customWidth="1"/>
    <col min="3" max="4" width="22.5703125" style="806" customWidth="1"/>
    <col min="5" max="5" width="25.140625" style="806" customWidth="1"/>
    <col min="6" max="17" width="9.140625" style="806"/>
    <col min="18" max="34" width="10.7109375" style="806" customWidth="1"/>
    <col min="35" max="35" width="11.28515625" style="806" customWidth="1"/>
    <col min="36" max="36" width="15.5703125" style="806" customWidth="1"/>
    <col min="37" max="16384" width="9.140625" style="806"/>
  </cols>
  <sheetData>
    <row r="1" spans="1:36" x14ac:dyDescent="0.25">
      <c r="A1" s="804"/>
      <c r="B1" s="804"/>
      <c r="C1" s="804"/>
      <c r="D1" s="804"/>
      <c r="E1" s="804"/>
      <c r="F1" s="804"/>
      <c r="G1" s="804"/>
      <c r="H1" s="804"/>
      <c r="I1" s="804"/>
      <c r="J1" s="804"/>
      <c r="K1" s="804"/>
      <c r="L1" s="804"/>
      <c r="M1" s="804"/>
      <c r="N1" s="804"/>
      <c r="O1" s="804"/>
      <c r="P1" s="804"/>
      <c r="Q1" s="804"/>
      <c r="R1" s="804"/>
      <c r="S1" s="804"/>
      <c r="T1" s="804"/>
      <c r="U1" s="805"/>
      <c r="V1" s="805"/>
    </row>
    <row r="2" spans="1:36" x14ac:dyDescent="0.25">
      <c r="A2" s="804"/>
      <c r="B2" s="2061" t="s">
        <v>1420</v>
      </c>
      <c r="C2" s="2062"/>
      <c r="D2" s="2062"/>
      <c r="E2" s="2062"/>
      <c r="F2" s="2062"/>
      <c r="G2" s="2062"/>
      <c r="H2" s="2062"/>
      <c r="I2" s="2062"/>
      <c r="J2" s="2062"/>
      <c r="K2" s="2062"/>
      <c r="L2" s="2062"/>
      <c r="M2" s="2062"/>
      <c r="N2" s="2062"/>
      <c r="O2" s="2062"/>
      <c r="P2" s="2062"/>
      <c r="Q2" s="2063"/>
      <c r="R2" s="804"/>
      <c r="S2" s="804"/>
      <c r="T2" s="804"/>
      <c r="U2" s="805"/>
      <c r="V2" s="805"/>
    </row>
    <row r="3" spans="1:36" x14ac:dyDescent="0.25">
      <c r="A3" s="804"/>
      <c r="B3" s="2064"/>
      <c r="C3" s="2065"/>
      <c r="D3" s="2065"/>
      <c r="E3" s="2065"/>
      <c r="F3" s="2065"/>
      <c r="G3" s="2065"/>
      <c r="H3" s="2065"/>
      <c r="I3" s="2065"/>
      <c r="J3" s="2065"/>
      <c r="K3" s="2065"/>
      <c r="L3" s="2065"/>
      <c r="M3" s="2065"/>
      <c r="N3" s="2065"/>
      <c r="O3" s="2065"/>
      <c r="P3" s="2065"/>
      <c r="Q3" s="2066"/>
      <c r="R3" s="804"/>
      <c r="S3" s="804"/>
      <c r="T3" s="804"/>
      <c r="U3" s="805"/>
      <c r="V3" s="805"/>
    </row>
    <row r="4" spans="1:36" ht="20.25" x14ac:dyDescent="0.25">
      <c r="A4" s="804"/>
      <c r="B4" s="807"/>
      <c r="C4" s="807"/>
      <c r="D4" s="807"/>
      <c r="E4" s="807"/>
      <c r="F4" s="807"/>
      <c r="G4" s="807"/>
      <c r="H4" s="807"/>
      <c r="I4" s="807"/>
      <c r="J4" s="807"/>
      <c r="K4" s="807"/>
      <c r="L4" s="807"/>
      <c r="M4" s="807"/>
      <c r="N4" s="807"/>
      <c r="O4" s="807"/>
      <c r="P4" s="807"/>
      <c r="Q4" s="807"/>
      <c r="R4" s="804"/>
      <c r="S4" s="804"/>
      <c r="T4" s="804"/>
      <c r="U4" s="805"/>
      <c r="V4" s="805"/>
    </row>
    <row r="5" spans="1:36" ht="20.25" x14ac:dyDescent="0.25">
      <c r="A5" s="804"/>
      <c r="B5" s="807"/>
      <c r="C5" s="807"/>
      <c r="D5" s="807"/>
      <c r="E5" s="807"/>
      <c r="F5" s="2067"/>
      <c r="G5" s="2067"/>
      <c r="H5" s="2067"/>
      <c r="I5" s="2067"/>
      <c r="J5" s="2067"/>
      <c r="K5" s="2067"/>
      <c r="L5" s="2067"/>
      <c r="M5" s="2067"/>
      <c r="N5" s="2067"/>
      <c r="O5" s="2067"/>
      <c r="P5" s="2067"/>
      <c r="Q5" s="2067"/>
      <c r="R5" s="2067"/>
      <c r="S5" s="2067"/>
      <c r="T5" s="2067"/>
      <c r="U5" s="2067"/>
      <c r="V5" s="2068" t="s">
        <v>1</v>
      </c>
      <c r="W5" s="2068"/>
      <c r="X5" s="2068"/>
      <c r="Y5" s="2068"/>
      <c r="Z5" s="2068"/>
      <c r="AA5" s="2068"/>
      <c r="AB5" s="2068"/>
      <c r="AC5" s="2068"/>
      <c r="AD5" s="2068"/>
      <c r="AE5" s="2068"/>
      <c r="AF5" s="2068"/>
      <c r="AG5" s="2068"/>
      <c r="AH5" s="2068"/>
    </row>
    <row r="6" spans="1:36" ht="30" customHeight="1" x14ac:dyDescent="0.25">
      <c r="A6" s="804"/>
      <c r="B6" s="807"/>
      <c r="C6" s="807"/>
      <c r="D6" s="807"/>
      <c r="E6" s="807"/>
      <c r="F6" s="2067"/>
      <c r="G6" s="2067"/>
      <c r="H6" s="2067"/>
      <c r="I6" s="2067"/>
      <c r="J6" s="2067"/>
      <c r="K6" s="2067"/>
      <c r="L6" s="2067"/>
      <c r="M6" s="2067"/>
      <c r="N6" s="2067"/>
      <c r="O6" s="2067"/>
      <c r="P6" s="2067"/>
      <c r="Q6" s="2067"/>
      <c r="R6" s="2067"/>
      <c r="S6" s="2067"/>
      <c r="T6" s="2067"/>
      <c r="U6" s="2067"/>
      <c r="V6" s="2068"/>
      <c r="W6" s="2068"/>
      <c r="X6" s="2068"/>
      <c r="Y6" s="2068"/>
      <c r="Z6" s="2068"/>
      <c r="AA6" s="2068"/>
      <c r="AB6" s="2068"/>
      <c r="AC6" s="2068"/>
      <c r="AD6" s="2068"/>
      <c r="AE6" s="2068"/>
      <c r="AF6" s="2068"/>
      <c r="AG6" s="2068"/>
      <c r="AH6" s="2068"/>
    </row>
    <row r="7" spans="1:36" ht="15.75" thickBot="1" x14ac:dyDescent="0.3">
      <c r="A7" s="804"/>
      <c r="B7" s="804"/>
      <c r="C7" s="804"/>
      <c r="D7" s="804"/>
      <c r="E7" s="804"/>
      <c r="F7" s="804"/>
      <c r="G7" s="804"/>
      <c r="H7" s="804"/>
      <c r="I7" s="804"/>
      <c r="J7" s="804"/>
      <c r="K7" s="804"/>
      <c r="L7" s="804"/>
      <c r="M7" s="804"/>
      <c r="N7" s="804"/>
      <c r="O7" s="804"/>
      <c r="P7" s="804"/>
      <c r="Q7" s="804"/>
      <c r="R7" s="804"/>
      <c r="S7" s="804"/>
      <c r="T7" s="804"/>
      <c r="U7" s="805"/>
      <c r="V7" s="805"/>
    </row>
    <row r="8" spans="1:36" ht="31.5" customHeight="1" x14ac:dyDescent="0.25">
      <c r="A8" s="2069" t="s">
        <v>2</v>
      </c>
      <c r="B8" s="2072" t="s">
        <v>1421</v>
      </c>
      <c r="C8" s="2075" t="s">
        <v>1422</v>
      </c>
      <c r="D8" s="2075" t="s">
        <v>5</v>
      </c>
      <c r="E8" s="2072" t="s">
        <v>1423</v>
      </c>
      <c r="F8" s="2078" t="s">
        <v>1424</v>
      </c>
      <c r="G8" s="2079"/>
      <c r="H8" s="2079"/>
      <c r="I8" s="2079"/>
      <c r="J8" s="2079"/>
      <c r="K8" s="2079"/>
      <c r="L8" s="2079"/>
      <c r="M8" s="2079"/>
      <c r="N8" s="2079"/>
      <c r="O8" s="2079"/>
      <c r="P8" s="2079"/>
      <c r="Q8" s="2080"/>
      <c r="R8" s="2081" t="s">
        <v>8</v>
      </c>
      <c r="S8" s="2082"/>
      <c r="T8" s="2082"/>
      <c r="U8" s="2083"/>
      <c r="V8" s="2040" t="s">
        <v>1425</v>
      </c>
      <c r="W8" s="2041"/>
      <c r="X8" s="2041"/>
      <c r="Y8" s="2042"/>
      <c r="Z8" s="2046" t="s">
        <v>1426</v>
      </c>
      <c r="AA8" s="2047"/>
      <c r="AB8" s="2047"/>
      <c r="AC8" s="2048"/>
      <c r="AD8" s="2046" t="s">
        <v>1427</v>
      </c>
      <c r="AE8" s="2047"/>
      <c r="AF8" s="2047"/>
      <c r="AG8" s="2048"/>
      <c r="AH8" s="2052" t="s">
        <v>1428</v>
      </c>
      <c r="AI8" s="2055" t="s">
        <v>1429</v>
      </c>
      <c r="AJ8" s="2058" t="s">
        <v>1430</v>
      </c>
    </row>
    <row r="9" spans="1:36" ht="33" customHeight="1" thickBot="1" x14ac:dyDescent="0.3">
      <c r="A9" s="2070"/>
      <c r="B9" s="2073"/>
      <c r="C9" s="2076"/>
      <c r="D9" s="2076"/>
      <c r="E9" s="2073"/>
      <c r="F9" s="2030" t="s">
        <v>15</v>
      </c>
      <c r="G9" s="2031"/>
      <c r="H9" s="2031"/>
      <c r="I9" s="2031"/>
      <c r="J9" s="2031"/>
      <c r="K9" s="2031"/>
      <c r="L9" s="1946" t="s">
        <v>16</v>
      </c>
      <c r="M9" s="1946"/>
      <c r="N9" s="1946"/>
      <c r="O9" s="1946"/>
      <c r="P9" s="1946"/>
      <c r="Q9" s="1946"/>
      <c r="R9" s="2084"/>
      <c r="S9" s="2085"/>
      <c r="T9" s="2085"/>
      <c r="U9" s="2086"/>
      <c r="V9" s="2043"/>
      <c r="W9" s="2044"/>
      <c r="X9" s="2044"/>
      <c r="Y9" s="2045"/>
      <c r="Z9" s="2049"/>
      <c r="AA9" s="2050"/>
      <c r="AB9" s="2050"/>
      <c r="AC9" s="2051"/>
      <c r="AD9" s="2049"/>
      <c r="AE9" s="2050"/>
      <c r="AF9" s="2050"/>
      <c r="AG9" s="2051"/>
      <c r="AH9" s="2053"/>
      <c r="AI9" s="2056"/>
      <c r="AJ9" s="2059"/>
    </row>
    <row r="10" spans="1:36" ht="16.5" thickTop="1" x14ac:dyDescent="0.25">
      <c r="A10" s="2070"/>
      <c r="B10" s="2073"/>
      <c r="C10" s="2076"/>
      <c r="D10" s="2076"/>
      <c r="E10" s="2073"/>
      <c r="F10" s="2032">
        <v>1000.375</v>
      </c>
      <c r="G10" s="2033"/>
      <c r="H10" s="2034"/>
      <c r="I10" s="2035">
        <v>1000.8333333333334</v>
      </c>
      <c r="J10" s="2033"/>
      <c r="K10" s="2036"/>
      <c r="L10" s="2035">
        <v>1000.375</v>
      </c>
      <c r="M10" s="2033"/>
      <c r="N10" s="2034"/>
      <c r="O10" s="2037">
        <v>1000.8333333333334</v>
      </c>
      <c r="P10" s="2038"/>
      <c r="Q10" s="2039"/>
      <c r="R10" s="2021" t="s">
        <v>15</v>
      </c>
      <c r="S10" s="2022"/>
      <c r="T10" s="2023" t="s">
        <v>16</v>
      </c>
      <c r="U10" s="2024"/>
      <c r="V10" s="2025" t="s">
        <v>15</v>
      </c>
      <c r="W10" s="2026"/>
      <c r="X10" s="2027" t="s">
        <v>16</v>
      </c>
      <c r="Y10" s="2028"/>
      <c r="Z10" s="2029" t="s">
        <v>15</v>
      </c>
      <c r="AA10" s="2026"/>
      <c r="AB10" s="2027" t="s">
        <v>16</v>
      </c>
      <c r="AC10" s="2028"/>
      <c r="AD10" s="2025" t="s">
        <v>15</v>
      </c>
      <c r="AE10" s="2026"/>
      <c r="AF10" s="2027" t="s">
        <v>16</v>
      </c>
      <c r="AG10" s="2028"/>
      <c r="AH10" s="2053"/>
      <c r="AI10" s="2056"/>
      <c r="AJ10" s="2059"/>
    </row>
    <row r="11" spans="1:36" ht="16.5" thickBot="1" x14ac:dyDescent="0.3">
      <c r="A11" s="2071"/>
      <c r="B11" s="2074"/>
      <c r="C11" s="2077"/>
      <c r="D11" s="2077"/>
      <c r="E11" s="2074"/>
      <c r="F11" s="808" t="s">
        <v>17</v>
      </c>
      <c r="G11" s="809" t="s">
        <v>18</v>
      </c>
      <c r="H11" s="810" t="s">
        <v>19</v>
      </c>
      <c r="I11" s="808" t="s">
        <v>17</v>
      </c>
      <c r="J11" s="809" t="s">
        <v>18</v>
      </c>
      <c r="K11" s="810" t="s">
        <v>19</v>
      </c>
      <c r="L11" s="808" t="s">
        <v>17</v>
      </c>
      <c r="M11" s="809" t="s">
        <v>18</v>
      </c>
      <c r="N11" s="810" t="s">
        <v>19</v>
      </c>
      <c r="O11" s="808" t="s">
        <v>17</v>
      </c>
      <c r="P11" s="809" t="s">
        <v>18</v>
      </c>
      <c r="Q11" s="810" t="s">
        <v>19</v>
      </c>
      <c r="R11" s="811">
        <v>1000.375</v>
      </c>
      <c r="S11" s="811">
        <v>1000.8333333333334</v>
      </c>
      <c r="T11" s="811">
        <v>1000.375</v>
      </c>
      <c r="U11" s="811">
        <v>1000.8333333333334</v>
      </c>
      <c r="V11" s="812">
        <v>1000.375</v>
      </c>
      <c r="W11" s="812">
        <v>1000.8333333333334</v>
      </c>
      <c r="X11" s="813">
        <v>1000.375</v>
      </c>
      <c r="Y11" s="814">
        <v>1000.8333333333334</v>
      </c>
      <c r="Z11" s="812">
        <v>1000.375</v>
      </c>
      <c r="AA11" s="812">
        <v>1000.8333333333334</v>
      </c>
      <c r="AB11" s="815">
        <v>1000.375</v>
      </c>
      <c r="AC11" s="815">
        <v>1000.8333333333334</v>
      </c>
      <c r="AD11" s="812">
        <v>1000.375</v>
      </c>
      <c r="AE11" s="812">
        <v>1000.8333333333334</v>
      </c>
      <c r="AF11" s="815">
        <v>1000.375</v>
      </c>
      <c r="AG11" s="815">
        <v>1000.7916666666666</v>
      </c>
      <c r="AH11" s="2054"/>
      <c r="AI11" s="2057"/>
      <c r="AJ11" s="2060"/>
    </row>
    <row r="12" spans="1:36" ht="16.5" thickTop="1" x14ac:dyDescent="0.25">
      <c r="A12" s="2015">
        <v>1</v>
      </c>
      <c r="B12" s="1945" t="s">
        <v>1431</v>
      </c>
      <c r="C12" s="1978" t="s">
        <v>1432</v>
      </c>
      <c r="D12" s="1980">
        <f>(1000+630)*0.9</f>
        <v>1467</v>
      </c>
      <c r="E12" s="816" t="s">
        <v>1351</v>
      </c>
      <c r="F12" s="817">
        <v>40</v>
      </c>
      <c r="G12" s="818">
        <v>40</v>
      </c>
      <c r="H12" s="819">
        <v>38</v>
      </c>
      <c r="I12" s="820">
        <v>46</v>
      </c>
      <c r="J12" s="818">
        <v>47</v>
      </c>
      <c r="K12" s="821">
        <v>41</v>
      </c>
      <c r="L12" s="817">
        <v>2.6</v>
      </c>
      <c r="M12" s="818">
        <v>2.2000000000000002</v>
      </c>
      <c r="N12" s="819">
        <v>3.6</v>
      </c>
      <c r="O12" s="822">
        <v>3</v>
      </c>
      <c r="P12" s="823">
        <v>3</v>
      </c>
      <c r="Q12" s="824">
        <v>6</v>
      </c>
      <c r="R12" s="825">
        <v>390</v>
      </c>
      <c r="S12" s="824">
        <v>390</v>
      </c>
      <c r="T12" s="825">
        <v>390</v>
      </c>
      <c r="U12" s="824">
        <v>390</v>
      </c>
      <c r="V12" s="826">
        <f t="shared" ref="V12:V70" si="0">IF(AND(F12=0,G12=0,H12=0),0,IF(AND(F12=0,G12=0),H12,IF(AND(F12=0,H12=0),G12,IF(AND(G12=0,H12=0),F12,IF(F12=0,(G12+H12)/2,IF(G12=0,(F12+H12)/2,IF(H12=0,(F12+G12)/2,(F12+G12+H12)/3)))))))</f>
        <v>39.333333333333336</v>
      </c>
      <c r="W12" s="827">
        <f t="shared" ref="W12:W70" si="1">IF(AND(I12=0,J12=0,K12=0),0,IF(AND(I12=0,J12=0),K12,IF(AND(I12=0,K12=0),J12,IF(AND(J12=0,K12=0),I12,IF(I12=0,(J12+K12)/2,IF(J12=0,(I12+K12)/2,IF(K12=0,(I12+J12)/2,(I12+J12+K12)/3)))))))</f>
        <v>44.666666666666664</v>
      </c>
      <c r="X12" s="828">
        <f t="shared" ref="X12:X71" si="2">IF(AND(L12=0,M12=0,N12=0),0,IF(AND(L12=0,M12=0),N12,IF(AND(L12=0,N12=0),M12,IF(AND(M12=0,N12=0),L12,IF(L12=0,(M12+N12)/2,IF(M12=0,(L12+N12)/2,IF(N12=0,(L12+M12)/2,(L12+M12+N12)/3)))))))</f>
        <v>2.8000000000000003</v>
      </c>
      <c r="Y12" s="829">
        <f t="shared" ref="Y12:Y71" si="3">IF(AND(O12=0,P12=0,Q12=0),0,IF(AND(O12=0,P12=0),Q12,IF(AND(O12=0,Q12=0),P12,IF(AND(P12=0,Q12=0),O12,IF(O12=0,(P12+Q12)/2,IF(P12=0,(O12+Q12)/2,IF(Q12=0,(O12+P12)/2,(O12+P12+Q12)/3)))))))</f>
        <v>4</v>
      </c>
      <c r="Z12" s="1856">
        <f>SUM(V12:V20)</f>
        <v>275</v>
      </c>
      <c r="AA12" s="1827">
        <f>SUM(W12:W20)</f>
        <v>315.33333333333331</v>
      </c>
      <c r="AB12" s="1830">
        <f>SUM(X12:X20)</f>
        <v>109.3</v>
      </c>
      <c r="AC12" s="1859">
        <f>SUM(Y12:Y20)</f>
        <v>99</v>
      </c>
      <c r="AD12" s="1862">
        <f>Z12*0.38*0.9*SQRT(3)</f>
        <v>162.8993784518529</v>
      </c>
      <c r="AE12" s="1827">
        <f t="shared" ref="AE12:AG48" si="4">AA12*0.38*0.9*SQRT(3)</f>
        <v>186.79128729145799</v>
      </c>
      <c r="AF12" s="1830">
        <f t="shared" si="4"/>
        <v>64.745098417409167</v>
      </c>
      <c r="AG12" s="1833">
        <f t="shared" si="4"/>
        <v>58.643776242667037</v>
      </c>
      <c r="AH12" s="1836">
        <f>MAX(Z12:AC20)</f>
        <v>315.33333333333331</v>
      </c>
      <c r="AI12" s="1839">
        <f>AH12*0.38*0.9*SQRT(3)</f>
        <v>186.79128729145799</v>
      </c>
      <c r="AJ12" s="1842">
        <f>D12-AI12</f>
        <v>1280.208712708542</v>
      </c>
    </row>
    <row r="13" spans="1:36" ht="15.75" x14ac:dyDescent="0.25">
      <c r="A13" s="2016"/>
      <c r="B13" s="2019"/>
      <c r="C13" s="1979"/>
      <c r="D13" s="1981"/>
      <c r="E13" s="830" t="s">
        <v>412</v>
      </c>
      <c r="F13" s="831">
        <v>10</v>
      </c>
      <c r="G13" s="832">
        <v>9</v>
      </c>
      <c r="H13" s="833">
        <v>11</v>
      </c>
      <c r="I13" s="834">
        <v>20</v>
      </c>
      <c r="J13" s="832">
        <v>38</v>
      </c>
      <c r="K13" s="835">
        <v>18</v>
      </c>
      <c r="L13" s="836">
        <v>22.8</v>
      </c>
      <c r="M13" s="837">
        <v>56.3</v>
      </c>
      <c r="N13" s="838">
        <v>45.8</v>
      </c>
      <c r="O13" s="839">
        <v>20</v>
      </c>
      <c r="P13" s="840">
        <v>38</v>
      </c>
      <c r="Q13" s="841">
        <v>18</v>
      </c>
      <c r="R13" s="842">
        <v>390</v>
      </c>
      <c r="S13" s="841">
        <v>390</v>
      </c>
      <c r="T13" s="842">
        <v>390</v>
      </c>
      <c r="U13" s="841">
        <v>390</v>
      </c>
      <c r="V13" s="843">
        <f t="shared" si="0"/>
        <v>10</v>
      </c>
      <c r="W13" s="844">
        <f t="shared" si="1"/>
        <v>25.333333333333332</v>
      </c>
      <c r="X13" s="828">
        <f t="shared" si="2"/>
        <v>41.633333333333333</v>
      </c>
      <c r="Y13" s="829">
        <f t="shared" si="3"/>
        <v>25.333333333333332</v>
      </c>
      <c r="Z13" s="1857"/>
      <c r="AA13" s="1828"/>
      <c r="AB13" s="1831"/>
      <c r="AC13" s="1860"/>
      <c r="AD13" s="1863"/>
      <c r="AE13" s="1828"/>
      <c r="AF13" s="1831"/>
      <c r="AG13" s="1834"/>
      <c r="AH13" s="1837"/>
      <c r="AI13" s="1840"/>
      <c r="AJ13" s="1843"/>
    </row>
    <row r="14" spans="1:36" ht="15.75" x14ac:dyDescent="0.25">
      <c r="A14" s="2016"/>
      <c r="B14" s="2019"/>
      <c r="C14" s="1979"/>
      <c r="D14" s="1981"/>
      <c r="E14" s="845" t="s">
        <v>413</v>
      </c>
      <c r="F14" s="846">
        <v>3</v>
      </c>
      <c r="G14" s="847">
        <v>5</v>
      </c>
      <c r="H14" s="848">
        <v>6</v>
      </c>
      <c r="I14" s="849">
        <v>1</v>
      </c>
      <c r="J14" s="847">
        <v>6</v>
      </c>
      <c r="K14" s="850">
        <v>6</v>
      </c>
      <c r="L14" s="846">
        <v>4.4000000000000004</v>
      </c>
      <c r="M14" s="847">
        <v>1.2</v>
      </c>
      <c r="N14" s="848">
        <v>0.2</v>
      </c>
      <c r="O14" s="851">
        <v>1</v>
      </c>
      <c r="P14" s="852">
        <v>6</v>
      </c>
      <c r="Q14" s="853">
        <v>6</v>
      </c>
      <c r="R14" s="854">
        <v>390</v>
      </c>
      <c r="S14" s="855">
        <v>390</v>
      </c>
      <c r="T14" s="854">
        <v>390</v>
      </c>
      <c r="U14" s="855">
        <v>390</v>
      </c>
      <c r="V14" s="843">
        <f t="shared" si="0"/>
        <v>4.666666666666667</v>
      </c>
      <c r="W14" s="844">
        <f t="shared" si="1"/>
        <v>4.333333333333333</v>
      </c>
      <c r="X14" s="828">
        <f t="shared" si="2"/>
        <v>1.9333333333333336</v>
      </c>
      <c r="Y14" s="829">
        <f t="shared" si="3"/>
        <v>4.333333333333333</v>
      </c>
      <c r="Z14" s="1857"/>
      <c r="AA14" s="1828"/>
      <c r="AB14" s="1831"/>
      <c r="AC14" s="1860"/>
      <c r="AD14" s="1863"/>
      <c r="AE14" s="1828"/>
      <c r="AF14" s="1831"/>
      <c r="AG14" s="1834"/>
      <c r="AH14" s="1837"/>
      <c r="AI14" s="1840"/>
      <c r="AJ14" s="1843"/>
    </row>
    <row r="15" spans="1:36" ht="15.75" x14ac:dyDescent="0.25">
      <c r="A15" s="2016"/>
      <c r="B15" s="2019"/>
      <c r="C15" s="1979"/>
      <c r="D15" s="1981"/>
      <c r="E15" s="830" t="s">
        <v>414</v>
      </c>
      <c r="F15" s="831">
        <v>0</v>
      </c>
      <c r="G15" s="832">
        <v>0</v>
      </c>
      <c r="H15" s="833">
        <v>0</v>
      </c>
      <c r="I15" s="834">
        <v>0</v>
      </c>
      <c r="J15" s="832">
        <v>0</v>
      </c>
      <c r="K15" s="835">
        <v>0</v>
      </c>
      <c r="L15" s="836">
        <v>0</v>
      </c>
      <c r="M15" s="837">
        <v>0</v>
      </c>
      <c r="N15" s="838">
        <v>0</v>
      </c>
      <c r="O15" s="839">
        <v>0</v>
      </c>
      <c r="P15" s="840">
        <v>0</v>
      </c>
      <c r="Q15" s="841">
        <v>0</v>
      </c>
      <c r="R15" s="842">
        <v>390</v>
      </c>
      <c r="S15" s="841">
        <v>390</v>
      </c>
      <c r="T15" s="842">
        <v>390</v>
      </c>
      <c r="U15" s="830">
        <v>390</v>
      </c>
      <c r="V15" s="856">
        <f t="shared" si="0"/>
        <v>0</v>
      </c>
      <c r="W15" s="856">
        <f t="shared" si="1"/>
        <v>0</v>
      </c>
      <c r="X15" s="828">
        <f>IF(AND(L15=0,M15=0,N15=0),0,IF(AND(L15=0,M15=0),N15,IF(AND(L15=0,N15=0),M15,IF(AND(M15=0,N15=0),L15,IF(L15=0,(M15+N15)/2,IF(M15=0,(L15+N15)/2,IF(N15=0,(L15+M15)/2,(L15+M15+N15)/3)))))))</f>
        <v>0</v>
      </c>
      <c r="Y15" s="829">
        <f t="shared" si="3"/>
        <v>0</v>
      </c>
      <c r="Z15" s="1857"/>
      <c r="AA15" s="1828"/>
      <c r="AB15" s="1831"/>
      <c r="AC15" s="1860"/>
      <c r="AD15" s="1863"/>
      <c r="AE15" s="1828"/>
      <c r="AF15" s="1831"/>
      <c r="AG15" s="1834"/>
      <c r="AH15" s="1837"/>
      <c r="AI15" s="1840"/>
      <c r="AJ15" s="1843"/>
    </row>
    <row r="16" spans="1:36" ht="31.5" x14ac:dyDescent="0.25">
      <c r="A16" s="2016"/>
      <c r="B16" s="2019"/>
      <c r="C16" s="1979"/>
      <c r="D16" s="1981"/>
      <c r="E16" s="830" t="s">
        <v>1352</v>
      </c>
      <c r="F16" s="831">
        <v>0</v>
      </c>
      <c r="G16" s="832">
        <v>0</v>
      </c>
      <c r="H16" s="833">
        <v>0</v>
      </c>
      <c r="I16" s="834">
        <v>0</v>
      </c>
      <c r="J16" s="832">
        <v>0</v>
      </c>
      <c r="K16" s="835">
        <v>0</v>
      </c>
      <c r="L16" s="836">
        <v>0</v>
      </c>
      <c r="M16" s="837">
        <v>0</v>
      </c>
      <c r="N16" s="838">
        <v>0</v>
      </c>
      <c r="O16" s="839">
        <v>0</v>
      </c>
      <c r="P16" s="840">
        <v>0</v>
      </c>
      <c r="Q16" s="841">
        <v>0</v>
      </c>
      <c r="R16" s="857">
        <v>390</v>
      </c>
      <c r="S16" s="853">
        <v>390</v>
      </c>
      <c r="T16" s="857">
        <v>390</v>
      </c>
      <c r="U16" s="858">
        <v>390</v>
      </c>
      <c r="V16" s="856">
        <f>IF(AND(F16=0,G16=0,H16=0),0,IF(AND(F16=0,G16=0),H16,IF(AND(F16=0,H16=0),G16,IF(AND(G16=0,H16=0),F16,IF(F16=0,(G16+H16)/2,IF(G16=0,(F16+H16)/2,IF(H16=0,(F16+G16)/2,(F16+G16+H16)/3)))))))</f>
        <v>0</v>
      </c>
      <c r="W16" s="856">
        <f>IF(AND(I16=0,J16=0,K16=0),0,IF(AND(I16=0,J16=0),K16,IF(AND(I16=0,K16=0),J16,IF(AND(J16=0,K16=0),I16,IF(I16=0,(J16+K16)/2,IF(J16=0,(I16+K16)/2,IF(K16=0,(I16+J16)/2,(I16+J16+K16)/3)))))))</f>
        <v>0</v>
      </c>
      <c r="X16" s="828">
        <f t="shared" si="2"/>
        <v>0</v>
      </c>
      <c r="Y16" s="829">
        <f t="shared" si="3"/>
        <v>0</v>
      </c>
      <c r="Z16" s="1857"/>
      <c r="AA16" s="1828"/>
      <c r="AB16" s="1831"/>
      <c r="AC16" s="1860"/>
      <c r="AD16" s="1863"/>
      <c r="AE16" s="1828"/>
      <c r="AF16" s="1831"/>
      <c r="AG16" s="1834"/>
      <c r="AH16" s="1837"/>
      <c r="AI16" s="1840"/>
      <c r="AJ16" s="1843"/>
    </row>
    <row r="17" spans="1:36" ht="31.5" x14ac:dyDescent="0.25">
      <c r="A17" s="2017"/>
      <c r="B17" s="2020"/>
      <c r="C17" s="1979"/>
      <c r="D17" s="1981"/>
      <c r="E17" s="859" t="s">
        <v>1353</v>
      </c>
      <c r="F17" s="860">
        <v>100</v>
      </c>
      <c r="G17" s="861">
        <v>105</v>
      </c>
      <c r="H17" s="862">
        <v>102</v>
      </c>
      <c r="I17" s="863">
        <v>113</v>
      </c>
      <c r="J17" s="861">
        <v>115</v>
      </c>
      <c r="K17" s="864">
        <v>98</v>
      </c>
      <c r="L17" s="865">
        <v>23</v>
      </c>
      <c r="M17" s="866">
        <v>24.8</v>
      </c>
      <c r="N17" s="867">
        <v>26.4</v>
      </c>
      <c r="O17" s="868">
        <v>23</v>
      </c>
      <c r="P17" s="869">
        <v>15</v>
      </c>
      <c r="Q17" s="870">
        <v>26</v>
      </c>
      <c r="R17" s="871">
        <v>390</v>
      </c>
      <c r="S17" s="870">
        <v>390</v>
      </c>
      <c r="T17" s="872">
        <v>390</v>
      </c>
      <c r="U17" s="840">
        <v>390</v>
      </c>
      <c r="V17" s="873">
        <f>IF(AND(F17=0,G17=0,H17=0),0,IF(AND(F17=0,G17=0),H17,IF(AND(F17=0,H17=0),G17,IF(AND(G17=0,H17=0),F17,IF(F17=0,(G17+H17)/2,IF(G17=0,(F17+H17)/2,IF(H17=0,(F17+G17)/2,(F17+G17+H17)/3)))))))</f>
        <v>102.33333333333333</v>
      </c>
      <c r="W17" s="856">
        <f>IF(AND(I17=0,J17=0,K17=0),0,IF(AND(I17=0,J17=0),K17,IF(AND(I17=0,K17=0),J17,IF(AND(J17=0,K17=0),I17,IF(I17=0,(J17+K17)/2,IF(J17=0,(I17+K17)/2,IF(K17=0,(I17+J17)/2,(I17+J17+K17)/3)))))))</f>
        <v>108.66666666666667</v>
      </c>
      <c r="X17" s="828">
        <f>IF(AND(L17=0,M17=0,N17=0),0,IF(AND(L17=0,M17=0),N17,IF(AND(L17=0,N17=0),M17,IF(AND(M17=0,N17=0),L17,IF(L17=0,(M17+N17)/2,IF(M17=0,(L17+N17)/2,IF(N17=0,(L17+M17)/2,(L17+M17+N17)/3)))))))</f>
        <v>24.733333333333331</v>
      </c>
      <c r="Y17" s="829">
        <f t="shared" si="3"/>
        <v>21.333333333333332</v>
      </c>
      <c r="Z17" s="1952"/>
      <c r="AA17" s="1954"/>
      <c r="AB17" s="1940"/>
      <c r="AC17" s="1942"/>
      <c r="AD17" s="1965"/>
      <c r="AE17" s="1954"/>
      <c r="AF17" s="1940"/>
      <c r="AG17" s="1955"/>
      <c r="AH17" s="1934"/>
      <c r="AI17" s="1956"/>
      <c r="AJ17" s="1957"/>
    </row>
    <row r="18" spans="1:36" ht="15.75" x14ac:dyDescent="0.25">
      <c r="A18" s="2017"/>
      <c r="B18" s="2020"/>
      <c r="C18" s="1979"/>
      <c r="D18" s="1981"/>
      <c r="E18" s="845" t="s">
        <v>1354</v>
      </c>
      <c r="F18" s="860">
        <v>60</v>
      </c>
      <c r="G18" s="861">
        <v>35</v>
      </c>
      <c r="H18" s="862">
        <v>40</v>
      </c>
      <c r="I18" s="863">
        <v>78</v>
      </c>
      <c r="J18" s="861">
        <v>37</v>
      </c>
      <c r="K18" s="864">
        <v>35</v>
      </c>
      <c r="L18" s="865">
        <v>17.8</v>
      </c>
      <c r="M18" s="866">
        <v>9.5</v>
      </c>
      <c r="N18" s="867">
        <v>4.9000000000000004</v>
      </c>
      <c r="O18" s="868">
        <v>18</v>
      </c>
      <c r="P18" s="869">
        <v>7</v>
      </c>
      <c r="Q18" s="870">
        <v>5</v>
      </c>
      <c r="R18" s="874">
        <v>390</v>
      </c>
      <c r="S18" s="875">
        <v>390</v>
      </c>
      <c r="T18" s="874">
        <v>390</v>
      </c>
      <c r="U18" s="876">
        <v>390</v>
      </c>
      <c r="V18" s="856">
        <f>IF(AND(F18=0,G18=0,H18=0),0,IF(AND(F18=0,G18=0),H18,IF(AND(F18=0,H18=0),G18,IF(AND(G18=0,H18=0),F18,IF(F18=0,(G18+H18)/2,IF(G18=0,(F18+H18)/2,IF(H18=0,(F18+G18)/2,(F18+G18+H18)/3)))))))</f>
        <v>45</v>
      </c>
      <c r="W18" s="856">
        <f>IF(AND(I18=0,J18=0,K18=0),0,IF(AND(I18=0,J18=0),K18,IF(AND(I18=0,K18=0),J18,IF(AND(J18=0,K18=0),I18,IF(I18=0,(J18+K18)/2,IF(J18=0,(I18+K18)/2,IF(K18=0,(I18+J18)/2,(I18+J18+K18)/3)))))))</f>
        <v>50</v>
      </c>
      <c r="X18" s="828">
        <f>IF(AND(L18=0,M18=0,N18=0),0,IF(AND(L18=0,M18=0),N18,IF(AND(L18=0,N18=0),M18,IF(AND(M18=0,N18=0),L18,IF(L18=0,(M18+N18)/2,IF(M18=0,(L18+N18)/2,IF(N18=0,(L18+M18)/2,(L18+M18+N18)/3)))))))</f>
        <v>10.733333333333334</v>
      </c>
      <c r="Y18" s="829">
        <f t="shared" si="3"/>
        <v>10</v>
      </c>
      <c r="Z18" s="1952"/>
      <c r="AA18" s="1954"/>
      <c r="AB18" s="1940"/>
      <c r="AC18" s="1942"/>
      <c r="AD18" s="1965"/>
      <c r="AE18" s="1954"/>
      <c r="AF18" s="1940"/>
      <c r="AG18" s="1955"/>
      <c r="AH18" s="1934"/>
      <c r="AI18" s="1956"/>
      <c r="AJ18" s="1957"/>
    </row>
    <row r="19" spans="1:36" ht="15.75" x14ac:dyDescent="0.25">
      <c r="A19" s="2017"/>
      <c r="B19" s="2020"/>
      <c r="C19" s="1979"/>
      <c r="D19" s="1981"/>
      <c r="E19" s="830" t="s">
        <v>1355</v>
      </c>
      <c r="F19" s="860">
        <v>45</v>
      </c>
      <c r="G19" s="861">
        <v>41</v>
      </c>
      <c r="H19" s="862">
        <v>70</v>
      </c>
      <c r="I19" s="863">
        <v>44</v>
      </c>
      <c r="J19" s="861">
        <v>44</v>
      </c>
      <c r="K19" s="864">
        <v>95</v>
      </c>
      <c r="L19" s="865">
        <v>5.2</v>
      </c>
      <c r="M19" s="866">
        <v>9.6999999999999993</v>
      </c>
      <c r="N19" s="867">
        <v>18</v>
      </c>
      <c r="O19" s="868">
        <v>4</v>
      </c>
      <c r="P19" s="869">
        <v>9</v>
      </c>
      <c r="Q19" s="870">
        <v>15</v>
      </c>
      <c r="R19" s="871">
        <v>390</v>
      </c>
      <c r="S19" s="870">
        <v>390</v>
      </c>
      <c r="T19" s="871">
        <v>390</v>
      </c>
      <c r="U19" s="859">
        <v>390</v>
      </c>
      <c r="V19" s="856">
        <f>IF(AND(F19=0,G19=0,H19=0),0,IF(AND(F19=0,G19=0),H19,IF(AND(F19=0,H19=0),G19,IF(AND(G19=0,H19=0),F19,IF(F19=0,(G19+H19)/2,IF(G19=0,(F19+H19)/2,IF(H19=0,(F19+G19)/2,(F19+G19+H19)/3)))))))</f>
        <v>52</v>
      </c>
      <c r="W19" s="856">
        <f>IF(AND(I19=0,J19=0,K19=0),0,IF(AND(I19=0,J19=0),K19,IF(AND(I19=0,K19=0),J19,IF(AND(J19=0,K19=0),I19,IF(I19=0,(J19+K19)/2,IF(J19=0,(I19+K19)/2,IF(K19=0,(I19+J19)/2,(I19+J19+K19)/3)))))))</f>
        <v>61</v>
      </c>
      <c r="X19" s="828">
        <f>IF(AND(L19=0,M19=0,N19=0),0,IF(AND(L19=0,M19=0),N19,IF(AND(L19=0,N19=0),M19,IF(AND(M19=0,N19=0),L19,IF(L19=0,(M19+N19)/2,IF(M19=0,(L19+N19)/2,IF(N19=0,(L19+M19)/2,(L19+M19+N19)/3)))))))</f>
        <v>10.966666666666667</v>
      </c>
      <c r="Y19" s="829">
        <f t="shared" si="3"/>
        <v>9.3333333333333339</v>
      </c>
      <c r="Z19" s="1952"/>
      <c r="AA19" s="1954"/>
      <c r="AB19" s="1940"/>
      <c r="AC19" s="1942"/>
      <c r="AD19" s="1965"/>
      <c r="AE19" s="1954"/>
      <c r="AF19" s="1940"/>
      <c r="AG19" s="1955"/>
      <c r="AH19" s="1934"/>
      <c r="AI19" s="1956"/>
      <c r="AJ19" s="1957"/>
    </row>
    <row r="20" spans="1:36" ht="32.25" thickBot="1" x14ac:dyDescent="0.3">
      <c r="A20" s="2018"/>
      <c r="B20" s="1946"/>
      <c r="C20" s="1969"/>
      <c r="D20" s="1982"/>
      <c r="E20" s="877" t="s">
        <v>1356</v>
      </c>
      <c r="F20" s="878">
        <v>20</v>
      </c>
      <c r="G20" s="879">
        <v>22</v>
      </c>
      <c r="H20" s="880">
        <v>23</v>
      </c>
      <c r="I20" s="881">
        <v>24</v>
      </c>
      <c r="J20" s="879">
        <v>18</v>
      </c>
      <c r="K20" s="882">
        <v>22</v>
      </c>
      <c r="L20" s="878">
        <v>32.799999999999997</v>
      </c>
      <c r="M20" s="879">
        <v>4</v>
      </c>
      <c r="N20" s="880">
        <v>12.7</v>
      </c>
      <c r="O20" s="883">
        <v>32</v>
      </c>
      <c r="P20" s="884">
        <v>18</v>
      </c>
      <c r="Q20" s="885">
        <v>24</v>
      </c>
      <c r="R20" s="886">
        <v>390</v>
      </c>
      <c r="S20" s="887">
        <v>390</v>
      </c>
      <c r="T20" s="886">
        <v>390</v>
      </c>
      <c r="U20" s="887">
        <v>390</v>
      </c>
      <c r="V20" s="888">
        <f t="shared" si="0"/>
        <v>21.666666666666668</v>
      </c>
      <c r="W20" s="889">
        <f t="shared" si="1"/>
        <v>21.333333333333332</v>
      </c>
      <c r="X20" s="890">
        <f t="shared" si="2"/>
        <v>16.5</v>
      </c>
      <c r="Y20" s="891">
        <f t="shared" si="3"/>
        <v>24.666666666666668</v>
      </c>
      <c r="Z20" s="1858"/>
      <c r="AA20" s="1829"/>
      <c r="AB20" s="1832"/>
      <c r="AC20" s="1861"/>
      <c r="AD20" s="1864"/>
      <c r="AE20" s="1829"/>
      <c r="AF20" s="1832"/>
      <c r="AG20" s="1835"/>
      <c r="AH20" s="1838"/>
      <c r="AI20" s="1841"/>
      <c r="AJ20" s="1844"/>
    </row>
    <row r="21" spans="1:36" ht="16.5" thickTop="1" x14ac:dyDescent="0.25">
      <c r="A21" s="1845">
        <v>2</v>
      </c>
      <c r="B21" s="2012" t="s">
        <v>1433</v>
      </c>
      <c r="C21" s="1797" t="s">
        <v>99</v>
      </c>
      <c r="D21" s="1799">
        <f>250*0.9</f>
        <v>225</v>
      </c>
      <c r="E21" s="892" t="s">
        <v>415</v>
      </c>
      <c r="F21" s="893">
        <v>0</v>
      </c>
      <c r="G21" s="894">
        <v>0</v>
      </c>
      <c r="H21" s="895">
        <v>0</v>
      </c>
      <c r="I21" s="896">
        <v>0</v>
      </c>
      <c r="J21" s="894">
        <v>0</v>
      </c>
      <c r="K21" s="897">
        <v>0</v>
      </c>
      <c r="L21" s="898">
        <v>0</v>
      </c>
      <c r="M21" s="899">
        <v>0</v>
      </c>
      <c r="N21" s="900">
        <v>0</v>
      </c>
      <c r="O21" s="901">
        <v>0</v>
      </c>
      <c r="P21" s="902">
        <v>33.4</v>
      </c>
      <c r="Q21" s="903">
        <v>0</v>
      </c>
      <c r="R21" s="904">
        <v>380</v>
      </c>
      <c r="S21" s="903">
        <v>380</v>
      </c>
      <c r="T21" s="904">
        <v>380</v>
      </c>
      <c r="U21" s="903">
        <v>380</v>
      </c>
      <c r="V21" s="826">
        <f t="shared" si="0"/>
        <v>0</v>
      </c>
      <c r="W21" s="827">
        <f t="shared" si="1"/>
        <v>0</v>
      </c>
      <c r="X21" s="905">
        <f t="shared" si="2"/>
        <v>0</v>
      </c>
      <c r="Y21" s="906">
        <f t="shared" si="3"/>
        <v>33.4</v>
      </c>
      <c r="Z21" s="1856">
        <f>SUM(V21:V27)</f>
        <v>59.000000000000007</v>
      </c>
      <c r="AA21" s="1827">
        <f>SUM(W21:W27)</f>
        <v>52.666666666666664</v>
      </c>
      <c r="AB21" s="1830">
        <f>SUM(X21:X27)</f>
        <v>74.983333333333334</v>
      </c>
      <c r="AC21" s="1859">
        <f>SUM(Y21:Y27)</f>
        <v>99.416666666666657</v>
      </c>
      <c r="AD21" s="1862">
        <f t="shared" ref="AD21" si="5">Z21*0.38*0.9*SQRT(3)</f>
        <v>34.949321195124803</v>
      </c>
      <c r="AE21" s="1827">
        <f t="shared" si="4"/>
        <v>31.197699145930617</v>
      </c>
      <c r="AF21" s="1830">
        <f t="shared" si="4"/>
        <v>44.41723052453856</v>
      </c>
      <c r="AG21" s="1833">
        <f t="shared" si="4"/>
        <v>58.890593482745601</v>
      </c>
      <c r="AH21" s="1836">
        <f>MAX(Z21:AC27)</f>
        <v>99.416666666666657</v>
      </c>
      <c r="AI21" s="1839">
        <f t="shared" ref="AI21" si="6">AH21*0.38*0.9*SQRT(3)</f>
        <v>58.890593482745601</v>
      </c>
      <c r="AJ21" s="1842">
        <f>D21-AI21</f>
        <v>166.1094065172544</v>
      </c>
    </row>
    <row r="22" spans="1:36" ht="15.75" x14ac:dyDescent="0.25">
      <c r="A22" s="1846"/>
      <c r="B22" s="2013"/>
      <c r="C22" s="1983"/>
      <c r="D22" s="1984"/>
      <c r="E22" s="845" t="s">
        <v>1065</v>
      </c>
      <c r="F22" s="846">
        <v>3</v>
      </c>
      <c r="G22" s="847">
        <v>18</v>
      </c>
      <c r="H22" s="848">
        <v>3</v>
      </c>
      <c r="I22" s="849">
        <v>1</v>
      </c>
      <c r="J22" s="847">
        <v>4</v>
      </c>
      <c r="K22" s="850">
        <v>1</v>
      </c>
      <c r="L22" s="846">
        <v>8.5</v>
      </c>
      <c r="M22" s="847">
        <v>4</v>
      </c>
      <c r="N22" s="848">
        <v>3.5</v>
      </c>
      <c r="O22" s="851">
        <v>0.4</v>
      </c>
      <c r="P22" s="852">
        <v>2.7</v>
      </c>
      <c r="Q22" s="853">
        <v>1.2</v>
      </c>
      <c r="R22" s="854">
        <v>380</v>
      </c>
      <c r="S22" s="855">
        <v>380</v>
      </c>
      <c r="T22" s="854">
        <v>380</v>
      </c>
      <c r="U22" s="855">
        <v>380</v>
      </c>
      <c r="V22" s="843">
        <f t="shared" si="0"/>
        <v>8</v>
      </c>
      <c r="W22" s="844">
        <f t="shared" si="1"/>
        <v>2</v>
      </c>
      <c r="X22" s="828">
        <f t="shared" si="2"/>
        <v>5.333333333333333</v>
      </c>
      <c r="Y22" s="829">
        <f t="shared" si="3"/>
        <v>1.4333333333333333</v>
      </c>
      <c r="Z22" s="1857"/>
      <c r="AA22" s="1828"/>
      <c r="AB22" s="1831"/>
      <c r="AC22" s="1860"/>
      <c r="AD22" s="1863"/>
      <c r="AE22" s="1828"/>
      <c r="AF22" s="1831"/>
      <c r="AG22" s="1834"/>
      <c r="AH22" s="1837"/>
      <c r="AI22" s="1840"/>
      <c r="AJ22" s="1843"/>
    </row>
    <row r="23" spans="1:36" ht="15.75" x14ac:dyDescent="0.25">
      <c r="A23" s="1846"/>
      <c r="B23" s="2013"/>
      <c r="C23" s="1983"/>
      <c r="D23" s="1984"/>
      <c r="E23" s="830" t="s">
        <v>416</v>
      </c>
      <c r="F23" s="831">
        <v>0</v>
      </c>
      <c r="G23" s="832">
        <v>10</v>
      </c>
      <c r="H23" s="833">
        <v>0</v>
      </c>
      <c r="I23" s="834">
        <v>0</v>
      </c>
      <c r="J23" s="832">
        <v>10</v>
      </c>
      <c r="K23" s="835">
        <v>0</v>
      </c>
      <c r="L23" s="836">
        <v>0.2</v>
      </c>
      <c r="M23" s="837">
        <v>4.5</v>
      </c>
      <c r="N23" s="838">
        <v>0</v>
      </c>
      <c r="O23" s="839">
        <v>0.2</v>
      </c>
      <c r="P23" s="840">
        <v>3.9</v>
      </c>
      <c r="Q23" s="841">
        <v>0</v>
      </c>
      <c r="R23" s="842">
        <v>380</v>
      </c>
      <c r="S23" s="841">
        <v>380</v>
      </c>
      <c r="T23" s="842">
        <v>380</v>
      </c>
      <c r="U23" s="841">
        <v>380</v>
      </c>
      <c r="V23" s="843">
        <f t="shared" si="0"/>
        <v>10</v>
      </c>
      <c r="W23" s="844">
        <f t="shared" si="1"/>
        <v>10</v>
      </c>
      <c r="X23" s="828">
        <f t="shared" si="2"/>
        <v>2.35</v>
      </c>
      <c r="Y23" s="829">
        <f t="shared" si="3"/>
        <v>2.0499999999999998</v>
      </c>
      <c r="Z23" s="1857"/>
      <c r="AA23" s="1828"/>
      <c r="AB23" s="1831"/>
      <c r="AC23" s="1860"/>
      <c r="AD23" s="1863"/>
      <c r="AE23" s="1828"/>
      <c r="AF23" s="1831"/>
      <c r="AG23" s="1834"/>
      <c r="AH23" s="1837"/>
      <c r="AI23" s="1840"/>
      <c r="AJ23" s="1843"/>
    </row>
    <row r="24" spans="1:36" ht="15.75" x14ac:dyDescent="0.25">
      <c r="A24" s="1846"/>
      <c r="B24" s="2013"/>
      <c r="C24" s="1983"/>
      <c r="D24" s="1984"/>
      <c r="E24" s="845" t="s">
        <v>417</v>
      </c>
      <c r="F24" s="846">
        <v>19</v>
      </c>
      <c r="G24" s="847">
        <v>39</v>
      </c>
      <c r="H24" s="848">
        <v>22</v>
      </c>
      <c r="I24" s="849">
        <v>20</v>
      </c>
      <c r="J24" s="847">
        <v>36</v>
      </c>
      <c r="K24" s="850">
        <v>19</v>
      </c>
      <c r="L24" s="846">
        <v>38</v>
      </c>
      <c r="M24" s="847">
        <v>52</v>
      </c>
      <c r="N24" s="848">
        <v>33.5</v>
      </c>
      <c r="O24" s="851">
        <v>23.6</v>
      </c>
      <c r="P24" s="852">
        <v>33.4</v>
      </c>
      <c r="Q24" s="853">
        <v>22.2</v>
      </c>
      <c r="R24" s="854">
        <v>380</v>
      </c>
      <c r="S24" s="855">
        <v>380</v>
      </c>
      <c r="T24" s="854">
        <v>380</v>
      </c>
      <c r="U24" s="855">
        <v>380</v>
      </c>
      <c r="V24" s="843">
        <f t="shared" si="0"/>
        <v>26.666666666666668</v>
      </c>
      <c r="W24" s="844">
        <f t="shared" si="1"/>
        <v>25</v>
      </c>
      <c r="X24" s="828">
        <f t="shared" si="2"/>
        <v>41.166666666666664</v>
      </c>
      <c r="Y24" s="829">
        <f t="shared" si="3"/>
        <v>26.400000000000002</v>
      </c>
      <c r="Z24" s="1857"/>
      <c r="AA24" s="1828"/>
      <c r="AB24" s="1831"/>
      <c r="AC24" s="1860"/>
      <c r="AD24" s="1863"/>
      <c r="AE24" s="1828"/>
      <c r="AF24" s="1831"/>
      <c r="AG24" s="1834"/>
      <c r="AH24" s="1837"/>
      <c r="AI24" s="1840"/>
      <c r="AJ24" s="1843"/>
    </row>
    <row r="25" spans="1:36" ht="15.75" x14ac:dyDescent="0.25">
      <c r="A25" s="1846"/>
      <c r="B25" s="2013"/>
      <c r="C25" s="1983"/>
      <c r="D25" s="1984"/>
      <c r="E25" s="830" t="s">
        <v>418</v>
      </c>
      <c r="F25" s="831">
        <v>12</v>
      </c>
      <c r="G25" s="832">
        <v>12</v>
      </c>
      <c r="H25" s="833">
        <v>19</v>
      </c>
      <c r="I25" s="834">
        <v>13</v>
      </c>
      <c r="J25" s="832">
        <v>15</v>
      </c>
      <c r="K25" s="835">
        <v>19</v>
      </c>
      <c r="L25" s="836">
        <v>18.5</v>
      </c>
      <c r="M25" s="837">
        <v>21.5</v>
      </c>
      <c r="N25" s="838">
        <v>38.4</v>
      </c>
      <c r="O25" s="839">
        <v>15.6</v>
      </c>
      <c r="P25" s="840">
        <v>32.4</v>
      </c>
      <c r="Q25" s="841">
        <v>60.4</v>
      </c>
      <c r="R25" s="907">
        <v>380</v>
      </c>
      <c r="S25" s="908">
        <v>380</v>
      </c>
      <c r="T25" s="907">
        <v>380</v>
      </c>
      <c r="U25" s="908">
        <v>380</v>
      </c>
      <c r="V25" s="843">
        <f t="shared" si="0"/>
        <v>14.333333333333334</v>
      </c>
      <c r="W25" s="844">
        <f t="shared" si="1"/>
        <v>15.666666666666666</v>
      </c>
      <c r="X25" s="828">
        <f t="shared" si="2"/>
        <v>26.133333333333336</v>
      </c>
      <c r="Y25" s="829">
        <f t="shared" si="3"/>
        <v>36.133333333333333</v>
      </c>
      <c r="Z25" s="1857"/>
      <c r="AA25" s="1828"/>
      <c r="AB25" s="1831"/>
      <c r="AC25" s="1860"/>
      <c r="AD25" s="1863"/>
      <c r="AE25" s="1828"/>
      <c r="AF25" s="1831"/>
      <c r="AG25" s="1834"/>
      <c r="AH25" s="1837"/>
      <c r="AI25" s="1840"/>
      <c r="AJ25" s="1843"/>
    </row>
    <row r="26" spans="1:36" ht="15.75" x14ac:dyDescent="0.25">
      <c r="A26" s="1846"/>
      <c r="B26" s="2013"/>
      <c r="C26" s="1983"/>
      <c r="D26" s="1984"/>
      <c r="E26" s="845" t="s">
        <v>419</v>
      </c>
      <c r="F26" s="846">
        <v>0</v>
      </c>
      <c r="G26" s="847">
        <v>0</v>
      </c>
      <c r="H26" s="848">
        <v>0</v>
      </c>
      <c r="I26" s="849">
        <v>0</v>
      </c>
      <c r="J26" s="847">
        <v>0</v>
      </c>
      <c r="K26" s="850">
        <v>0</v>
      </c>
      <c r="L26" s="846">
        <v>0</v>
      </c>
      <c r="M26" s="847">
        <v>0</v>
      </c>
      <c r="N26" s="848">
        <v>0</v>
      </c>
      <c r="O26" s="851">
        <v>0</v>
      </c>
      <c r="P26" s="852">
        <v>0</v>
      </c>
      <c r="Q26" s="853">
        <v>0</v>
      </c>
      <c r="R26" s="854">
        <v>0</v>
      </c>
      <c r="S26" s="855">
        <v>0</v>
      </c>
      <c r="T26" s="854">
        <v>0</v>
      </c>
      <c r="U26" s="855">
        <v>0</v>
      </c>
      <c r="V26" s="843">
        <f t="shared" si="0"/>
        <v>0</v>
      </c>
      <c r="W26" s="844">
        <f t="shared" si="1"/>
        <v>0</v>
      </c>
      <c r="X26" s="828">
        <f t="shared" si="2"/>
        <v>0</v>
      </c>
      <c r="Y26" s="829">
        <f t="shared" si="3"/>
        <v>0</v>
      </c>
      <c r="Z26" s="1857"/>
      <c r="AA26" s="1828"/>
      <c r="AB26" s="1831"/>
      <c r="AC26" s="1860"/>
      <c r="AD26" s="1863"/>
      <c r="AE26" s="1828"/>
      <c r="AF26" s="1831"/>
      <c r="AG26" s="1834"/>
      <c r="AH26" s="1837"/>
      <c r="AI26" s="1840"/>
      <c r="AJ26" s="1843"/>
    </row>
    <row r="27" spans="1:36" ht="16.5" thickBot="1" x14ac:dyDescent="0.3">
      <c r="A27" s="1847"/>
      <c r="B27" s="2014"/>
      <c r="C27" s="1798"/>
      <c r="D27" s="1800"/>
      <c r="E27" s="909"/>
      <c r="F27" s="910"/>
      <c r="G27" s="911"/>
      <c r="H27" s="912"/>
      <c r="I27" s="913"/>
      <c r="J27" s="911"/>
      <c r="K27" s="914"/>
      <c r="L27" s="915"/>
      <c r="M27" s="916"/>
      <c r="N27" s="917"/>
      <c r="O27" s="918"/>
      <c r="P27" s="919"/>
      <c r="Q27" s="920"/>
      <c r="R27" s="921"/>
      <c r="S27" s="922"/>
      <c r="T27" s="921"/>
      <c r="U27" s="922"/>
      <c r="V27" s="888"/>
      <c r="W27" s="889"/>
      <c r="X27" s="890">
        <f t="shared" si="2"/>
        <v>0</v>
      </c>
      <c r="Y27" s="891">
        <f t="shared" si="3"/>
        <v>0</v>
      </c>
      <c r="Z27" s="1858"/>
      <c r="AA27" s="1829"/>
      <c r="AB27" s="1832"/>
      <c r="AC27" s="1861"/>
      <c r="AD27" s="1864"/>
      <c r="AE27" s="1829"/>
      <c r="AF27" s="1832"/>
      <c r="AG27" s="1835"/>
      <c r="AH27" s="1838"/>
      <c r="AI27" s="1841"/>
      <c r="AJ27" s="1844"/>
    </row>
    <row r="28" spans="1:36" ht="16.5" thickTop="1" x14ac:dyDescent="0.25">
      <c r="A28" s="1966">
        <v>3</v>
      </c>
      <c r="B28" s="1975" t="s">
        <v>1434</v>
      </c>
      <c r="C28" s="1978" t="s">
        <v>1435</v>
      </c>
      <c r="D28" s="1980">
        <f>(250+250)*0.9</f>
        <v>450</v>
      </c>
      <c r="E28" s="816" t="s">
        <v>420</v>
      </c>
      <c r="F28" s="817">
        <v>12</v>
      </c>
      <c r="G28" s="818">
        <v>10</v>
      </c>
      <c r="H28" s="819">
        <v>18</v>
      </c>
      <c r="I28" s="820">
        <v>31</v>
      </c>
      <c r="J28" s="818">
        <v>34</v>
      </c>
      <c r="K28" s="821">
        <v>34</v>
      </c>
      <c r="L28" s="817">
        <v>7.1</v>
      </c>
      <c r="M28" s="818">
        <v>10.8</v>
      </c>
      <c r="N28" s="819">
        <v>22.3</v>
      </c>
      <c r="O28" s="822">
        <v>15.8</v>
      </c>
      <c r="P28" s="823">
        <v>20.8</v>
      </c>
      <c r="Q28" s="824">
        <v>22</v>
      </c>
      <c r="R28" s="825">
        <v>390</v>
      </c>
      <c r="S28" s="824">
        <v>390</v>
      </c>
      <c r="T28" s="822">
        <v>390</v>
      </c>
      <c r="U28" s="824">
        <v>390</v>
      </c>
      <c r="V28" s="826">
        <f t="shared" si="0"/>
        <v>13.333333333333334</v>
      </c>
      <c r="W28" s="827">
        <f t="shared" si="1"/>
        <v>33</v>
      </c>
      <c r="X28" s="905">
        <f t="shared" si="2"/>
        <v>13.4</v>
      </c>
      <c r="Y28" s="906">
        <f t="shared" si="3"/>
        <v>19.533333333333335</v>
      </c>
      <c r="Z28" s="1856">
        <f>SUM(V28:V39)</f>
        <v>90.833333333333343</v>
      </c>
      <c r="AA28" s="1827">
        <f>SUM(W28:W39)</f>
        <v>135.33333333333331</v>
      </c>
      <c r="AB28" s="1830">
        <f>SUM(X28:X39)</f>
        <v>127.3</v>
      </c>
      <c r="AC28" s="1859">
        <f>SUM(Y28:Y39)</f>
        <v>105.9</v>
      </c>
      <c r="AD28" s="1862">
        <f t="shared" ref="AD28:AG28" si="7">Z28*0.38*0.9*SQRT(3)</f>
        <v>53.806158337127179</v>
      </c>
      <c r="AE28" s="1827">
        <f t="shared" si="7"/>
        <v>80.166239577517914</v>
      </c>
      <c r="AF28" s="1830">
        <f t="shared" si="7"/>
        <v>75.407603188803179</v>
      </c>
      <c r="AG28" s="1833">
        <f t="shared" si="7"/>
        <v>62.731069738368085</v>
      </c>
      <c r="AH28" s="1836">
        <f>MAX(Z28:AC39)</f>
        <v>135.33333333333331</v>
      </c>
      <c r="AI28" s="1839">
        <f t="shared" ref="AI28" si="8">AH28*0.38*0.9*SQRT(3)</f>
        <v>80.166239577517914</v>
      </c>
      <c r="AJ28" s="1842">
        <f>D28-AI28</f>
        <v>369.8337604224821</v>
      </c>
    </row>
    <row r="29" spans="1:36" ht="15.75" x14ac:dyDescent="0.25">
      <c r="A29" s="1974"/>
      <c r="B29" s="1976"/>
      <c r="C29" s="1979"/>
      <c r="D29" s="1981"/>
      <c r="E29" s="830" t="s">
        <v>421</v>
      </c>
      <c r="F29" s="831">
        <v>10</v>
      </c>
      <c r="G29" s="832">
        <v>6</v>
      </c>
      <c r="H29" s="833">
        <v>16</v>
      </c>
      <c r="I29" s="834">
        <v>10</v>
      </c>
      <c r="J29" s="832">
        <v>16</v>
      </c>
      <c r="K29" s="835">
        <v>15</v>
      </c>
      <c r="L29" s="836">
        <v>3.7</v>
      </c>
      <c r="M29" s="837">
        <v>13.5</v>
      </c>
      <c r="N29" s="838">
        <v>6.8</v>
      </c>
      <c r="O29" s="839">
        <v>2.6</v>
      </c>
      <c r="P29" s="840">
        <v>14</v>
      </c>
      <c r="Q29" s="841">
        <v>7.9</v>
      </c>
      <c r="R29" s="907">
        <v>390</v>
      </c>
      <c r="S29" s="908">
        <v>390</v>
      </c>
      <c r="T29" s="923">
        <v>390</v>
      </c>
      <c r="U29" s="908">
        <v>390</v>
      </c>
      <c r="V29" s="843">
        <f t="shared" si="0"/>
        <v>10.666666666666666</v>
      </c>
      <c r="W29" s="844">
        <f t="shared" si="1"/>
        <v>13.666666666666666</v>
      </c>
      <c r="X29" s="828">
        <f t="shared" si="2"/>
        <v>8</v>
      </c>
      <c r="Y29" s="829">
        <f t="shared" si="3"/>
        <v>8.1666666666666661</v>
      </c>
      <c r="Z29" s="1857"/>
      <c r="AA29" s="1828"/>
      <c r="AB29" s="1831"/>
      <c r="AC29" s="1860"/>
      <c r="AD29" s="1863"/>
      <c r="AE29" s="1828"/>
      <c r="AF29" s="1831"/>
      <c r="AG29" s="1834"/>
      <c r="AH29" s="1837"/>
      <c r="AI29" s="1840"/>
      <c r="AJ29" s="1843"/>
    </row>
    <row r="30" spans="1:36" ht="15.75" x14ac:dyDescent="0.25">
      <c r="A30" s="1974"/>
      <c r="B30" s="1976"/>
      <c r="C30" s="1979"/>
      <c r="D30" s="1981"/>
      <c r="E30" s="845" t="s">
        <v>422</v>
      </c>
      <c r="F30" s="846">
        <v>9</v>
      </c>
      <c r="G30" s="847">
        <v>1</v>
      </c>
      <c r="H30" s="848">
        <v>10</v>
      </c>
      <c r="I30" s="849">
        <v>18</v>
      </c>
      <c r="J30" s="847">
        <v>2</v>
      </c>
      <c r="K30" s="850">
        <v>19</v>
      </c>
      <c r="L30" s="846">
        <v>12</v>
      </c>
      <c r="M30" s="847">
        <v>0.4</v>
      </c>
      <c r="N30" s="848">
        <v>35.5</v>
      </c>
      <c r="O30" s="851">
        <v>23</v>
      </c>
      <c r="P30" s="852">
        <v>1.2</v>
      </c>
      <c r="Q30" s="853">
        <v>22.4</v>
      </c>
      <c r="R30" s="854">
        <v>390</v>
      </c>
      <c r="S30" s="855">
        <v>390</v>
      </c>
      <c r="T30" s="924">
        <v>390</v>
      </c>
      <c r="U30" s="855">
        <v>390</v>
      </c>
      <c r="V30" s="843">
        <f t="shared" si="0"/>
        <v>6.666666666666667</v>
      </c>
      <c r="W30" s="844">
        <f t="shared" si="1"/>
        <v>13</v>
      </c>
      <c r="X30" s="828">
        <f t="shared" si="2"/>
        <v>15.966666666666667</v>
      </c>
      <c r="Y30" s="829">
        <f t="shared" si="3"/>
        <v>15.533333333333331</v>
      </c>
      <c r="Z30" s="1857"/>
      <c r="AA30" s="1828"/>
      <c r="AB30" s="1831"/>
      <c r="AC30" s="1860"/>
      <c r="AD30" s="1863"/>
      <c r="AE30" s="1828"/>
      <c r="AF30" s="1831"/>
      <c r="AG30" s="1834"/>
      <c r="AH30" s="1837"/>
      <c r="AI30" s="1840"/>
      <c r="AJ30" s="1843"/>
    </row>
    <row r="31" spans="1:36" ht="15.75" x14ac:dyDescent="0.25">
      <c r="A31" s="1974"/>
      <c r="B31" s="1976"/>
      <c r="C31" s="1979"/>
      <c r="D31" s="1981"/>
      <c r="E31" s="830" t="s">
        <v>423</v>
      </c>
      <c r="F31" s="831">
        <v>22</v>
      </c>
      <c r="G31" s="832">
        <v>22</v>
      </c>
      <c r="H31" s="833">
        <v>20</v>
      </c>
      <c r="I31" s="834">
        <v>21</v>
      </c>
      <c r="J31" s="832">
        <v>24</v>
      </c>
      <c r="K31" s="835">
        <v>22</v>
      </c>
      <c r="L31" s="836">
        <v>20.5</v>
      </c>
      <c r="M31" s="837">
        <v>17.5</v>
      </c>
      <c r="N31" s="838">
        <v>30.5</v>
      </c>
      <c r="O31" s="839">
        <v>24</v>
      </c>
      <c r="P31" s="840">
        <v>23</v>
      </c>
      <c r="Q31" s="841">
        <v>31.5</v>
      </c>
      <c r="R31" s="907">
        <v>390</v>
      </c>
      <c r="S31" s="908">
        <v>390</v>
      </c>
      <c r="T31" s="923">
        <v>390</v>
      </c>
      <c r="U31" s="908">
        <v>390</v>
      </c>
      <c r="V31" s="843">
        <f t="shared" si="0"/>
        <v>21.333333333333332</v>
      </c>
      <c r="W31" s="844">
        <f>IF(AND(I31=0,J31=0,K31=0),0,IF(AND(I31=0,J31=0),K31,IF(AND(I31=0,K31=0),J31,IF(AND(J31=0,K31=0),I31,IF(I31=0,(J31+K31)/2,IF(J31=0,(I31+K31)/2,IF(K31=0,(I31+J31)/2,(I31+J31+K31)/3)))))))</f>
        <v>22.333333333333332</v>
      </c>
      <c r="X31" s="828">
        <f t="shared" si="2"/>
        <v>22.833333333333332</v>
      </c>
      <c r="Y31" s="829">
        <f t="shared" si="3"/>
        <v>26.166666666666668</v>
      </c>
      <c r="Z31" s="1857"/>
      <c r="AA31" s="1828"/>
      <c r="AB31" s="1831"/>
      <c r="AC31" s="1860"/>
      <c r="AD31" s="1863"/>
      <c r="AE31" s="1828"/>
      <c r="AF31" s="1831"/>
      <c r="AG31" s="1834"/>
      <c r="AH31" s="1837"/>
      <c r="AI31" s="1840"/>
      <c r="AJ31" s="1843"/>
    </row>
    <row r="32" spans="1:36" ht="19.5" customHeight="1" x14ac:dyDescent="0.25">
      <c r="A32" s="1974"/>
      <c r="B32" s="1976"/>
      <c r="C32" s="1979"/>
      <c r="D32" s="1981"/>
      <c r="E32" s="845" t="s">
        <v>1357</v>
      </c>
      <c r="F32" s="846">
        <v>6</v>
      </c>
      <c r="G32" s="847">
        <v>7</v>
      </c>
      <c r="H32" s="848">
        <v>3</v>
      </c>
      <c r="I32" s="849">
        <v>4</v>
      </c>
      <c r="J32" s="847">
        <v>3</v>
      </c>
      <c r="K32" s="850">
        <v>3</v>
      </c>
      <c r="L32" s="846">
        <v>4.8</v>
      </c>
      <c r="M32" s="847">
        <v>28</v>
      </c>
      <c r="N32" s="848">
        <v>7</v>
      </c>
      <c r="O32" s="851">
        <v>0.6</v>
      </c>
      <c r="P32" s="852">
        <v>2.2000000000000002</v>
      </c>
      <c r="Q32" s="853">
        <v>1.5</v>
      </c>
      <c r="R32" s="854">
        <v>390</v>
      </c>
      <c r="S32" s="855">
        <v>390</v>
      </c>
      <c r="T32" s="924">
        <v>390</v>
      </c>
      <c r="U32" s="855">
        <v>390</v>
      </c>
      <c r="V32" s="843">
        <f t="shared" si="0"/>
        <v>5.333333333333333</v>
      </c>
      <c r="W32" s="844">
        <f t="shared" si="1"/>
        <v>3.3333333333333335</v>
      </c>
      <c r="X32" s="828">
        <f t="shared" si="2"/>
        <v>13.266666666666666</v>
      </c>
      <c r="Y32" s="829">
        <f t="shared" si="3"/>
        <v>1.4333333333333336</v>
      </c>
      <c r="Z32" s="1857"/>
      <c r="AA32" s="1828"/>
      <c r="AB32" s="1831"/>
      <c r="AC32" s="1860"/>
      <c r="AD32" s="1863"/>
      <c r="AE32" s="1828"/>
      <c r="AF32" s="1831"/>
      <c r="AG32" s="1834"/>
      <c r="AH32" s="1837"/>
      <c r="AI32" s="1840"/>
      <c r="AJ32" s="1843"/>
    </row>
    <row r="33" spans="1:36" ht="15.75" x14ac:dyDescent="0.25">
      <c r="A33" s="1974"/>
      <c r="B33" s="1976"/>
      <c r="C33" s="1979"/>
      <c r="D33" s="1981"/>
      <c r="E33" s="830" t="s">
        <v>424</v>
      </c>
      <c r="F33" s="831">
        <v>6</v>
      </c>
      <c r="G33" s="832">
        <v>2</v>
      </c>
      <c r="H33" s="833">
        <v>0</v>
      </c>
      <c r="I33" s="834">
        <v>6</v>
      </c>
      <c r="J33" s="832">
        <v>0</v>
      </c>
      <c r="K33" s="835">
        <v>0</v>
      </c>
      <c r="L33" s="836">
        <v>30</v>
      </c>
      <c r="M33" s="837">
        <v>32.5</v>
      </c>
      <c r="N33" s="838">
        <v>11.8</v>
      </c>
      <c r="O33" s="839">
        <v>6</v>
      </c>
      <c r="P33" s="840">
        <v>0.8</v>
      </c>
      <c r="Q33" s="841">
        <v>1.8</v>
      </c>
      <c r="R33" s="925">
        <v>390</v>
      </c>
      <c r="S33" s="926">
        <v>390</v>
      </c>
      <c r="T33" s="927">
        <v>390</v>
      </c>
      <c r="U33" s="926">
        <v>390</v>
      </c>
      <c r="V33" s="843">
        <f t="shared" si="0"/>
        <v>4</v>
      </c>
      <c r="W33" s="844">
        <f t="shared" si="1"/>
        <v>6</v>
      </c>
      <c r="X33" s="828">
        <f t="shared" si="2"/>
        <v>24.766666666666666</v>
      </c>
      <c r="Y33" s="829">
        <f t="shared" si="3"/>
        <v>2.8666666666666667</v>
      </c>
      <c r="Z33" s="1857"/>
      <c r="AA33" s="1828"/>
      <c r="AB33" s="1831"/>
      <c r="AC33" s="1860"/>
      <c r="AD33" s="1863"/>
      <c r="AE33" s="1828"/>
      <c r="AF33" s="1831"/>
      <c r="AG33" s="1834"/>
      <c r="AH33" s="1837"/>
      <c r="AI33" s="1840"/>
      <c r="AJ33" s="1843"/>
    </row>
    <row r="34" spans="1:36" ht="15.75" x14ac:dyDescent="0.25">
      <c r="A34" s="1974"/>
      <c r="B34" s="1976"/>
      <c r="C34" s="1979"/>
      <c r="D34" s="1981"/>
      <c r="E34" s="845" t="s">
        <v>425</v>
      </c>
      <c r="F34" s="846">
        <v>4</v>
      </c>
      <c r="G34" s="847">
        <v>7</v>
      </c>
      <c r="H34" s="848">
        <v>7</v>
      </c>
      <c r="I34" s="849">
        <v>10</v>
      </c>
      <c r="J34" s="847">
        <v>8</v>
      </c>
      <c r="K34" s="850">
        <v>9</v>
      </c>
      <c r="L34" s="846">
        <v>14.8</v>
      </c>
      <c r="M34" s="847">
        <v>3.8</v>
      </c>
      <c r="N34" s="848">
        <v>2.7</v>
      </c>
      <c r="O34" s="851">
        <v>26.5</v>
      </c>
      <c r="P34" s="852">
        <v>12.5</v>
      </c>
      <c r="Q34" s="853">
        <v>5</v>
      </c>
      <c r="R34" s="928">
        <v>390</v>
      </c>
      <c r="S34" s="929">
        <v>390</v>
      </c>
      <c r="T34" s="930">
        <v>390</v>
      </c>
      <c r="U34" s="929">
        <v>390</v>
      </c>
      <c r="V34" s="843">
        <f t="shared" si="0"/>
        <v>6</v>
      </c>
      <c r="W34" s="844">
        <f t="shared" si="1"/>
        <v>9</v>
      </c>
      <c r="X34" s="828">
        <f t="shared" si="2"/>
        <v>7.1000000000000005</v>
      </c>
      <c r="Y34" s="829">
        <f t="shared" si="3"/>
        <v>14.666666666666666</v>
      </c>
      <c r="Z34" s="1857"/>
      <c r="AA34" s="1828"/>
      <c r="AB34" s="1831"/>
      <c r="AC34" s="1860"/>
      <c r="AD34" s="1863"/>
      <c r="AE34" s="1828"/>
      <c r="AF34" s="1831"/>
      <c r="AG34" s="1834"/>
      <c r="AH34" s="1837"/>
      <c r="AI34" s="1840"/>
      <c r="AJ34" s="1843"/>
    </row>
    <row r="35" spans="1:36" ht="15.75" x14ac:dyDescent="0.25">
      <c r="A35" s="1974"/>
      <c r="B35" s="1976"/>
      <c r="C35" s="1979"/>
      <c r="D35" s="1981"/>
      <c r="E35" s="830" t="s">
        <v>426</v>
      </c>
      <c r="F35" s="831">
        <v>0</v>
      </c>
      <c r="G35" s="832">
        <v>2</v>
      </c>
      <c r="H35" s="833">
        <v>1</v>
      </c>
      <c r="I35" s="834">
        <v>0</v>
      </c>
      <c r="J35" s="832">
        <v>0</v>
      </c>
      <c r="K35" s="835">
        <v>1</v>
      </c>
      <c r="L35" s="836">
        <v>2.9</v>
      </c>
      <c r="M35" s="837">
        <v>0.8</v>
      </c>
      <c r="N35" s="838">
        <v>0.8</v>
      </c>
      <c r="O35" s="839">
        <v>0.6</v>
      </c>
      <c r="P35" s="840">
        <v>1.2</v>
      </c>
      <c r="Q35" s="841">
        <v>0</v>
      </c>
      <c r="R35" s="925">
        <v>390</v>
      </c>
      <c r="S35" s="926">
        <v>390</v>
      </c>
      <c r="T35" s="927">
        <v>390</v>
      </c>
      <c r="U35" s="926">
        <v>390</v>
      </c>
      <c r="V35" s="843">
        <f t="shared" si="0"/>
        <v>1.5</v>
      </c>
      <c r="W35" s="844">
        <f t="shared" si="1"/>
        <v>1</v>
      </c>
      <c r="X35" s="828">
        <f t="shared" si="2"/>
        <v>1.5</v>
      </c>
      <c r="Y35" s="829">
        <f t="shared" si="3"/>
        <v>0.89999999999999991</v>
      </c>
      <c r="Z35" s="1857"/>
      <c r="AA35" s="1828"/>
      <c r="AB35" s="1831"/>
      <c r="AC35" s="1860"/>
      <c r="AD35" s="1863"/>
      <c r="AE35" s="1828"/>
      <c r="AF35" s="1831"/>
      <c r="AG35" s="1834"/>
      <c r="AH35" s="1837"/>
      <c r="AI35" s="1840"/>
      <c r="AJ35" s="1843"/>
    </row>
    <row r="36" spans="1:36" ht="15.75" x14ac:dyDescent="0.25">
      <c r="A36" s="1974"/>
      <c r="B36" s="1976"/>
      <c r="C36" s="1979"/>
      <c r="D36" s="1981"/>
      <c r="E36" s="845" t="s">
        <v>1001</v>
      </c>
      <c r="F36" s="846">
        <v>4</v>
      </c>
      <c r="G36" s="847">
        <v>3</v>
      </c>
      <c r="H36" s="848">
        <v>6</v>
      </c>
      <c r="I36" s="849">
        <v>0</v>
      </c>
      <c r="J36" s="847">
        <v>1</v>
      </c>
      <c r="K36" s="850">
        <v>1</v>
      </c>
      <c r="L36" s="846">
        <v>5.7</v>
      </c>
      <c r="M36" s="847">
        <v>11.6</v>
      </c>
      <c r="N36" s="848">
        <v>25.6</v>
      </c>
      <c r="O36" s="851">
        <v>0.8</v>
      </c>
      <c r="P36" s="852">
        <v>4.5</v>
      </c>
      <c r="Q36" s="853">
        <v>6.2</v>
      </c>
      <c r="R36" s="928">
        <v>390</v>
      </c>
      <c r="S36" s="929">
        <v>390</v>
      </c>
      <c r="T36" s="930">
        <v>390</v>
      </c>
      <c r="U36" s="929">
        <v>390</v>
      </c>
      <c r="V36" s="843">
        <f t="shared" si="0"/>
        <v>4.333333333333333</v>
      </c>
      <c r="W36" s="844">
        <f t="shared" si="1"/>
        <v>1</v>
      </c>
      <c r="X36" s="828">
        <f t="shared" si="2"/>
        <v>14.300000000000002</v>
      </c>
      <c r="Y36" s="829">
        <f t="shared" si="3"/>
        <v>3.8333333333333335</v>
      </c>
      <c r="Z36" s="1857"/>
      <c r="AA36" s="1828"/>
      <c r="AB36" s="1831"/>
      <c r="AC36" s="1860"/>
      <c r="AD36" s="1863"/>
      <c r="AE36" s="1828"/>
      <c r="AF36" s="1831"/>
      <c r="AG36" s="1834"/>
      <c r="AH36" s="1837"/>
      <c r="AI36" s="1840"/>
      <c r="AJ36" s="1843"/>
    </row>
    <row r="37" spans="1:36" ht="15.75" x14ac:dyDescent="0.25">
      <c r="A37" s="1974"/>
      <c r="B37" s="1976"/>
      <c r="C37" s="1979"/>
      <c r="D37" s="1981"/>
      <c r="E37" s="830" t="s">
        <v>427</v>
      </c>
      <c r="F37" s="831">
        <v>18</v>
      </c>
      <c r="G37" s="832">
        <v>17</v>
      </c>
      <c r="H37" s="833">
        <v>18</v>
      </c>
      <c r="I37" s="834">
        <v>32</v>
      </c>
      <c r="J37" s="832">
        <v>35</v>
      </c>
      <c r="K37" s="835">
        <v>32</v>
      </c>
      <c r="L37" s="836">
        <v>2.5</v>
      </c>
      <c r="M37" s="837">
        <v>3.6</v>
      </c>
      <c r="N37" s="838">
        <v>12.4</v>
      </c>
      <c r="O37" s="839">
        <v>7.1</v>
      </c>
      <c r="P37" s="840">
        <v>6.3</v>
      </c>
      <c r="Q37" s="841">
        <v>25</v>
      </c>
      <c r="R37" s="925">
        <v>390</v>
      </c>
      <c r="S37" s="926">
        <v>390</v>
      </c>
      <c r="T37" s="927">
        <v>390</v>
      </c>
      <c r="U37" s="926">
        <v>390</v>
      </c>
      <c r="V37" s="843">
        <f t="shared" si="0"/>
        <v>17.666666666666668</v>
      </c>
      <c r="W37" s="844">
        <f t="shared" si="1"/>
        <v>33</v>
      </c>
      <c r="X37" s="828">
        <f t="shared" si="2"/>
        <v>6.166666666666667</v>
      </c>
      <c r="Y37" s="829">
        <f t="shared" si="3"/>
        <v>12.799999999999999</v>
      </c>
      <c r="Z37" s="1857"/>
      <c r="AA37" s="1828"/>
      <c r="AB37" s="1831"/>
      <c r="AC37" s="1860"/>
      <c r="AD37" s="1863"/>
      <c r="AE37" s="1828"/>
      <c r="AF37" s="1831"/>
      <c r="AG37" s="1834"/>
      <c r="AH37" s="1837"/>
      <c r="AI37" s="1840"/>
      <c r="AJ37" s="1843"/>
    </row>
    <row r="38" spans="1:36" ht="15.75" x14ac:dyDescent="0.25">
      <c r="A38" s="1974"/>
      <c r="B38" s="1976"/>
      <c r="C38" s="1979"/>
      <c r="D38" s="1981"/>
      <c r="E38" s="845"/>
      <c r="F38" s="846"/>
      <c r="G38" s="847"/>
      <c r="H38" s="848"/>
      <c r="I38" s="849"/>
      <c r="J38" s="847"/>
      <c r="K38" s="850"/>
      <c r="L38" s="846"/>
      <c r="M38" s="847"/>
      <c r="N38" s="848"/>
      <c r="O38" s="851"/>
      <c r="P38" s="852"/>
      <c r="Q38" s="853"/>
      <c r="R38" s="931"/>
      <c r="S38" s="932"/>
      <c r="T38" s="933"/>
      <c r="U38" s="932"/>
      <c r="V38" s="843">
        <f t="shared" si="0"/>
        <v>0</v>
      </c>
      <c r="W38" s="844">
        <f t="shared" si="1"/>
        <v>0</v>
      </c>
      <c r="X38" s="828">
        <f t="shared" si="2"/>
        <v>0</v>
      </c>
      <c r="Y38" s="829">
        <f t="shared" si="3"/>
        <v>0</v>
      </c>
      <c r="Z38" s="1857"/>
      <c r="AA38" s="1828"/>
      <c r="AB38" s="1831"/>
      <c r="AC38" s="1860"/>
      <c r="AD38" s="1863"/>
      <c r="AE38" s="1828"/>
      <c r="AF38" s="1831"/>
      <c r="AG38" s="1834"/>
      <c r="AH38" s="1837"/>
      <c r="AI38" s="1840"/>
      <c r="AJ38" s="1843"/>
    </row>
    <row r="39" spans="1:36" ht="16.5" thickBot="1" x14ac:dyDescent="0.3">
      <c r="A39" s="1967"/>
      <c r="B39" s="1977"/>
      <c r="C39" s="1969"/>
      <c r="D39" s="1982"/>
      <c r="E39" s="909"/>
      <c r="F39" s="910"/>
      <c r="G39" s="911"/>
      <c r="H39" s="912"/>
      <c r="I39" s="913"/>
      <c r="J39" s="911"/>
      <c r="K39" s="914"/>
      <c r="L39" s="934"/>
      <c r="M39" s="935"/>
      <c r="N39" s="936"/>
      <c r="O39" s="918"/>
      <c r="P39" s="919"/>
      <c r="Q39" s="920"/>
      <c r="R39" s="937"/>
      <c r="S39" s="938"/>
      <c r="T39" s="939"/>
      <c r="U39" s="938"/>
      <c r="V39" s="888">
        <f t="shared" si="0"/>
        <v>0</v>
      </c>
      <c r="W39" s="889">
        <f t="shared" si="1"/>
        <v>0</v>
      </c>
      <c r="X39" s="890">
        <f t="shared" si="2"/>
        <v>0</v>
      </c>
      <c r="Y39" s="891">
        <f t="shared" si="3"/>
        <v>0</v>
      </c>
      <c r="Z39" s="1858"/>
      <c r="AA39" s="1829"/>
      <c r="AB39" s="1832"/>
      <c r="AC39" s="1861"/>
      <c r="AD39" s="1864"/>
      <c r="AE39" s="1829"/>
      <c r="AF39" s="1832"/>
      <c r="AG39" s="1835"/>
      <c r="AH39" s="1838"/>
      <c r="AI39" s="1841"/>
      <c r="AJ39" s="1844"/>
    </row>
    <row r="40" spans="1:36" ht="16.5" thickTop="1" x14ac:dyDescent="0.25">
      <c r="A40" s="1845">
        <v>4</v>
      </c>
      <c r="B40" s="1848" t="s">
        <v>1436</v>
      </c>
      <c r="C40" s="1851" t="s">
        <v>1437</v>
      </c>
      <c r="D40" s="1853">
        <f>(250+250)*0.9</f>
        <v>450</v>
      </c>
      <c r="E40" s="816" t="s">
        <v>428</v>
      </c>
      <c r="F40" s="817">
        <v>9</v>
      </c>
      <c r="G40" s="818">
        <v>4</v>
      </c>
      <c r="H40" s="819">
        <v>7</v>
      </c>
      <c r="I40" s="820">
        <v>0</v>
      </c>
      <c r="J40" s="818">
        <v>1</v>
      </c>
      <c r="K40" s="821">
        <v>1</v>
      </c>
      <c r="L40" s="817">
        <v>12.8</v>
      </c>
      <c r="M40" s="818">
        <v>14.4</v>
      </c>
      <c r="N40" s="819">
        <v>33.700000000000003</v>
      </c>
      <c r="O40" s="822">
        <v>3</v>
      </c>
      <c r="P40" s="823">
        <v>3.2</v>
      </c>
      <c r="Q40" s="824">
        <v>14.6</v>
      </c>
      <c r="R40" s="825">
        <v>390</v>
      </c>
      <c r="S40" s="824">
        <v>390</v>
      </c>
      <c r="T40" s="822">
        <v>390</v>
      </c>
      <c r="U40" s="824">
        <v>390</v>
      </c>
      <c r="V40" s="826">
        <f t="shared" si="0"/>
        <v>6.666666666666667</v>
      </c>
      <c r="W40" s="827">
        <f t="shared" si="1"/>
        <v>1</v>
      </c>
      <c r="X40" s="905">
        <f t="shared" si="2"/>
        <v>20.3</v>
      </c>
      <c r="Y40" s="906">
        <f t="shared" si="3"/>
        <v>6.9333333333333336</v>
      </c>
      <c r="Z40" s="1856">
        <f>SUM(V40:V47)</f>
        <v>62.500000000000007</v>
      </c>
      <c r="AA40" s="1827">
        <f>SUM(W40:W47)</f>
        <v>77.666666666666671</v>
      </c>
      <c r="AB40" s="1830">
        <f>SUM(X40:X47)</f>
        <v>159.89999999999998</v>
      </c>
      <c r="AC40" s="1859">
        <f>SUM(Y40:Y47)</f>
        <v>111.36666666666669</v>
      </c>
      <c r="AD40" s="1862">
        <f t="shared" ref="AD40" si="9">Z40*0.38*0.9*SQRT(3)</f>
        <v>37.022586011784753</v>
      </c>
      <c r="AE40" s="1827">
        <f t="shared" si="4"/>
        <v>46.006733550644519</v>
      </c>
      <c r="AF40" s="1830">
        <f t="shared" si="4"/>
        <v>94.718584052550099</v>
      </c>
      <c r="AG40" s="1833">
        <f t="shared" si="4"/>
        <v>65.969311928198863</v>
      </c>
      <c r="AH40" s="1836">
        <f>MAX(Z40:AC47)</f>
        <v>159.89999999999998</v>
      </c>
      <c r="AI40" s="1839">
        <f t="shared" ref="AI40" si="10">AH40*0.38*0.9*SQRT(3)</f>
        <v>94.718584052550099</v>
      </c>
      <c r="AJ40" s="1842">
        <f>D40-AI40</f>
        <v>355.28141594744989</v>
      </c>
    </row>
    <row r="41" spans="1:36" ht="15.75" x14ac:dyDescent="0.25">
      <c r="A41" s="1846"/>
      <c r="B41" s="1849"/>
      <c r="C41" s="1852"/>
      <c r="D41" s="1854"/>
      <c r="E41" s="830" t="s">
        <v>429</v>
      </c>
      <c r="F41" s="831">
        <v>5</v>
      </c>
      <c r="G41" s="832">
        <v>10</v>
      </c>
      <c r="H41" s="833">
        <v>11</v>
      </c>
      <c r="I41" s="834">
        <v>1</v>
      </c>
      <c r="J41" s="832">
        <v>5</v>
      </c>
      <c r="K41" s="835">
        <v>1</v>
      </c>
      <c r="L41" s="836">
        <v>19.5</v>
      </c>
      <c r="M41" s="837">
        <v>12.7</v>
      </c>
      <c r="N41" s="838">
        <v>16</v>
      </c>
      <c r="O41" s="839">
        <v>4.5</v>
      </c>
      <c r="P41" s="840">
        <v>3.1</v>
      </c>
      <c r="Q41" s="841">
        <v>5.6</v>
      </c>
      <c r="R41" s="907">
        <v>390</v>
      </c>
      <c r="S41" s="908">
        <v>390</v>
      </c>
      <c r="T41" s="923">
        <v>390</v>
      </c>
      <c r="U41" s="908">
        <v>390</v>
      </c>
      <c r="V41" s="843">
        <f t="shared" si="0"/>
        <v>8.6666666666666661</v>
      </c>
      <c r="W41" s="844">
        <f t="shared" si="1"/>
        <v>2.3333333333333335</v>
      </c>
      <c r="X41" s="828">
        <f t="shared" si="2"/>
        <v>16.066666666666666</v>
      </c>
      <c r="Y41" s="829">
        <f t="shared" si="3"/>
        <v>4.3999999999999995</v>
      </c>
      <c r="Z41" s="1857"/>
      <c r="AA41" s="1828"/>
      <c r="AB41" s="1831"/>
      <c r="AC41" s="1860"/>
      <c r="AD41" s="1863"/>
      <c r="AE41" s="1828"/>
      <c r="AF41" s="1831"/>
      <c r="AG41" s="1834"/>
      <c r="AH41" s="1837"/>
      <c r="AI41" s="1840"/>
      <c r="AJ41" s="1843"/>
    </row>
    <row r="42" spans="1:36" ht="15.75" x14ac:dyDescent="0.25">
      <c r="A42" s="1846"/>
      <c r="B42" s="1849"/>
      <c r="C42" s="1852"/>
      <c r="D42" s="1854"/>
      <c r="E42" s="845" t="s">
        <v>430</v>
      </c>
      <c r="F42" s="846">
        <v>0</v>
      </c>
      <c r="G42" s="847">
        <v>2</v>
      </c>
      <c r="H42" s="848">
        <v>1</v>
      </c>
      <c r="I42" s="849">
        <v>0</v>
      </c>
      <c r="J42" s="847">
        <v>0</v>
      </c>
      <c r="K42" s="850">
        <v>1</v>
      </c>
      <c r="L42" s="846">
        <v>5.4</v>
      </c>
      <c r="M42" s="847">
        <v>12</v>
      </c>
      <c r="N42" s="848">
        <v>9.6</v>
      </c>
      <c r="O42" s="851">
        <v>6.6</v>
      </c>
      <c r="P42" s="852">
        <v>5.5</v>
      </c>
      <c r="Q42" s="853">
        <v>13.1</v>
      </c>
      <c r="R42" s="857">
        <v>390</v>
      </c>
      <c r="S42" s="853">
        <v>390</v>
      </c>
      <c r="T42" s="851">
        <v>390</v>
      </c>
      <c r="U42" s="853">
        <v>390</v>
      </c>
      <c r="V42" s="843">
        <f t="shared" si="0"/>
        <v>1.5</v>
      </c>
      <c r="W42" s="844">
        <f t="shared" si="1"/>
        <v>1</v>
      </c>
      <c r="X42" s="828">
        <f t="shared" si="2"/>
        <v>9</v>
      </c>
      <c r="Y42" s="829">
        <f t="shared" si="3"/>
        <v>8.4</v>
      </c>
      <c r="Z42" s="1857"/>
      <c r="AA42" s="1828"/>
      <c r="AB42" s="1831"/>
      <c r="AC42" s="1860"/>
      <c r="AD42" s="1863"/>
      <c r="AE42" s="1828"/>
      <c r="AF42" s="1831"/>
      <c r="AG42" s="1834"/>
      <c r="AH42" s="1837"/>
      <c r="AI42" s="1840"/>
      <c r="AJ42" s="1843"/>
    </row>
    <row r="43" spans="1:36" ht="15.75" x14ac:dyDescent="0.25">
      <c r="A43" s="1846"/>
      <c r="B43" s="1849"/>
      <c r="C43" s="1852"/>
      <c r="D43" s="1854"/>
      <c r="E43" s="830" t="s">
        <v>431</v>
      </c>
      <c r="F43" s="831">
        <v>18</v>
      </c>
      <c r="G43" s="832">
        <v>9</v>
      </c>
      <c r="H43" s="833">
        <v>14</v>
      </c>
      <c r="I43" s="834">
        <v>29</v>
      </c>
      <c r="J43" s="832">
        <v>28</v>
      </c>
      <c r="K43" s="835">
        <v>26</v>
      </c>
      <c r="L43" s="836">
        <v>33.6</v>
      </c>
      <c r="M43" s="837">
        <v>45</v>
      </c>
      <c r="N43" s="838">
        <v>8.8000000000000007</v>
      </c>
      <c r="O43" s="839">
        <v>18.8</v>
      </c>
      <c r="P43" s="840">
        <v>53.4</v>
      </c>
      <c r="Q43" s="841">
        <v>5.5</v>
      </c>
      <c r="R43" s="907">
        <v>390</v>
      </c>
      <c r="S43" s="908">
        <v>390</v>
      </c>
      <c r="T43" s="923">
        <v>390</v>
      </c>
      <c r="U43" s="908">
        <v>390</v>
      </c>
      <c r="V43" s="843">
        <f t="shared" si="0"/>
        <v>13.666666666666666</v>
      </c>
      <c r="W43" s="844">
        <f t="shared" si="1"/>
        <v>27.666666666666668</v>
      </c>
      <c r="X43" s="828">
        <f t="shared" si="2"/>
        <v>29.133333333333329</v>
      </c>
      <c r="Y43" s="829">
        <f t="shared" si="3"/>
        <v>25.900000000000002</v>
      </c>
      <c r="Z43" s="1857"/>
      <c r="AA43" s="1828"/>
      <c r="AB43" s="1831"/>
      <c r="AC43" s="1860"/>
      <c r="AD43" s="1863"/>
      <c r="AE43" s="1828"/>
      <c r="AF43" s="1831"/>
      <c r="AG43" s="1834"/>
      <c r="AH43" s="1837"/>
      <c r="AI43" s="1840"/>
      <c r="AJ43" s="1843"/>
    </row>
    <row r="44" spans="1:36" ht="15.75" x14ac:dyDescent="0.25">
      <c r="A44" s="1846"/>
      <c r="B44" s="1849"/>
      <c r="C44" s="1852"/>
      <c r="D44" s="1854"/>
      <c r="E44" s="845" t="s">
        <v>420</v>
      </c>
      <c r="F44" s="846">
        <v>14</v>
      </c>
      <c r="G44" s="847">
        <v>18</v>
      </c>
      <c r="H44" s="848">
        <v>18</v>
      </c>
      <c r="I44" s="849">
        <v>34</v>
      </c>
      <c r="J44" s="847">
        <v>49</v>
      </c>
      <c r="K44" s="850">
        <v>31</v>
      </c>
      <c r="L44" s="846">
        <v>82</v>
      </c>
      <c r="M44" s="847">
        <v>59</v>
      </c>
      <c r="N44" s="848">
        <v>94</v>
      </c>
      <c r="O44" s="851">
        <v>64</v>
      </c>
      <c r="P44" s="852">
        <v>22.4</v>
      </c>
      <c r="Q44" s="853">
        <v>69.2</v>
      </c>
      <c r="R44" s="857">
        <v>390</v>
      </c>
      <c r="S44" s="853">
        <v>390</v>
      </c>
      <c r="T44" s="851">
        <v>390</v>
      </c>
      <c r="U44" s="853">
        <v>390</v>
      </c>
      <c r="V44" s="843">
        <f t="shared" si="0"/>
        <v>16.666666666666668</v>
      </c>
      <c r="W44" s="844">
        <f t="shared" si="1"/>
        <v>38</v>
      </c>
      <c r="X44" s="828">
        <f t="shared" si="2"/>
        <v>78.333333333333329</v>
      </c>
      <c r="Y44" s="829">
        <f t="shared" si="3"/>
        <v>51.866666666666674</v>
      </c>
      <c r="Z44" s="1857"/>
      <c r="AA44" s="1828"/>
      <c r="AB44" s="1831"/>
      <c r="AC44" s="1860"/>
      <c r="AD44" s="1863"/>
      <c r="AE44" s="1828"/>
      <c r="AF44" s="1831"/>
      <c r="AG44" s="1834"/>
      <c r="AH44" s="1837"/>
      <c r="AI44" s="1840"/>
      <c r="AJ44" s="1843"/>
    </row>
    <row r="45" spans="1:36" ht="15.75" x14ac:dyDescent="0.25">
      <c r="A45" s="1846"/>
      <c r="B45" s="1849"/>
      <c r="C45" s="1852"/>
      <c r="D45" s="1854"/>
      <c r="E45" s="830" t="s">
        <v>432</v>
      </c>
      <c r="F45" s="831">
        <v>1</v>
      </c>
      <c r="G45" s="832">
        <v>1</v>
      </c>
      <c r="H45" s="833">
        <v>1</v>
      </c>
      <c r="I45" s="834">
        <v>0</v>
      </c>
      <c r="J45" s="832">
        <v>0</v>
      </c>
      <c r="K45" s="835">
        <v>0</v>
      </c>
      <c r="L45" s="836">
        <v>0.9</v>
      </c>
      <c r="M45" s="837">
        <v>0.3</v>
      </c>
      <c r="N45" s="838">
        <v>0.1</v>
      </c>
      <c r="O45" s="839">
        <v>1.6</v>
      </c>
      <c r="P45" s="840">
        <v>0.8</v>
      </c>
      <c r="Q45" s="841">
        <v>0</v>
      </c>
      <c r="R45" s="907">
        <v>390</v>
      </c>
      <c r="S45" s="908">
        <v>390</v>
      </c>
      <c r="T45" s="923">
        <v>390</v>
      </c>
      <c r="U45" s="908">
        <v>390</v>
      </c>
      <c r="V45" s="843">
        <f t="shared" si="0"/>
        <v>1</v>
      </c>
      <c r="W45" s="844">
        <f t="shared" si="1"/>
        <v>0</v>
      </c>
      <c r="X45" s="828">
        <f t="shared" si="2"/>
        <v>0.43333333333333335</v>
      </c>
      <c r="Y45" s="829">
        <f t="shared" si="3"/>
        <v>1.2000000000000002</v>
      </c>
      <c r="Z45" s="1857"/>
      <c r="AA45" s="1828"/>
      <c r="AB45" s="1831"/>
      <c r="AC45" s="1860"/>
      <c r="AD45" s="1863"/>
      <c r="AE45" s="1828"/>
      <c r="AF45" s="1831"/>
      <c r="AG45" s="1834"/>
      <c r="AH45" s="1837"/>
      <c r="AI45" s="1840"/>
      <c r="AJ45" s="1843"/>
    </row>
    <row r="46" spans="1:36" ht="15.75" x14ac:dyDescent="0.25">
      <c r="A46" s="1846"/>
      <c r="B46" s="1849"/>
      <c r="C46" s="1852"/>
      <c r="D46" s="1854"/>
      <c r="E46" s="845" t="s">
        <v>433</v>
      </c>
      <c r="F46" s="846">
        <v>10</v>
      </c>
      <c r="G46" s="847">
        <v>16</v>
      </c>
      <c r="H46" s="848">
        <v>17</v>
      </c>
      <c r="I46" s="849">
        <v>10</v>
      </c>
      <c r="J46" s="847">
        <v>5</v>
      </c>
      <c r="K46" s="850">
        <v>8</v>
      </c>
      <c r="L46" s="846">
        <v>7.5</v>
      </c>
      <c r="M46" s="847">
        <v>7.7</v>
      </c>
      <c r="N46" s="848">
        <v>4.7</v>
      </c>
      <c r="O46" s="851">
        <v>9.1999999999999993</v>
      </c>
      <c r="P46" s="852">
        <v>19.2</v>
      </c>
      <c r="Q46" s="853">
        <v>9.6</v>
      </c>
      <c r="R46" s="854">
        <v>390</v>
      </c>
      <c r="S46" s="855">
        <v>390</v>
      </c>
      <c r="T46" s="924">
        <v>390</v>
      </c>
      <c r="U46" s="855">
        <v>390</v>
      </c>
      <c r="V46" s="843">
        <f t="shared" si="0"/>
        <v>14.333333333333334</v>
      </c>
      <c r="W46" s="844">
        <f t="shared" si="1"/>
        <v>7.666666666666667</v>
      </c>
      <c r="X46" s="828">
        <f t="shared" si="2"/>
        <v>6.6333333333333329</v>
      </c>
      <c r="Y46" s="829">
        <f t="shared" si="3"/>
        <v>12.666666666666666</v>
      </c>
      <c r="Z46" s="1857"/>
      <c r="AA46" s="1828"/>
      <c r="AB46" s="1831"/>
      <c r="AC46" s="1860"/>
      <c r="AD46" s="1863"/>
      <c r="AE46" s="1828"/>
      <c r="AF46" s="1831"/>
      <c r="AG46" s="1834"/>
      <c r="AH46" s="1837"/>
      <c r="AI46" s="1840"/>
      <c r="AJ46" s="1843"/>
    </row>
    <row r="47" spans="1:36" ht="16.5" thickBot="1" x14ac:dyDescent="0.3">
      <c r="A47" s="1847"/>
      <c r="B47" s="1850"/>
      <c r="C47" s="1796"/>
      <c r="D47" s="1855"/>
      <c r="E47" s="909" t="s">
        <v>879</v>
      </c>
      <c r="F47" s="910">
        <v>0</v>
      </c>
      <c r="G47" s="911">
        <v>0</v>
      </c>
      <c r="H47" s="912">
        <v>0</v>
      </c>
      <c r="I47" s="913">
        <v>0</v>
      </c>
      <c r="J47" s="911">
        <v>0</v>
      </c>
      <c r="K47" s="914">
        <v>0</v>
      </c>
      <c r="L47" s="934">
        <v>0</v>
      </c>
      <c r="M47" s="935">
        <v>0</v>
      </c>
      <c r="N47" s="936">
        <v>0</v>
      </c>
      <c r="O47" s="918">
        <v>0</v>
      </c>
      <c r="P47" s="919">
        <v>0</v>
      </c>
      <c r="Q47" s="920">
        <v>0</v>
      </c>
      <c r="R47" s="921">
        <v>0</v>
      </c>
      <c r="S47" s="922">
        <v>0</v>
      </c>
      <c r="T47" s="940">
        <v>0</v>
      </c>
      <c r="U47" s="922">
        <v>0</v>
      </c>
      <c r="V47" s="888">
        <f t="shared" si="0"/>
        <v>0</v>
      </c>
      <c r="W47" s="889">
        <f t="shared" si="1"/>
        <v>0</v>
      </c>
      <c r="X47" s="890">
        <f t="shared" si="2"/>
        <v>0</v>
      </c>
      <c r="Y47" s="891">
        <f t="shared" si="3"/>
        <v>0</v>
      </c>
      <c r="Z47" s="1858"/>
      <c r="AA47" s="1829"/>
      <c r="AB47" s="1832"/>
      <c r="AC47" s="1861"/>
      <c r="AD47" s="1864"/>
      <c r="AE47" s="1829"/>
      <c r="AF47" s="1832"/>
      <c r="AG47" s="1835"/>
      <c r="AH47" s="1838"/>
      <c r="AI47" s="1841"/>
      <c r="AJ47" s="1844"/>
    </row>
    <row r="48" spans="1:36" ht="16.5" thickTop="1" x14ac:dyDescent="0.25">
      <c r="A48" s="1966">
        <v>5</v>
      </c>
      <c r="B48" s="1975" t="s">
        <v>1438</v>
      </c>
      <c r="C48" s="1970" t="s">
        <v>83</v>
      </c>
      <c r="D48" s="1970">
        <v>144</v>
      </c>
      <c r="E48" s="816" t="s">
        <v>434</v>
      </c>
      <c r="F48" s="817">
        <v>2</v>
      </c>
      <c r="G48" s="818">
        <v>2</v>
      </c>
      <c r="H48" s="819">
        <v>2</v>
      </c>
      <c r="I48" s="820">
        <v>2</v>
      </c>
      <c r="J48" s="818">
        <v>2</v>
      </c>
      <c r="K48" s="821">
        <v>2</v>
      </c>
      <c r="L48" s="817">
        <v>2</v>
      </c>
      <c r="M48" s="818">
        <v>2</v>
      </c>
      <c r="N48" s="819">
        <v>2</v>
      </c>
      <c r="O48" s="822">
        <v>2</v>
      </c>
      <c r="P48" s="823">
        <v>2</v>
      </c>
      <c r="Q48" s="824">
        <v>2</v>
      </c>
      <c r="R48" s="825">
        <v>390</v>
      </c>
      <c r="S48" s="824">
        <v>390</v>
      </c>
      <c r="T48" s="822">
        <v>390</v>
      </c>
      <c r="U48" s="824">
        <v>390</v>
      </c>
      <c r="V48" s="826">
        <f t="shared" si="0"/>
        <v>2</v>
      </c>
      <c r="W48" s="827">
        <f t="shared" si="1"/>
        <v>2</v>
      </c>
      <c r="X48" s="905">
        <f t="shared" si="2"/>
        <v>2</v>
      </c>
      <c r="Y48" s="906">
        <f t="shared" si="3"/>
        <v>2</v>
      </c>
      <c r="Z48" s="1856">
        <f>SUM(V48:V51)</f>
        <v>15.666666666666668</v>
      </c>
      <c r="AA48" s="1827">
        <f>SUM(W48:W51)</f>
        <v>33.333333333333329</v>
      </c>
      <c r="AB48" s="1830">
        <f>SUM(X48:X51)</f>
        <v>7.333333333333333</v>
      </c>
      <c r="AC48" s="1859">
        <f>SUM(Y48:Y51)</f>
        <v>21</v>
      </c>
      <c r="AD48" s="1862">
        <f t="shared" ref="AD48" si="11">Z48*0.38*0.9*SQRT(3)</f>
        <v>9.2803282269540457</v>
      </c>
      <c r="AE48" s="1827">
        <f t="shared" si="4"/>
        <v>19.745379206285197</v>
      </c>
      <c r="AF48" s="1830">
        <f t="shared" si="4"/>
        <v>4.3439834253827438</v>
      </c>
      <c r="AG48" s="1833">
        <f t="shared" si="4"/>
        <v>12.439588899959677</v>
      </c>
      <c r="AH48" s="1836">
        <f>MAX(Z48:AC51)</f>
        <v>33.333333333333329</v>
      </c>
      <c r="AI48" s="1839">
        <f t="shared" ref="AI48" si="12">AH48*0.38*0.9*SQRT(3)</f>
        <v>19.745379206285197</v>
      </c>
      <c r="AJ48" s="1842">
        <f>D48-AI48</f>
        <v>124.25462079371481</v>
      </c>
    </row>
    <row r="49" spans="1:36" ht="15.75" x14ac:dyDescent="0.25">
      <c r="A49" s="1974"/>
      <c r="B49" s="1976"/>
      <c r="C49" s="2010"/>
      <c r="D49" s="2010"/>
      <c r="E49" s="830" t="s">
        <v>435</v>
      </c>
      <c r="F49" s="831">
        <v>2</v>
      </c>
      <c r="G49" s="832">
        <v>1</v>
      </c>
      <c r="H49" s="833">
        <v>1</v>
      </c>
      <c r="I49" s="834">
        <v>8</v>
      </c>
      <c r="J49" s="832">
        <v>9</v>
      </c>
      <c r="K49" s="835">
        <v>5</v>
      </c>
      <c r="L49" s="836">
        <v>1</v>
      </c>
      <c r="M49" s="837">
        <v>2</v>
      </c>
      <c r="N49" s="838">
        <v>1</v>
      </c>
      <c r="O49" s="839">
        <v>7</v>
      </c>
      <c r="P49" s="840">
        <v>3</v>
      </c>
      <c r="Q49" s="841">
        <v>5</v>
      </c>
      <c r="R49" s="907">
        <v>390</v>
      </c>
      <c r="S49" s="908">
        <v>390</v>
      </c>
      <c r="T49" s="923">
        <v>390</v>
      </c>
      <c r="U49" s="908">
        <v>390</v>
      </c>
      <c r="V49" s="843">
        <f t="shared" si="0"/>
        <v>1.3333333333333333</v>
      </c>
      <c r="W49" s="844">
        <f t="shared" si="1"/>
        <v>7.333333333333333</v>
      </c>
      <c r="X49" s="828">
        <f t="shared" si="2"/>
        <v>1.3333333333333333</v>
      </c>
      <c r="Y49" s="829">
        <f t="shared" si="3"/>
        <v>5</v>
      </c>
      <c r="Z49" s="1857"/>
      <c r="AA49" s="1828"/>
      <c r="AB49" s="1831"/>
      <c r="AC49" s="1860"/>
      <c r="AD49" s="1863"/>
      <c r="AE49" s="1828"/>
      <c r="AF49" s="1831"/>
      <c r="AG49" s="1834"/>
      <c r="AH49" s="1837"/>
      <c r="AI49" s="1840"/>
      <c r="AJ49" s="1843"/>
    </row>
    <row r="50" spans="1:36" ht="31.5" x14ac:dyDescent="0.25">
      <c r="A50" s="1974"/>
      <c r="B50" s="1976"/>
      <c r="C50" s="2010"/>
      <c r="D50" s="2010"/>
      <c r="E50" s="845" t="s">
        <v>1358</v>
      </c>
      <c r="F50" s="846">
        <v>11</v>
      </c>
      <c r="G50" s="847">
        <v>12</v>
      </c>
      <c r="H50" s="848">
        <v>14</v>
      </c>
      <c r="I50" s="849">
        <v>23</v>
      </c>
      <c r="J50" s="847">
        <v>26</v>
      </c>
      <c r="K50" s="850">
        <v>23</v>
      </c>
      <c r="L50" s="846">
        <v>6</v>
      </c>
      <c r="M50" s="847">
        <v>2</v>
      </c>
      <c r="N50" s="848">
        <v>4</v>
      </c>
      <c r="O50" s="851">
        <v>13</v>
      </c>
      <c r="P50" s="852">
        <v>16</v>
      </c>
      <c r="Q50" s="853">
        <v>13</v>
      </c>
      <c r="R50" s="857">
        <v>390</v>
      </c>
      <c r="S50" s="853">
        <v>390</v>
      </c>
      <c r="T50" s="851">
        <v>390</v>
      </c>
      <c r="U50" s="853">
        <v>390</v>
      </c>
      <c r="V50" s="843">
        <f t="shared" si="0"/>
        <v>12.333333333333334</v>
      </c>
      <c r="W50" s="844">
        <f t="shared" si="1"/>
        <v>24</v>
      </c>
      <c r="X50" s="828">
        <f t="shared" si="2"/>
        <v>4</v>
      </c>
      <c r="Y50" s="829">
        <f t="shared" si="3"/>
        <v>14</v>
      </c>
      <c r="Z50" s="1857"/>
      <c r="AA50" s="1828"/>
      <c r="AB50" s="1831"/>
      <c r="AC50" s="1860"/>
      <c r="AD50" s="1863"/>
      <c r="AE50" s="1828"/>
      <c r="AF50" s="1831"/>
      <c r="AG50" s="1834"/>
      <c r="AH50" s="1837"/>
      <c r="AI50" s="1840"/>
      <c r="AJ50" s="1843"/>
    </row>
    <row r="51" spans="1:36" ht="16.5" thickBot="1" x14ac:dyDescent="0.3">
      <c r="A51" s="1967"/>
      <c r="B51" s="1977"/>
      <c r="C51" s="1971"/>
      <c r="D51" s="1971"/>
      <c r="E51" s="909"/>
      <c r="F51" s="910"/>
      <c r="G51" s="911"/>
      <c r="H51" s="912"/>
      <c r="I51" s="913"/>
      <c r="J51" s="911"/>
      <c r="K51" s="914"/>
      <c r="L51" s="934"/>
      <c r="M51" s="935"/>
      <c r="N51" s="936"/>
      <c r="O51" s="918"/>
      <c r="P51" s="919"/>
      <c r="Q51" s="920"/>
      <c r="R51" s="921"/>
      <c r="S51" s="922"/>
      <c r="T51" s="940"/>
      <c r="U51" s="922"/>
      <c r="V51" s="888">
        <f t="shared" si="0"/>
        <v>0</v>
      </c>
      <c r="W51" s="889">
        <f t="shared" si="1"/>
        <v>0</v>
      </c>
      <c r="X51" s="890">
        <f t="shared" si="2"/>
        <v>0</v>
      </c>
      <c r="Y51" s="891">
        <f t="shared" si="3"/>
        <v>0</v>
      </c>
      <c r="Z51" s="1858"/>
      <c r="AA51" s="1829"/>
      <c r="AB51" s="1832"/>
      <c r="AC51" s="1861"/>
      <c r="AD51" s="1864"/>
      <c r="AE51" s="1829"/>
      <c r="AF51" s="1832"/>
      <c r="AG51" s="1835"/>
      <c r="AH51" s="1838"/>
      <c r="AI51" s="1841"/>
      <c r="AJ51" s="1844"/>
    </row>
    <row r="52" spans="1:36" ht="16.5" thickTop="1" x14ac:dyDescent="0.25">
      <c r="A52" s="1845">
        <v>6</v>
      </c>
      <c r="B52" s="1848" t="s">
        <v>1439</v>
      </c>
      <c r="C52" s="1851" t="s">
        <v>1440</v>
      </c>
      <c r="D52" s="1853">
        <f>(250+160)*0.9</f>
        <v>369</v>
      </c>
      <c r="E52" s="816" t="s">
        <v>436</v>
      </c>
      <c r="F52" s="817">
        <v>3</v>
      </c>
      <c r="G52" s="818">
        <v>3</v>
      </c>
      <c r="H52" s="819">
        <v>3</v>
      </c>
      <c r="I52" s="820">
        <v>0</v>
      </c>
      <c r="J52" s="818">
        <v>0</v>
      </c>
      <c r="K52" s="821">
        <v>0</v>
      </c>
      <c r="L52" s="817">
        <v>0</v>
      </c>
      <c r="M52" s="818">
        <v>0</v>
      </c>
      <c r="N52" s="819">
        <v>0</v>
      </c>
      <c r="O52" s="822">
        <v>3</v>
      </c>
      <c r="P52" s="823">
        <v>3</v>
      </c>
      <c r="Q52" s="824">
        <v>3</v>
      </c>
      <c r="R52" s="825">
        <v>390</v>
      </c>
      <c r="S52" s="824">
        <v>390</v>
      </c>
      <c r="T52" s="822">
        <v>390</v>
      </c>
      <c r="U52" s="824">
        <v>390</v>
      </c>
      <c r="V52" s="826">
        <f t="shared" si="0"/>
        <v>3</v>
      </c>
      <c r="W52" s="827">
        <f t="shared" si="1"/>
        <v>0</v>
      </c>
      <c r="X52" s="905">
        <f t="shared" si="2"/>
        <v>0</v>
      </c>
      <c r="Y52" s="906">
        <f t="shared" si="3"/>
        <v>3</v>
      </c>
      <c r="Z52" s="1856">
        <f>SUM(V52:V59)</f>
        <v>60.666666666666664</v>
      </c>
      <c r="AA52" s="1827">
        <f>SUM(W52:W59)</f>
        <v>88.500000000000014</v>
      </c>
      <c r="AB52" s="1830">
        <f>SUM(X52:X59)</f>
        <v>65.816666666666663</v>
      </c>
      <c r="AC52" s="1859">
        <f>SUM(Y52:Y59)</f>
        <v>105.91666666666666</v>
      </c>
      <c r="AD52" s="1862">
        <f t="shared" ref="AD52:AG64" si="13">Z52*0.38*0.9*SQRT(3)</f>
        <v>35.936590155439063</v>
      </c>
      <c r="AE52" s="1827">
        <f t="shared" si="13"/>
        <v>52.423981792687208</v>
      </c>
      <c r="AF52" s="1830">
        <f t="shared" si="13"/>
        <v>38.987251242810125</v>
      </c>
      <c r="AG52" s="1833">
        <f t="shared" si="13"/>
        <v>62.740942427971213</v>
      </c>
      <c r="AH52" s="1836">
        <f>MAX(Z52:AC59)</f>
        <v>105.91666666666666</v>
      </c>
      <c r="AI52" s="1839">
        <f t="shared" ref="AI52" si="14">AH52*0.38*0.9*SQRT(3)</f>
        <v>62.740942427971213</v>
      </c>
      <c r="AJ52" s="1842">
        <f>D52-AI52</f>
        <v>306.25905757202878</v>
      </c>
    </row>
    <row r="53" spans="1:36" ht="15.75" x14ac:dyDescent="0.25">
      <c r="A53" s="1846"/>
      <c r="B53" s="1849"/>
      <c r="C53" s="1852"/>
      <c r="D53" s="1854"/>
      <c r="E53" s="830" t="s">
        <v>415</v>
      </c>
      <c r="F53" s="831">
        <v>0</v>
      </c>
      <c r="G53" s="832">
        <v>0</v>
      </c>
      <c r="H53" s="833">
        <v>0</v>
      </c>
      <c r="I53" s="834">
        <v>0</v>
      </c>
      <c r="J53" s="832">
        <v>0</v>
      </c>
      <c r="K53" s="835">
        <v>0</v>
      </c>
      <c r="L53" s="836">
        <v>0</v>
      </c>
      <c r="M53" s="837">
        <v>0</v>
      </c>
      <c r="N53" s="838">
        <v>0</v>
      </c>
      <c r="O53" s="839">
        <v>11.4</v>
      </c>
      <c r="P53" s="840">
        <v>14.4</v>
      </c>
      <c r="Q53" s="841">
        <v>13.3</v>
      </c>
      <c r="R53" s="907">
        <v>390</v>
      </c>
      <c r="S53" s="908">
        <v>390</v>
      </c>
      <c r="T53" s="923">
        <v>390</v>
      </c>
      <c r="U53" s="908">
        <v>390</v>
      </c>
      <c r="V53" s="843">
        <f t="shared" si="0"/>
        <v>0</v>
      </c>
      <c r="W53" s="844">
        <f t="shared" si="1"/>
        <v>0</v>
      </c>
      <c r="X53" s="828">
        <f t="shared" si="2"/>
        <v>0</v>
      </c>
      <c r="Y53" s="829">
        <f t="shared" si="3"/>
        <v>13.033333333333333</v>
      </c>
      <c r="Z53" s="1857"/>
      <c r="AA53" s="1828"/>
      <c r="AB53" s="1831"/>
      <c r="AC53" s="1860"/>
      <c r="AD53" s="1863"/>
      <c r="AE53" s="1828"/>
      <c r="AF53" s="1831"/>
      <c r="AG53" s="1834"/>
      <c r="AH53" s="1837"/>
      <c r="AI53" s="1840"/>
      <c r="AJ53" s="1843"/>
    </row>
    <row r="54" spans="1:36" ht="15.75" x14ac:dyDescent="0.25">
      <c r="A54" s="1846"/>
      <c r="B54" s="1849"/>
      <c r="C54" s="1852"/>
      <c r="D54" s="1854"/>
      <c r="E54" s="845" t="s">
        <v>437</v>
      </c>
      <c r="F54" s="846">
        <v>4</v>
      </c>
      <c r="G54" s="847">
        <v>7</v>
      </c>
      <c r="H54" s="848">
        <v>8</v>
      </c>
      <c r="I54" s="849">
        <v>8</v>
      </c>
      <c r="J54" s="847">
        <v>12</v>
      </c>
      <c r="K54" s="850">
        <v>16</v>
      </c>
      <c r="L54" s="846">
        <v>3.4</v>
      </c>
      <c r="M54" s="847">
        <v>10</v>
      </c>
      <c r="N54" s="848">
        <v>14.5</v>
      </c>
      <c r="O54" s="851">
        <v>12</v>
      </c>
      <c r="P54" s="852">
        <v>17</v>
      </c>
      <c r="Q54" s="853">
        <v>22</v>
      </c>
      <c r="R54" s="854">
        <v>390</v>
      </c>
      <c r="S54" s="855">
        <v>390</v>
      </c>
      <c r="T54" s="924">
        <v>390</v>
      </c>
      <c r="U54" s="855">
        <v>390</v>
      </c>
      <c r="V54" s="843">
        <f t="shared" si="0"/>
        <v>6.333333333333333</v>
      </c>
      <c r="W54" s="844">
        <f t="shared" si="1"/>
        <v>12</v>
      </c>
      <c r="X54" s="828">
        <f t="shared" si="2"/>
        <v>9.2999999999999989</v>
      </c>
      <c r="Y54" s="829">
        <f t="shared" si="3"/>
        <v>17</v>
      </c>
      <c r="Z54" s="1857"/>
      <c r="AA54" s="1828"/>
      <c r="AB54" s="1831"/>
      <c r="AC54" s="1860"/>
      <c r="AD54" s="1863"/>
      <c r="AE54" s="1828"/>
      <c r="AF54" s="1831"/>
      <c r="AG54" s="1834"/>
      <c r="AH54" s="1837"/>
      <c r="AI54" s="1840"/>
      <c r="AJ54" s="1843"/>
    </row>
    <row r="55" spans="1:36" ht="15.75" x14ac:dyDescent="0.25">
      <c r="A55" s="1846"/>
      <c r="B55" s="1849"/>
      <c r="C55" s="1852"/>
      <c r="D55" s="1854"/>
      <c r="E55" s="830" t="s">
        <v>438</v>
      </c>
      <c r="F55" s="831">
        <v>11</v>
      </c>
      <c r="G55" s="832">
        <v>7</v>
      </c>
      <c r="H55" s="833">
        <v>16</v>
      </c>
      <c r="I55" s="834">
        <v>2</v>
      </c>
      <c r="J55" s="832">
        <v>3</v>
      </c>
      <c r="K55" s="835">
        <v>2</v>
      </c>
      <c r="L55" s="836">
        <v>11.3</v>
      </c>
      <c r="M55" s="837">
        <v>14</v>
      </c>
      <c r="N55" s="838">
        <v>10.7</v>
      </c>
      <c r="O55" s="839">
        <v>7.2</v>
      </c>
      <c r="P55" s="840">
        <v>4.5</v>
      </c>
      <c r="Q55" s="841">
        <v>6.2</v>
      </c>
      <c r="R55" s="907">
        <v>390</v>
      </c>
      <c r="S55" s="908">
        <v>390</v>
      </c>
      <c r="T55" s="923">
        <v>390</v>
      </c>
      <c r="U55" s="908">
        <v>390</v>
      </c>
      <c r="V55" s="843">
        <f t="shared" si="0"/>
        <v>11.333333333333334</v>
      </c>
      <c r="W55" s="844">
        <f t="shared" si="1"/>
        <v>2.3333333333333335</v>
      </c>
      <c r="X55" s="828">
        <f t="shared" si="2"/>
        <v>12</v>
      </c>
      <c r="Y55" s="829">
        <f t="shared" si="3"/>
        <v>5.9666666666666659</v>
      </c>
      <c r="Z55" s="1857"/>
      <c r="AA55" s="1828"/>
      <c r="AB55" s="1831"/>
      <c r="AC55" s="1860"/>
      <c r="AD55" s="1863"/>
      <c r="AE55" s="1828"/>
      <c r="AF55" s="1831"/>
      <c r="AG55" s="1834"/>
      <c r="AH55" s="1837"/>
      <c r="AI55" s="1840"/>
      <c r="AJ55" s="1843"/>
    </row>
    <row r="56" spans="1:36" ht="15.75" x14ac:dyDescent="0.25">
      <c r="A56" s="1846"/>
      <c r="B56" s="1849"/>
      <c r="C56" s="1852"/>
      <c r="D56" s="1854"/>
      <c r="E56" s="845" t="s">
        <v>439</v>
      </c>
      <c r="F56" s="846">
        <v>5</v>
      </c>
      <c r="G56" s="847">
        <v>6</v>
      </c>
      <c r="H56" s="848">
        <v>0</v>
      </c>
      <c r="I56" s="849">
        <v>18</v>
      </c>
      <c r="J56" s="847">
        <v>23</v>
      </c>
      <c r="K56" s="850">
        <v>0</v>
      </c>
      <c r="L56" s="846">
        <v>5.5</v>
      </c>
      <c r="M56" s="847">
        <v>0</v>
      </c>
      <c r="N56" s="848">
        <v>10</v>
      </c>
      <c r="O56" s="851">
        <v>15.8</v>
      </c>
      <c r="P56" s="852">
        <v>0</v>
      </c>
      <c r="Q56" s="853">
        <v>22.8</v>
      </c>
      <c r="R56" s="854">
        <v>390</v>
      </c>
      <c r="S56" s="855">
        <v>390</v>
      </c>
      <c r="T56" s="924">
        <v>390</v>
      </c>
      <c r="U56" s="855">
        <v>390</v>
      </c>
      <c r="V56" s="843">
        <f t="shared" si="0"/>
        <v>5.5</v>
      </c>
      <c r="W56" s="844">
        <f t="shared" si="1"/>
        <v>20.5</v>
      </c>
      <c r="X56" s="828">
        <f t="shared" si="2"/>
        <v>7.75</v>
      </c>
      <c r="Y56" s="829">
        <f t="shared" si="3"/>
        <v>19.3</v>
      </c>
      <c r="Z56" s="1857"/>
      <c r="AA56" s="1828"/>
      <c r="AB56" s="1831"/>
      <c r="AC56" s="1860"/>
      <c r="AD56" s="1863"/>
      <c r="AE56" s="1828"/>
      <c r="AF56" s="1831"/>
      <c r="AG56" s="1834"/>
      <c r="AH56" s="1837"/>
      <c r="AI56" s="1840"/>
      <c r="AJ56" s="1843"/>
    </row>
    <row r="57" spans="1:36" ht="18" customHeight="1" x14ac:dyDescent="0.25">
      <c r="A57" s="1846"/>
      <c r="B57" s="1849"/>
      <c r="C57" s="1852"/>
      <c r="D57" s="1854"/>
      <c r="E57" s="830" t="s">
        <v>1359</v>
      </c>
      <c r="F57" s="831">
        <v>19</v>
      </c>
      <c r="G57" s="832">
        <v>20</v>
      </c>
      <c r="H57" s="833">
        <v>12</v>
      </c>
      <c r="I57" s="834">
        <v>21</v>
      </c>
      <c r="J57" s="832">
        <v>25</v>
      </c>
      <c r="K57" s="835">
        <v>20</v>
      </c>
      <c r="L57" s="836">
        <v>14.6</v>
      </c>
      <c r="M57" s="837">
        <v>10.6</v>
      </c>
      <c r="N57" s="838">
        <v>11.3</v>
      </c>
      <c r="O57" s="839">
        <v>17</v>
      </c>
      <c r="P57" s="840">
        <v>13</v>
      </c>
      <c r="Q57" s="841">
        <v>8.8000000000000007</v>
      </c>
      <c r="R57" s="907">
        <v>390</v>
      </c>
      <c r="S57" s="908">
        <v>390</v>
      </c>
      <c r="T57" s="923">
        <v>390</v>
      </c>
      <c r="U57" s="908">
        <v>390</v>
      </c>
      <c r="V57" s="843">
        <f t="shared" si="0"/>
        <v>17</v>
      </c>
      <c r="W57" s="844">
        <f t="shared" si="1"/>
        <v>22</v>
      </c>
      <c r="X57" s="828">
        <f t="shared" si="2"/>
        <v>12.166666666666666</v>
      </c>
      <c r="Y57" s="829">
        <f t="shared" si="3"/>
        <v>12.933333333333332</v>
      </c>
      <c r="Z57" s="1857"/>
      <c r="AA57" s="1828"/>
      <c r="AB57" s="1831"/>
      <c r="AC57" s="1860"/>
      <c r="AD57" s="1863"/>
      <c r="AE57" s="1828"/>
      <c r="AF57" s="1831"/>
      <c r="AG57" s="1834"/>
      <c r="AH57" s="1837"/>
      <c r="AI57" s="1840"/>
      <c r="AJ57" s="1843"/>
    </row>
    <row r="58" spans="1:36" ht="15.75" x14ac:dyDescent="0.25">
      <c r="A58" s="1846"/>
      <c r="B58" s="1849"/>
      <c r="C58" s="1852"/>
      <c r="D58" s="1854"/>
      <c r="E58" s="845" t="s">
        <v>440</v>
      </c>
      <c r="F58" s="846">
        <v>14</v>
      </c>
      <c r="G58" s="847">
        <v>11</v>
      </c>
      <c r="H58" s="848">
        <v>0</v>
      </c>
      <c r="I58" s="849">
        <v>18</v>
      </c>
      <c r="J58" s="847">
        <v>16</v>
      </c>
      <c r="K58" s="850">
        <v>0</v>
      </c>
      <c r="L58" s="846">
        <v>11.6</v>
      </c>
      <c r="M58" s="847">
        <v>11.6</v>
      </c>
      <c r="N58" s="848">
        <v>0</v>
      </c>
      <c r="O58" s="851">
        <v>24.3</v>
      </c>
      <c r="P58" s="852">
        <v>11</v>
      </c>
      <c r="Q58" s="853">
        <v>0</v>
      </c>
      <c r="R58" s="854">
        <v>390</v>
      </c>
      <c r="S58" s="855">
        <v>390</v>
      </c>
      <c r="T58" s="924">
        <v>390</v>
      </c>
      <c r="U58" s="855">
        <v>390</v>
      </c>
      <c r="V58" s="843">
        <f t="shared" si="0"/>
        <v>12.5</v>
      </c>
      <c r="W58" s="844">
        <f t="shared" si="1"/>
        <v>17</v>
      </c>
      <c r="X58" s="828">
        <f t="shared" si="2"/>
        <v>11.6</v>
      </c>
      <c r="Y58" s="829">
        <f t="shared" si="3"/>
        <v>17.649999999999999</v>
      </c>
      <c r="Z58" s="1857"/>
      <c r="AA58" s="1828"/>
      <c r="AB58" s="1831"/>
      <c r="AC58" s="1860"/>
      <c r="AD58" s="1863"/>
      <c r="AE58" s="1828"/>
      <c r="AF58" s="1831"/>
      <c r="AG58" s="1834"/>
      <c r="AH58" s="1837"/>
      <c r="AI58" s="1840"/>
      <c r="AJ58" s="1843"/>
    </row>
    <row r="59" spans="1:36" ht="16.5" thickBot="1" x14ac:dyDescent="0.3">
      <c r="A59" s="1847"/>
      <c r="B59" s="1850"/>
      <c r="C59" s="1796"/>
      <c r="D59" s="1855"/>
      <c r="E59" s="909" t="s">
        <v>441</v>
      </c>
      <c r="F59" s="910">
        <v>4</v>
      </c>
      <c r="G59" s="911">
        <v>6</v>
      </c>
      <c r="H59" s="912">
        <v>5</v>
      </c>
      <c r="I59" s="913">
        <v>14</v>
      </c>
      <c r="J59" s="911">
        <v>16</v>
      </c>
      <c r="K59" s="914">
        <v>14</v>
      </c>
      <c r="L59" s="934">
        <v>4</v>
      </c>
      <c r="M59" s="935">
        <v>19</v>
      </c>
      <c r="N59" s="936">
        <v>16</v>
      </c>
      <c r="O59" s="918">
        <v>7.9</v>
      </c>
      <c r="P59" s="919">
        <v>19.2</v>
      </c>
      <c r="Q59" s="920">
        <v>24</v>
      </c>
      <c r="R59" s="921">
        <v>390</v>
      </c>
      <c r="S59" s="922">
        <v>390</v>
      </c>
      <c r="T59" s="940">
        <v>390</v>
      </c>
      <c r="U59" s="922">
        <v>390</v>
      </c>
      <c r="V59" s="888">
        <f t="shared" si="0"/>
        <v>5</v>
      </c>
      <c r="W59" s="889">
        <f t="shared" si="1"/>
        <v>14.666666666666666</v>
      </c>
      <c r="X59" s="941">
        <f t="shared" si="2"/>
        <v>13</v>
      </c>
      <c r="Y59" s="942">
        <f t="shared" si="3"/>
        <v>17.033333333333335</v>
      </c>
      <c r="Z59" s="1858"/>
      <c r="AA59" s="1829"/>
      <c r="AB59" s="1832"/>
      <c r="AC59" s="1861"/>
      <c r="AD59" s="1864"/>
      <c r="AE59" s="1829"/>
      <c r="AF59" s="1832"/>
      <c r="AG59" s="1835"/>
      <c r="AH59" s="1838"/>
      <c r="AI59" s="1841"/>
      <c r="AJ59" s="1844"/>
    </row>
    <row r="60" spans="1:36" ht="16.5" thickTop="1" x14ac:dyDescent="0.25">
      <c r="A60" s="1966">
        <v>7</v>
      </c>
      <c r="B60" s="1975" t="s">
        <v>1441</v>
      </c>
      <c r="C60" s="1978" t="s">
        <v>1442</v>
      </c>
      <c r="D60" s="1980">
        <f>(400+250)*0.9</f>
        <v>585</v>
      </c>
      <c r="E60" s="816" t="s">
        <v>442</v>
      </c>
      <c r="F60" s="817">
        <v>2</v>
      </c>
      <c r="G60" s="818">
        <v>4</v>
      </c>
      <c r="H60" s="819">
        <v>1</v>
      </c>
      <c r="I60" s="820">
        <v>1</v>
      </c>
      <c r="J60" s="818">
        <v>5</v>
      </c>
      <c r="K60" s="821">
        <v>3</v>
      </c>
      <c r="L60" s="817">
        <v>2</v>
      </c>
      <c r="M60" s="818">
        <v>4</v>
      </c>
      <c r="N60" s="819">
        <v>1</v>
      </c>
      <c r="O60" s="822">
        <v>1</v>
      </c>
      <c r="P60" s="823">
        <v>5</v>
      </c>
      <c r="Q60" s="824">
        <v>3</v>
      </c>
      <c r="R60" s="825">
        <v>390</v>
      </c>
      <c r="S60" s="824">
        <v>390</v>
      </c>
      <c r="T60" s="822">
        <v>390</v>
      </c>
      <c r="U60" s="824">
        <v>390</v>
      </c>
      <c r="V60" s="826">
        <f t="shared" si="0"/>
        <v>2.3333333333333335</v>
      </c>
      <c r="W60" s="827">
        <f t="shared" si="1"/>
        <v>3</v>
      </c>
      <c r="X60" s="943">
        <f t="shared" si="2"/>
        <v>2.3333333333333335</v>
      </c>
      <c r="Y60" s="944">
        <f t="shared" si="3"/>
        <v>3</v>
      </c>
      <c r="Z60" s="1856">
        <f>SUM(V60:V61)</f>
        <v>2.3333333333333335</v>
      </c>
      <c r="AA60" s="1827">
        <f>SUM(W60:W61)</f>
        <v>3</v>
      </c>
      <c r="AB60" s="1830">
        <f>SUM(X60:X61)</f>
        <v>2.3333333333333335</v>
      </c>
      <c r="AC60" s="1859">
        <f>SUM(Y60:Y61)</f>
        <v>3</v>
      </c>
      <c r="AD60" s="1862">
        <f t="shared" ref="AD60" si="15">Z60*0.38*0.9*SQRT(3)</f>
        <v>1.3821765444399641</v>
      </c>
      <c r="AE60" s="1827">
        <f t="shared" si="13"/>
        <v>1.7770841285656684</v>
      </c>
      <c r="AF60" s="1830">
        <f t="shared" si="13"/>
        <v>1.3821765444399641</v>
      </c>
      <c r="AG60" s="1833">
        <f t="shared" si="13"/>
        <v>1.7770841285656684</v>
      </c>
      <c r="AH60" s="1836">
        <f>MAX(Z60:AC61)</f>
        <v>3</v>
      </c>
      <c r="AI60" s="1839">
        <f t="shared" ref="AI60" si="16">AH60*0.38*0.9*SQRT(3)</f>
        <v>1.7770841285656684</v>
      </c>
      <c r="AJ60" s="1842">
        <f>D60-AI60</f>
        <v>583.22291587143434</v>
      </c>
    </row>
    <row r="61" spans="1:36" ht="16.5" thickBot="1" x14ac:dyDescent="0.3">
      <c r="A61" s="1967"/>
      <c r="B61" s="1977"/>
      <c r="C61" s="1969"/>
      <c r="D61" s="1982"/>
      <c r="E61" s="909"/>
      <c r="F61" s="945"/>
      <c r="G61" s="946"/>
      <c r="H61" s="947"/>
      <c r="I61" s="948"/>
      <c r="J61" s="946"/>
      <c r="K61" s="949"/>
      <c r="L61" s="934"/>
      <c r="M61" s="935"/>
      <c r="N61" s="936"/>
      <c r="O61" s="918"/>
      <c r="P61" s="919"/>
      <c r="Q61" s="920"/>
      <c r="R61" s="921"/>
      <c r="S61" s="922"/>
      <c r="T61" s="940"/>
      <c r="U61" s="922"/>
      <c r="V61" s="888">
        <f t="shared" si="0"/>
        <v>0</v>
      </c>
      <c r="W61" s="889">
        <f t="shared" si="1"/>
        <v>0</v>
      </c>
      <c r="X61" s="941">
        <f t="shared" si="2"/>
        <v>0</v>
      </c>
      <c r="Y61" s="942">
        <f t="shared" si="3"/>
        <v>0</v>
      </c>
      <c r="Z61" s="1858"/>
      <c r="AA61" s="1829"/>
      <c r="AB61" s="1832"/>
      <c r="AC61" s="1861"/>
      <c r="AD61" s="1864"/>
      <c r="AE61" s="1829"/>
      <c r="AF61" s="1832"/>
      <c r="AG61" s="1835"/>
      <c r="AH61" s="1838"/>
      <c r="AI61" s="1841"/>
      <c r="AJ61" s="1844"/>
    </row>
    <row r="62" spans="1:36" ht="16.5" thickTop="1" x14ac:dyDescent="0.25">
      <c r="A62" s="1845">
        <v>8</v>
      </c>
      <c r="B62" s="1848" t="s">
        <v>1443</v>
      </c>
      <c r="C62" s="1797" t="s">
        <v>372</v>
      </c>
      <c r="D62" s="1799">
        <f>180*0.9</f>
        <v>162</v>
      </c>
      <c r="E62" s="816" t="s">
        <v>443</v>
      </c>
      <c r="F62" s="817">
        <v>1</v>
      </c>
      <c r="G62" s="818">
        <v>1</v>
      </c>
      <c r="H62" s="819">
        <v>0</v>
      </c>
      <c r="I62" s="820">
        <v>1</v>
      </c>
      <c r="J62" s="818">
        <v>1</v>
      </c>
      <c r="K62" s="821">
        <v>0</v>
      </c>
      <c r="L62" s="817">
        <v>1</v>
      </c>
      <c r="M62" s="818">
        <v>1</v>
      </c>
      <c r="N62" s="819">
        <v>0</v>
      </c>
      <c r="O62" s="822">
        <v>1</v>
      </c>
      <c r="P62" s="823">
        <v>1</v>
      </c>
      <c r="Q62" s="824">
        <v>0</v>
      </c>
      <c r="R62" s="825">
        <v>390</v>
      </c>
      <c r="S62" s="824">
        <v>390</v>
      </c>
      <c r="T62" s="822">
        <v>390</v>
      </c>
      <c r="U62" s="824">
        <v>390</v>
      </c>
      <c r="V62" s="826">
        <f t="shared" si="0"/>
        <v>1</v>
      </c>
      <c r="W62" s="827">
        <f t="shared" si="1"/>
        <v>1</v>
      </c>
      <c r="X62" s="943">
        <f t="shared" si="2"/>
        <v>1</v>
      </c>
      <c r="Y62" s="944">
        <f t="shared" si="3"/>
        <v>1</v>
      </c>
      <c r="Z62" s="1856">
        <f>SUM(V62:V63)</f>
        <v>1</v>
      </c>
      <c r="AA62" s="1827">
        <f>SUM(W62:W63)</f>
        <v>1</v>
      </c>
      <c r="AB62" s="1830">
        <f>SUM(X62:X63)</f>
        <v>1</v>
      </c>
      <c r="AC62" s="1859">
        <f>SUM(Y62:Y63)</f>
        <v>1</v>
      </c>
      <c r="AD62" s="1862">
        <f t="shared" ref="AD62" si="17">Z62*0.38*0.9*SQRT(3)</f>
        <v>0.592361376188556</v>
      </c>
      <c r="AE62" s="1827">
        <f t="shared" si="13"/>
        <v>0.592361376188556</v>
      </c>
      <c r="AF62" s="1830">
        <f t="shared" si="13"/>
        <v>0.592361376188556</v>
      </c>
      <c r="AG62" s="1833">
        <f t="shared" si="13"/>
        <v>0.592361376188556</v>
      </c>
      <c r="AH62" s="1836">
        <f>MAX(Z62:AC63)</f>
        <v>1</v>
      </c>
      <c r="AI62" s="1839">
        <f t="shared" ref="AI62" si="18">AH62*0.38*0.9*SQRT(3)</f>
        <v>0.592361376188556</v>
      </c>
      <c r="AJ62" s="1842">
        <f>D62-AI62</f>
        <v>161.40763862381144</v>
      </c>
    </row>
    <row r="63" spans="1:36" ht="16.5" thickBot="1" x14ac:dyDescent="0.3">
      <c r="A63" s="1847"/>
      <c r="B63" s="1850"/>
      <c r="C63" s="1798"/>
      <c r="D63" s="1800"/>
      <c r="E63" s="909"/>
      <c r="F63" s="910"/>
      <c r="G63" s="911"/>
      <c r="H63" s="912"/>
      <c r="I63" s="913"/>
      <c r="J63" s="911"/>
      <c r="K63" s="914"/>
      <c r="L63" s="934"/>
      <c r="M63" s="935"/>
      <c r="N63" s="936"/>
      <c r="O63" s="918"/>
      <c r="P63" s="919"/>
      <c r="Q63" s="920"/>
      <c r="R63" s="921"/>
      <c r="S63" s="922"/>
      <c r="T63" s="940"/>
      <c r="U63" s="922"/>
      <c r="V63" s="888">
        <f t="shared" si="0"/>
        <v>0</v>
      </c>
      <c r="W63" s="889">
        <f t="shared" si="1"/>
        <v>0</v>
      </c>
      <c r="X63" s="941">
        <f t="shared" si="2"/>
        <v>0</v>
      </c>
      <c r="Y63" s="942">
        <f t="shared" si="3"/>
        <v>0</v>
      </c>
      <c r="Z63" s="1858"/>
      <c r="AA63" s="1829"/>
      <c r="AB63" s="1832"/>
      <c r="AC63" s="1861"/>
      <c r="AD63" s="1864"/>
      <c r="AE63" s="1829"/>
      <c r="AF63" s="1832"/>
      <c r="AG63" s="1835"/>
      <c r="AH63" s="1838"/>
      <c r="AI63" s="1841"/>
      <c r="AJ63" s="1844"/>
    </row>
    <row r="64" spans="1:36" ht="16.5" thickTop="1" x14ac:dyDescent="0.25">
      <c r="A64" s="1966">
        <v>9</v>
      </c>
      <c r="B64" s="1975" t="s">
        <v>1444</v>
      </c>
      <c r="C64" s="1970" t="s">
        <v>99</v>
      </c>
      <c r="D64" s="1972">
        <f>250*0.9</f>
        <v>225</v>
      </c>
      <c r="E64" s="816" t="s">
        <v>1002</v>
      </c>
      <c r="F64" s="817">
        <v>0</v>
      </c>
      <c r="G64" s="818">
        <v>0</v>
      </c>
      <c r="H64" s="819">
        <v>0</v>
      </c>
      <c r="I64" s="820">
        <v>0</v>
      </c>
      <c r="J64" s="818">
        <v>0</v>
      </c>
      <c r="K64" s="821">
        <v>0</v>
      </c>
      <c r="L64" s="817">
        <v>0</v>
      </c>
      <c r="M64" s="818">
        <v>0</v>
      </c>
      <c r="N64" s="819">
        <v>0</v>
      </c>
      <c r="O64" s="822">
        <v>0</v>
      </c>
      <c r="P64" s="823">
        <v>0</v>
      </c>
      <c r="Q64" s="824">
        <v>0</v>
      </c>
      <c r="R64" s="825">
        <v>0</v>
      </c>
      <c r="S64" s="824">
        <v>0</v>
      </c>
      <c r="T64" s="822">
        <v>0</v>
      </c>
      <c r="U64" s="824">
        <v>0</v>
      </c>
      <c r="V64" s="826">
        <f t="shared" si="0"/>
        <v>0</v>
      </c>
      <c r="W64" s="827">
        <f t="shared" si="1"/>
        <v>0</v>
      </c>
      <c r="X64" s="943">
        <f t="shared" si="2"/>
        <v>0</v>
      </c>
      <c r="Y64" s="944">
        <f t="shared" si="3"/>
        <v>0</v>
      </c>
      <c r="Z64" s="1856">
        <f>SUM(V64:V73)</f>
        <v>22</v>
      </c>
      <c r="AA64" s="1827">
        <f>SUM(W64:W73)</f>
        <v>20</v>
      </c>
      <c r="AB64" s="1830">
        <f>SUM(X64:X73)</f>
        <v>16.5</v>
      </c>
      <c r="AC64" s="1859">
        <f>SUM(Y64:Y73)</f>
        <v>13</v>
      </c>
      <c r="AD64" s="1862">
        <f t="shared" ref="AD64" si="19">Z64*0.38*0.9*SQRT(3)</f>
        <v>13.031950276148232</v>
      </c>
      <c r="AE64" s="1827">
        <f t="shared" si="13"/>
        <v>11.847227523771119</v>
      </c>
      <c r="AF64" s="1830">
        <f t="shared" si="13"/>
        <v>9.7739627071111759</v>
      </c>
      <c r="AG64" s="1833">
        <f t="shared" si="13"/>
        <v>7.7006978904512291</v>
      </c>
      <c r="AH64" s="1836">
        <f>MAX(Z64:AC73)</f>
        <v>22</v>
      </c>
      <c r="AI64" s="1839">
        <f t="shared" ref="AI64" si="20">AH64*0.38*0.9*SQRT(3)</f>
        <v>13.031950276148232</v>
      </c>
      <c r="AJ64" s="1842">
        <f>D64-AI64</f>
        <v>211.96804972385178</v>
      </c>
    </row>
    <row r="65" spans="1:265" ht="15.75" x14ac:dyDescent="0.25">
      <c r="A65" s="1943"/>
      <c r="B65" s="2008"/>
      <c r="C65" s="2010"/>
      <c r="D65" s="2011"/>
      <c r="E65" s="950" t="s">
        <v>1003</v>
      </c>
      <c r="F65" s="951">
        <v>0</v>
      </c>
      <c r="G65" s="952">
        <v>0</v>
      </c>
      <c r="H65" s="953">
        <v>0</v>
      </c>
      <c r="I65" s="954">
        <v>0</v>
      </c>
      <c r="J65" s="952">
        <v>0</v>
      </c>
      <c r="K65" s="955">
        <v>0</v>
      </c>
      <c r="L65" s="956">
        <v>0</v>
      </c>
      <c r="M65" s="957">
        <v>0</v>
      </c>
      <c r="N65" s="958">
        <v>0</v>
      </c>
      <c r="O65" s="959">
        <v>0</v>
      </c>
      <c r="P65" s="960">
        <v>0</v>
      </c>
      <c r="Q65" s="961">
        <v>0</v>
      </c>
      <c r="R65" s="962">
        <v>0</v>
      </c>
      <c r="S65" s="961">
        <v>0</v>
      </c>
      <c r="T65" s="959">
        <v>0</v>
      </c>
      <c r="U65" s="961">
        <v>0</v>
      </c>
      <c r="V65" s="963">
        <f t="shared" si="0"/>
        <v>0</v>
      </c>
      <c r="W65" s="964">
        <f t="shared" si="1"/>
        <v>0</v>
      </c>
      <c r="X65" s="905">
        <f t="shared" si="2"/>
        <v>0</v>
      </c>
      <c r="Y65" s="906">
        <f t="shared" si="3"/>
        <v>0</v>
      </c>
      <c r="Z65" s="1951"/>
      <c r="AA65" s="1953"/>
      <c r="AB65" s="1939"/>
      <c r="AC65" s="1941"/>
      <c r="AD65" s="2006"/>
      <c r="AE65" s="1953"/>
      <c r="AF65" s="1939"/>
      <c r="AG65" s="2007"/>
      <c r="AH65" s="1933"/>
      <c r="AI65" s="1992"/>
      <c r="AJ65" s="1993"/>
    </row>
    <row r="66" spans="1:265" s="979" customFormat="1" ht="15.75" x14ac:dyDescent="0.25">
      <c r="A66" s="1943"/>
      <c r="B66" s="2008"/>
      <c r="C66" s="2010"/>
      <c r="D66" s="2011"/>
      <c r="E66" s="965" t="s">
        <v>1445</v>
      </c>
      <c r="F66" s="966">
        <v>9</v>
      </c>
      <c r="G66" s="967">
        <v>7</v>
      </c>
      <c r="H66" s="968">
        <v>8</v>
      </c>
      <c r="I66" s="969">
        <v>2</v>
      </c>
      <c r="J66" s="967">
        <v>4</v>
      </c>
      <c r="K66" s="970">
        <v>6</v>
      </c>
      <c r="L66" s="966">
        <v>7</v>
      </c>
      <c r="M66" s="967">
        <v>8</v>
      </c>
      <c r="N66" s="968">
        <v>9</v>
      </c>
      <c r="O66" s="971">
        <v>2</v>
      </c>
      <c r="P66" s="972">
        <v>4</v>
      </c>
      <c r="Q66" s="973">
        <v>6</v>
      </c>
      <c r="R66" s="974">
        <v>390</v>
      </c>
      <c r="S66" s="973">
        <v>390</v>
      </c>
      <c r="T66" s="971">
        <v>390</v>
      </c>
      <c r="U66" s="973">
        <v>390</v>
      </c>
      <c r="V66" s="975">
        <f t="shared" si="0"/>
        <v>8</v>
      </c>
      <c r="W66" s="976">
        <f t="shared" si="1"/>
        <v>4</v>
      </c>
      <c r="X66" s="977">
        <f t="shared" si="2"/>
        <v>8</v>
      </c>
      <c r="Y66" s="978">
        <f t="shared" si="3"/>
        <v>4</v>
      </c>
      <c r="Z66" s="1951"/>
      <c r="AA66" s="1953"/>
      <c r="AB66" s="1939"/>
      <c r="AC66" s="1941"/>
      <c r="AD66" s="2006"/>
      <c r="AE66" s="1953"/>
      <c r="AF66" s="1939"/>
      <c r="AG66" s="2007"/>
      <c r="AH66" s="1933"/>
      <c r="AI66" s="1992"/>
      <c r="AJ66" s="1993"/>
    </row>
    <row r="67" spans="1:265" ht="15.75" x14ac:dyDescent="0.25">
      <c r="A67" s="1943"/>
      <c r="B67" s="2008"/>
      <c r="C67" s="2010"/>
      <c r="D67" s="2011"/>
      <c r="E67" s="950" t="s">
        <v>1004</v>
      </c>
      <c r="F67" s="951">
        <v>6</v>
      </c>
      <c r="G67" s="952">
        <v>5</v>
      </c>
      <c r="H67" s="953">
        <v>4</v>
      </c>
      <c r="I67" s="954">
        <v>6</v>
      </c>
      <c r="J67" s="952">
        <v>5</v>
      </c>
      <c r="K67" s="955">
        <v>4</v>
      </c>
      <c r="L67" s="956">
        <v>6</v>
      </c>
      <c r="M67" s="957">
        <v>5</v>
      </c>
      <c r="N67" s="958">
        <v>4</v>
      </c>
      <c r="O67" s="959">
        <v>6</v>
      </c>
      <c r="P67" s="960">
        <v>5</v>
      </c>
      <c r="Q67" s="961">
        <v>4</v>
      </c>
      <c r="R67" s="962">
        <v>390</v>
      </c>
      <c r="S67" s="961">
        <v>390</v>
      </c>
      <c r="T67" s="959">
        <v>390</v>
      </c>
      <c r="U67" s="961">
        <v>390</v>
      </c>
      <c r="V67" s="963">
        <f t="shared" si="0"/>
        <v>5</v>
      </c>
      <c r="W67" s="964">
        <f t="shared" si="1"/>
        <v>5</v>
      </c>
      <c r="X67" s="905">
        <f t="shared" si="2"/>
        <v>5</v>
      </c>
      <c r="Y67" s="906">
        <f t="shared" si="3"/>
        <v>5</v>
      </c>
      <c r="Z67" s="1951"/>
      <c r="AA67" s="1953"/>
      <c r="AB67" s="1939"/>
      <c r="AC67" s="1941"/>
      <c r="AD67" s="2006"/>
      <c r="AE67" s="1953"/>
      <c r="AF67" s="1939"/>
      <c r="AG67" s="2007"/>
      <c r="AH67" s="1933"/>
      <c r="AI67" s="1992"/>
      <c r="AJ67" s="1993"/>
    </row>
    <row r="68" spans="1:265" ht="15.75" x14ac:dyDescent="0.25">
      <c r="A68" s="1943"/>
      <c r="B68" s="2008"/>
      <c r="C68" s="2010"/>
      <c r="D68" s="2011"/>
      <c r="E68" s="980" t="s">
        <v>1446</v>
      </c>
      <c r="F68" s="981">
        <v>0</v>
      </c>
      <c r="G68" s="982">
        <v>0</v>
      </c>
      <c r="H68" s="983">
        <v>0</v>
      </c>
      <c r="I68" s="984">
        <v>0</v>
      </c>
      <c r="J68" s="982">
        <v>0</v>
      </c>
      <c r="K68" s="985">
        <v>0</v>
      </c>
      <c r="L68" s="981">
        <v>0</v>
      </c>
      <c r="M68" s="982">
        <v>0</v>
      </c>
      <c r="N68" s="983">
        <v>0</v>
      </c>
      <c r="O68" s="986">
        <v>0</v>
      </c>
      <c r="P68" s="876">
        <v>0</v>
      </c>
      <c r="Q68" s="987">
        <v>0</v>
      </c>
      <c r="R68" s="988">
        <v>0</v>
      </c>
      <c r="S68" s="987">
        <v>0</v>
      </c>
      <c r="T68" s="986">
        <v>390</v>
      </c>
      <c r="U68" s="987">
        <v>390</v>
      </c>
      <c r="V68" s="963">
        <f t="shared" si="0"/>
        <v>0</v>
      </c>
      <c r="W68" s="964">
        <f t="shared" si="1"/>
        <v>0</v>
      </c>
      <c r="X68" s="905">
        <f t="shared" si="2"/>
        <v>0</v>
      </c>
      <c r="Y68" s="906">
        <f t="shared" si="3"/>
        <v>0</v>
      </c>
      <c r="Z68" s="1951"/>
      <c r="AA68" s="1953"/>
      <c r="AB68" s="1939"/>
      <c r="AC68" s="1941"/>
      <c r="AD68" s="2006"/>
      <c r="AE68" s="1953"/>
      <c r="AF68" s="1939"/>
      <c r="AG68" s="2007"/>
      <c r="AH68" s="1933"/>
      <c r="AI68" s="1992"/>
      <c r="AJ68" s="1993"/>
    </row>
    <row r="69" spans="1:265" ht="15.75" x14ac:dyDescent="0.25">
      <c r="A69" s="1943"/>
      <c r="B69" s="2008"/>
      <c r="C69" s="2010"/>
      <c r="D69" s="2011"/>
      <c r="E69" s="950" t="s">
        <v>1005</v>
      </c>
      <c r="F69" s="951">
        <v>0</v>
      </c>
      <c r="G69" s="952">
        <v>0</v>
      </c>
      <c r="H69" s="953">
        <v>0</v>
      </c>
      <c r="I69" s="954">
        <v>0</v>
      </c>
      <c r="J69" s="952">
        <v>0</v>
      </c>
      <c r="K69" s="955">
        <v>0</v>
      </c>
      <c r="L69" s="956">
        <v>0</v>
      </c>
      <c r="M69" s="957">
        <v>0</v>
      </c>
      <c r="N69" s="958">
        <v>0</v>
      </c>
      <c r="O69" s="959">
        <v>0</v>
      </c>
      <c r="P69" s="960">
        <v>0</v>
      </c>
      <c r="Q69" s="961">
        <v>0</v>
      </c>
      <c r="R69" s="962">
        <v>390</v>
      </c>
      <c r="S69" s="961">
        <v>390</v>
      </c>
      <c r="T69" s="959">
        <v>390</v>
      </c>
      <c r="U69" s="961">
        <v>390</v>
      </c>
      <c r="V69" s="963">
        <f t="shared" si="0"/>
        <v>0</v>
      </c>
      <c r="W69" s="964">
        <f t="shared" si="1"/>
        <v>0</v>
      </c>
      <c r="X69" s="905">
        <f t="shared" si="2"/>
        <v>0</v>
      </c>
      <c r="Y69" s="906">
        <f t="shared" si="3"/>
        <v>0</v>
      </c>
      <c r="Z69" s="1951"/>
      <c r="AA69" s="1953"/>
      <c r="AB69" s="1939"/>
      <c r="AC69" s="1941"/>
      <c r="AD69" s="2006"/>
      <c r="AE69" s="1953"/>
      <c r="AF69" s="1939"/>
      <c r="AG69" s="2007"/>
      <c r="AH69" s="1933"/>
      <c r="AI69" s="1992"/>
      <c r="AJ69" s="1993"/>
    </row>
    <row r="70" spans="1:265" ht="15.75" x14ac:dyDescent="0.25">
      <c r="A70" s="1943"/>
      <c r="B70" s="2008"/>
      <c r="C70" s="2010"/>
      <c r="D70" s="2011"/>
      <c r="E70" s="980" t="s">
        <v>1006</v>
      </c>
      <c r="F70" s="981">
        <v>2</v>
      </c>
      <c r="G70" s="982">
        <v>2</v>
      </c>
      <c r="H70" s="983">
        <v>2</v>
      </c>
      <c r="I70" s="984">
        <v>2</v>
      </c>
      <c r="J70" s="982">
        <v>2</v>
      </c>
      <c r="K70" s="985">
        <v>2</v>
      </c>
      <c r="L70" s="981">
        <v>2</v>
      </c>
      <c r="M70" s="982">
        <v>2</v>
      </c>
      <c r="N70" s="983">
        <v>2</v>
      </c>
      <c r="O70" s="986">
        <v>2</v>
      </c>
      <c r="P70" s="876">
        <v>2</v>
      </c>
      <c r="Q70" s="987">
        <v>2</v>
      </c>
      <c r="R70" s="988">
        <v>390</v>
      </c>
      <c r="S70" s="987">
        <v>390</v>
      </c>
      <c r="T70" s="986">
        <v>390</v>
      </c>
      <c r="U70" s="987">
        <v>390</v>
      </c>
      <c r="V70" s="963">
        <f t="shared" si="0"/>
        <v>2</v>
      </c>
      <c r="W70" s="964">
        <f t="shared" si="1"/>
        <v>2</v>
      </c>
      <c r="X70" s="905">
        <f t="shared" si="2"/>
        <v>2</v>
      </c>
      <c r="Y70" s="906">
        <f t="shared" si="3"/>
        <v>2</v>
      </c>
      <c r="Z70" s="1951"/>
      <c r="AA70" s="1953"/>
      <c r="AB70" s="1939"/>
      <c r="AC70" s="1941"/>
      <c r="AD70" s="2006"/>
      <c r="AE70" s="1953"/>
      <c r="AF70" s="1939"/>
      <c r="AG70" s="2007"/>
      <c r="AH70" s="1933"/>
      <c r="AI70" s="1992"/>
      <c r="AJ70" s="1993"/>
    </row>
    <row r="71" spans="1:265" ht="15.75" x14ac:dyDescent="0.25">
      <c r="A71" s="1943"/>
      <c r="B71" s="2008"/>
      <c r="C71" s="2010"/>
      <c r="D71" s="2011"/>
      <c r="E71" s="950" t="s">
        <v>444</v>
      </c>
      <c r="F71" s="951">
        <v>0</v>
      </c>
      <c r="G71" s="952">
        <v>2</v>
      </c>
      <c r="H71" s="953">
        <v>1</v>
      </c>
      <c r="I71" s="954">
        <v>0</v>
      </c>
      <c r="J71" s="952">
        <v>3</v>
      </c>
      <c r="K71" s="955">
        <v>1</v>
      </c>
      <c r="L71" s="956">
        <v>0</v>
      </c>
      <c r="M71" s="957">
        <v>1</v>
      </c>
      <c r="N71" s="958">
        <v>2</v>
      </c>
      <c r="O71" s="959">
        <v>0</v>
      </c>
      <c r="P71" s="960">
        <v>1</v>
      </c>
      <c r="Q71" s="961">
        <v>3</v>
      </c>
      <c r="R71" s="962">
        <v>390</v>
      </c>
      <c r="S71" s="961">
        <v>390</v>
      </c>
      <c r="T71" s="959">
        <v>390</v>
      </c>
      <c r="U71" s="961">
        <v>390</v>
      </c>
      <c r="V71" s="963">
        <v>2</v>
      </c>
      <c r="W71" s="964">
        <v>7</v>
      </c>
      <c r="X71" s="905">
        <f t="shared" si="2"/>
        <v>1.5</v>
      </c>
      <c r="Y71" s="906">
        <f t="shared" si="3"/>
        <v>2</v>
      </c>
      <c r="Z71" s="1951"/>
      <c r="AA71" s="1953"/>
      <c r="AB71" s="1939"/>
      <c r="AC71" s="1941"/>
      <c r="AD71" s="2006"/>
      <c r="AE71" s="1953"/>
      <c r="AF71" s="1939"/>
      <c r="AG71" s="2007"/>
      <c r="AH71" s="1933"/>
      <c r="AI71" s="1992"/>
      <c r="AJ71" s="1993"/>
    </row>
    <row r="72" spans="1:265" ht="15.75" x14ac:dyDescent="0.25">
      <c r="A72" s="1944"/>
      <c r="B72" s="2009"/>
      <c r="C72" s="2010"/>
      <c r="D72" s="2011"/>
      <c r="E72" s="989" t="s">
        <v>483</v>
      </c>
      <c r="F72" s="990">
        <v>0</v>
      </c>
      <c r="G72" s="991">
        <v>0</v>
      </c>
      <c r="H72" s="992">
        <v>0</v>
      </c>
      <c r="I72" s="993">
        <v>0</v>
      </c>
      <c r="J72" s="991">
        <v>0</v>
      </c>
      <c r="K72" s="994">
        <v>0</v>
      </c>
      <c r="L72" s="990">
        <v>0</v>
      </c>
      <c r="M72" s="991">
        <v>0</v>
      </c>
      <c r="N72" s="992">
        <v>0</v>
      </c>
      <c r="O72" s="995">
        <v>0</v>
      </c>
      <c r="P72" s="858">
        <v>0</v>
      </c>
      <c r="Q72" s="875">
        <v>0</v>
      </c>
      <c r="R72" s="996">
        <v>0</v>
      </c>
      <c r="S72" s="997">
        <v>0</v>
      </c>
      <c r="T72" s="998">
        <v>0</v>
      </c>
      <c r="U72" s="997">
        <v>0</v>
      </c>
      <c r="V72" s="999">
        <v>0</v>
      </c>
      <c r="W72" s="1000">
        <v>0</v>
      </c>
      <c r="X72" s="1001">
        <v>0</v>
      </c>
      <c r="Y72" s="1002">
        <v>0</v>
      </c>
      <c r="Z72" s="1952"/>
      <c r="AA72" s="1954"/>
      <c r="AB72" s="1940"/>
      <c r="AC72" s="1942"/>
      <c r="AD72" s="1965"/>
      <c r="AE72" s="1954"/>
      <c r="AF72" s="1940"/>
      <c r="AG72" s="1955"/>
      <c r="AH72" s="1934"/>
      <c r="AI72" s="1956"/>
      <c r="AJ72" s="1957"/>
    </row>
    <row r="73" spans="1:265" ht="16.5" thickBot="1" x14ac:dyDescent="0.3">
      <c r="A73" s="1967"/>
      <c r="B73" s="1977"/>
      <c r="C73" s="1971"/>
      <c r="D73" s="1973"/>
      <c r="E73" s="909" t="s">
        <v>1007</v>
      </c>
      <c r="F73" s="910">
        <v>0</v>
      </c>
      <c r="G73" s="911">
        <v>0</v>
      </c>
      <c r="H73" s="912">
        <v>0</v>
      </c>
      <c r="I73" s="913">
        <v>0</v>
      </c>
      <c r="J73" s="911">
        <v>0</v>
      </c>
      <c r="K73" s="914">
        <v>0</v>
      </c>
      <c r="L73" s="934">
        <v>0</v>
      </c>
      <c r="M73" s="935">
        <v>0</v>
      </c>
      <c r="N73" s="936">
        <v>0</v>
      </c>
      <c r="O73" s="918">
        <v>0</v>
      </c>
      <c r="P73" s="919">
        <v>0</v>
      </c>
      <c r="Q73" s="920">
        <v>0</v>
      </c>
      <c r="R73" s="921">
        <v>0</v>
      </c>
      <c r="S73" s="922">
        <v>0</v>
      </c>
      <c r="T73" s="940">
        <v>0</v>
      </c>
      <c r="U73" s="922">
        <v>0</v>
      </c>
      <c r="V73" s="888">
        <v>5</v>
      </c>
      <c r="W73" s="889">
        <v>2</v>
      </c>
      <c r="X73" s="941">
        <v>0</v>
      </c>
      <c r="Y73" s="942">
        <v>0</v>
      </c>
      <c r="Z73" s="1858"/>
      <c r="AA73" s="1829"/>
      <c r="AB73" s="1832"/>
      <c r="AC73" s="1861"/>
      <c r="AD73" s="1864"/>
      <c r="AE73" s="1829"/>
      <c r="AF73" s="1832"/>
      <c r="AG73" s="1835"/>
      <c r="AH73" s="1838"/>
      <c r="AI73" s="1841"/>
      <c r="AJ73" s="1844"/>
    </row>
    <row r="74" spans="1:265" s="1007" customFormat="1" ht="16.5" thickTop="1" x14ac:dyDescent="0.25">
      <c r="A74" s="1994">
        <v>10</v>
      </c>
      <c r="B74" s="1848" t="s">
        <v>1447</v>
      </c>
      <c r="C74" s="1997" t="s">
        <v>1448</v>
      </c>
      <c r="D74" s="2000">
        <f>(160+160)*0.9</f>
        <v>288</v>
      </c>
      <c r="E74" s="824" t="s">
        <v>445</v>
      </c>
      <c r="F74" s="817">
        <v>27</v>
      </c>
      <c r="G74" s="818">
        <v>28</v>
      </c>
      <c r="H74" s="819">
        <v>29</v>
      </c>
      <c r="I74" s="817">
        <v>31</v>
      </c>
      <c r="J74" s="818">
        <v>32</v>
      </c>
      <c r="K74" s="819">
        <v>36</v>
      </c>
      <c r="L74" s="817">
        <v>18.600000000000001</v>
      </c>
      <c r="M74" s="818">
        <v>16.2</v>
      </c>
      <c r="N74" s="819">
        <v>14</v>
      </c>
      <c r="O74" s="825">
        <v>29</v>
      </c>
      <c r="P74" s="823">
        <v>34.5</v>
      </c>
      <c r="Q74" s="824">
        <v>35</v>
      </c>
      <c r="R74" s="825">
        <v>390</v>
      </c>
      <c r="S74" s="824">
        <v>390</v>
      </c>
      <c r="T74" s="825">
        <v>390</v>
      </c>
      <c r="U74" s="824">
        <v>390</v>
      </c>
      <c r="V74" s="826">
        <f t="shared" ref="V74:V124" si="21">IF(AND(F74=0,G74=0,H74=0),0,IF(AND(F74=0,G74=0),H74,IF(AND(F74=0,H74=0),G74,IF(AND(G74=0,H74=0),F74,IF(F74=0,(G74+H74)/2,IF(G74=0,(F74+H74)/2,IF(H74=0,(F74+G74)/2,(F74+G74+H74)/3)))))))</f>
        <v>28</v>
      </c>
      <c r="W74" s="827">
        <f t="shared" ref="W74:W124" si="22">IF(AND(I74=0,J74=0,K74=0),0,IF(AND(I74=0,J74=0),K74,IF(AND(I74=0,K74=0),J74,IF(AND(J74=0,K74=0),I74,IF(I74=0,(J74+K74)/2,IF(J74=0,(I74+K74)/2,IF(K74=0,(I74+J74)/2,(I74+J74+K74)/3)))))))</f>
        <v>33</v>
      </c>
      <c r="X74" s="1003">
        <f t="shared" ref="X74:X124" si="23">IF(AND(L74=0,M74=0,N74=0),0,IF(AND(L74=0,M74=0),N74,IF(AND(L74=0,N74=0),M74,IF(AND(M74=0,N74=0),L74,IF(L74=0,(M74+N74)/2,IF(M74=0,(L74+N74)/2,IF(N74=0,(L74+M74)/2,(L74+M74+N74)/3)))))))</f>
        <v>16.266666666666666</v>
      </c>
      <c r="Y74" s="1004">
        <f t="shared" ref="Y74:Y124" si="24">IF(AND(O74=0,P74=0,Q74=0),0,IF(AND(O74=0,P74=0),Q74,IF(AND(O74=0,Q74=0),P74,IF(AND(P74=0,Q74=0),O74,IF(O74=0,(P74+Q74)/2,IF(P74=0,(O74+Q74)/2,IF(Q74=0,(O74+P74)/2,(O74+P74+Q74)/3)))))))</f>
        <v>32.833333333333336</v>
      </c>
      <c r="Z74" s="2003">
        <f>SUM(V74:V79)</f>
        <v>90.333333333333343</v>
      </c>
      <c r="AA74" s="1827">
        <f>SUM(W74:W79)</f>
        <v>106.33333333333334</v>
      </c>
      <c r="AB74" s="1830">
        <f>SUM(X74:X79)</f>
        <v>51.033333333333339</v>
      </c>
      <c r="AC74" s="1859">
        <f>SUM(Y74:Y79)</f>
        <v>81.8</v>
      </c>
      <c r="AD74" s="1862">
        <f t="shared" ref="AD74:AG74" si="25">Z74*0.38*0.9*SQRT(3)</f>
        <v>53.509977649032898</v>
      </c>
      <c r="AE74" s="1827">
        <f t="shared" si="25"/>
        <v>62.987759668049797</v>
      </c>
      <c r="AF74" s="1830">
        <f t="shared" si="25"/>
        <v>30.230175564822652</v>
      </c>
      <c r="AG74" s="1859">
        <f t="shared" si="25"/>
        <v>48.455160572223882</v>
      </c>
      <c r="AH74" s="1895">
        <f>MAX(Z74:AC79)</f>
        <v>106.33333333333334</v>
      </c>
      <c r="AI74" s="1985">
        <f t="shared" ref="AI74" si="26">AH74*0.38*0.9*SQRT(3)</f>
        <v>62.987759668049797</v>
      </c>
      <c r="AJ74" s="1988">
        <f>D74-AI74</f>
        <v>225.01224033195021</v>
      </c>
      <c r="AK74" s="1005"/>
      <c r="AL74" s="1005"/>
      <c r="AM74" s="1005"/>
      <c r="AN74" s="1005"/>
      <c r="AO74" s="1005"/>
      <c r="AP74" s="1005"/>
      <c r="AQ74" s="1005"/>
      <c r="AR74" s="1005"/>
      <c r="AS74" s="1005"/>
      <c r="AT74" s="1005"/>
      <c r="AU74" s="1005"/>
      <c r="AV74" s="1005"/>
      <c r="AW74" s="1005"/>
      <c r="AX74" s="1005"/>
      <c r="AY74" s="1005"/>
      <c r="AZ74" s="1005"/>
      <c r="BA74" s="1005"/>
      <c r="BB74" s="1005"/>
      <c r="BC74" s="1005"/>
      <c r="BD74" s="1005"/>
      <c r="BE74" s="1005"/>
      <c r="BF74" s="1005"/>
      <c r="BG74" s="1005"/>
      <c r="BH74" s="1005"/>
      <c r="BI74" s="1005"/>
      <c r="BJ74" s="1005"/>
      <c r="BK74" s="1005"/>
      <c r="BL74" s="1005"/>
      <c r="BM74" s="1005"/>
      <c r="BN74" s="1005"/>
      <c r="BO74" s="1005"/>
      <c r="BP74" s="1005"/>
      <c r="BQ74" s="1005"/>
      <c r="BR74" s="1005"/>
      <c r="BS74" s="1005"/>
      <c r="BT74" s="1005"/>
      <c r="BU74" s="1005"/>
      <c r="BV74" s="1005"/>
      <c r="BW74" s="1005"/>
      <c r="BX74" s="1005"/>
      <c r="BY74" s="1005"/>
      <c r="BZ74" s="1005"/>
      <c r="CA74" s="1005"/>
      <c r="CB74" s="1005"/>
      <c r="CC74" s="1005"/>
      <c r="CD74" s="1005"/>
      <c r="CE74" s="1005"/>
      <c r="CF74" s="1005"/>
      <c r="CG74" s="1005"/>
      <c r="CH74" s="1005"/>
      <c r="CI74" s="1005"/>
      <c r="CJ74" s="1005"/>
      <c r="CK74" s="1005"/>
      <c r="CL74" s="1005"/>
      <c r="CM74" s="1005"/>
      <c r="CN74" s="1005"/>
      <c r="CO74" s="1005"/>
      <c r="CP74" s="1005"/>
      <c r="CQ74" s="1005"/>
      <c r="CR74" s="1005"/>
      <c r="CS74" s="1005"/>
      <c r="CT74" s="1005"/>
      <c r="CU74" s="1005"/>
      <c r="CV74" s="1005"/>
      <c r="CW74" s="1005"/>
      <c r="CX74" s="1005"/>
      <c r="CY74" s="1005"/>
      <c r="CZ74" s="1005"/>
      <c r="DA74" s="1005"/>
      <c r="DB74" s="1005"/>
      <c r="DC74" s="1005"/>
      <c r="DD74" s="1005"/>
      <c r="DE74" s="1005"/>
      <c r="DF74" s="1005"/>
      <c r="DG74" s="1005"/>
      <c r="DH74" s="1005"/>
      <c r="DI74" s="1005"/>
      <c r="DJ74" s="1005"/>
      <c r="DK74" s="1005"/>
      <c r="DL74" s="1005"/>
      <c r="DM74" s="1005"/>
      <c r="DN74" s="1005"/>
      <c r="DO74" s="1005"/>
      <c r="DP74" s="1005"/>
      <c r="DQ74" s="1005"/>
      <c r="DR74" s="1005"/>
      <c r="DS74" s="1005"/>
      <c r="DT74" s="1005"/>
      <c r="DU74" s="1005"/>
      <c r="DV74" s="1005"/>
      <c r="DW74" s="1005"/>
      <c r="DX74" s="1005"/>
      <c r="DY74" s="1005"/>
      <c r="DZ74" s="1005"/>
      <c r="EA74" s="1005"/>
      <c r="EB74" s="1005"/>
      <c r="EC74" s="1005"/>
      <c r="ED74" s="1005"/>
      <c r="EE74" s="1005"/>
      <c r="EF74" s="1005"/>
      <c r="EG74" s="1005"/>
      <c r="EH74" s="1005"/>
      <c r="EI74" s="1005"/>
      <c r="EJ74" s="1005"/>
      <c r="EK74" s="1005"/>
      <c r="EL74" s="1005"/>
      <c r="EM74" s="1005"/>
      <c r="EN74" s="1005"/>
      <c r="EO74" s="1005"/>
      <c r="EP74" s="1005"/>
      <c r="EQ74" s="1005"/>
      <c r="ER74" s="1005"/>
      <c r="ES74" s="1005"/>
      <c r="ET74" s="1005"/>
      <c r="EU74" s="1005"/>
      <c r="EV74" s="1005"/>
      <c r="EW74" s="1005"/>
      <c r="EX74" s="1005"/>
      <c r="EY74" s="1005"/>
      <c r="EZ74" s="1005"/>
      <c r="FA74" s="1005"/>
      <c r="FB74" s="1005"/>
      <c r="FC74" s="1005"/>
      <c r="FD74" s="1005"/>
      <c r="FE74" s="1005"/>
      <c r="FF74" s="1005"/>
      <c r="FG74" s="1005"/>
      <c r="FH74" s="1005"/>
      <c r="FI74" s="1005"/>
      <c r="FJ74" s="1005"/>
      <c r="FK74" s="1005"/>
      <c r="FL74" s="1005"/>
      <c r="FM74" s="1005"/>
      <c r="FN74" s="1005"/>
      <c r="FO74" s="1005"/>
      <c r="FP74" s="1005"/>
      <c r="FQ74" s="1005"/>
      <c r="FR74" s="1005"/>
      <c r="FS74" s="1005"/>
      <c r="FT74" s="1005"/>
      <c r="FU74" s="1005"/>
      <c r="FV74" s="1005"/>
      <c r="FW74" s="1005"/>
      <c r="FX74" s="1005"/>
      <c r="FY74" s="1005"/>
      <c r="FZ74" s="1005"/>
      <c r="GA74" s="1005"/>
      <c r="GB74" s="1005"/>
      <c r="GC74" s="1005"/>
      <c r="GD74" s="1005"/>
      <c r="GE74" s="1005"/>
      <c r="GF74" s="1005"/>
      <c r="GG74" s="1005"/>
      <c r="GH74" s="1005"/>
      <c r="GI74" s="1005"/>
      <c r="GJ74" s="1005"/>
      <c r="GK74" s="1005"/>
      <c r="GL74" s="1005"/>
      <c r="GM74" s="1005"/>
      <c r="GN74" s="1005"/>
      <c r="GO74" s="1005"/>
      <c r="GP74" s="1005"/>
      <c r="GQ74" s="1005"/>
      <c r="GR74" s="1005"/>
      <c r="GS74" s="1005"/>
      <c r="GT74" s="1005"/>
      <c r="GU74" s="1005"/>
      <c r="GV74" s="1005"/>
      <c r="GW74" s="1005"/>
      <c r="GX74" s="1005"/>
      <c r="GY74" s="1005"/>
      <c r="GZ74" s="1005"/>
      <c r="HA74" s="1005"/>
      <c r="HB74" s="1005"/>
      <c r="HC74" s="1005"/>
      <c r="HD74" s="1005"/>
      <c r="HE74" s="1005"/>
      <c r="HF74" s="1005"/>
      <c r="HG74" s="1005"/>
      <c r="HH74" s="1005"/>
      <c r="HI74" s="1005"/>
      <c r="HJ74" s="1005"/>
      <c r="HK74" s="1005"/>
      <c r="HL74" s="1005"/>
      <c r="HM74" s="1005"/>
      <c r="HN74" s="1005"/>
      <c r="HO74" s="1005"/>
      <c r="HP74" s="1005"/>
      <c r="HQ74" s="1005"/>
      <c r="HR74" s="1005"/>
      <c r="HS74" s="1005"/>
      <c r="HT74" s="1005"/>
      <c r="HU74" s="1005"/>
      <c r="HV74" s="1005"/>
      <c r="HW74" s="1005"/>
      <c r="HX74" s="1005"/>
      <c r="HY74" s="1005"/>
      <c r="HZ74" s="1005"/>
      <c r="IA74" s="1005"/>
      <c r="IB74" s="1005"/>
      <c r="IC74" s="1005"/>
      <c r="ID74" s="1005"/>
      <c r="IE74" s="1005"/>
      <c r="IF74" s="1005"/>
      <c r="IG74" s="1005"/>
      <c r="IH74" s="1005"/>
      <c r="II74" s="1005"/>
      <c r="IJ74" s="1005"/>
      <c r="IK74" s="1005"/>
      <c r="IL74" s="1005"/>
      <c r="IM74" s="1005"/>
      <c r="IN74" s="1005"/>
      <c r="IO74" s="1005"/>
      <c r="IP74" s="1005"/>
      <c r="IQ74" s="1005"/>
      <c r="IR74" s="1005"/>
      <c r="IS74" s="1005"/>
      <c r="IT74" s="1005"/>
      <c r="IU74" s="1005"/>
      <c r="IV74" s="1005"/>
      <c r="IW74" s="1005"/>
      <c r="IX74" s="1005"/>
      <c r="IY74" s="1005"/>
      <c r="IZ74" s="1005"/>
      <c r="JA74" s="1005"/>
      <c r="JB74" s="1005"/>
      <c r="JC74" s="1005"/>
      <c r="JD74" s="1005"/>
      <c r="JE74" s="1006"/>
    </row>
    <row r="75" spans="1:265" s="1007" customFormat="1" ht="15.75" x14ac:dyDescent="0.25">
      <c r="A75" s="1995"/>
      <c r="B75" s="1849"/>
      <c r="C75" s="1998"/>
      <c r="D75" s="2001"/>
      <c r="E75" s="961" t="s">
        <v>446</v>
      </c>
      <c r="F75" s="831">
        <v>13</v>
      </c>
      <c r="G75" s="832">
        <v>13</v>
      </c>
      <c r="H75" s="833">
        <v>0</v>
      </c>
      <c r="I75" s="831">
        <v>14</v>
      </c>
      <c r="J75" s="832">
        <v>16</v>
      </c>
      <c r="K75" s="833">
        <v>12</v>
      </c>
      <c r="L75" s="836">
        <v>10.199999999999999</v>
      </c>
      <c r="M75" s="837">
        <v>7</v>
      </c>
      <c r="N75" s="838">
        <v>3.5</v>
      </c>
      <c r="O75" s="842">
        <v>22.5</v>
      </c>
      <c r="P75" s="840">
        <v>8.8000000000000007</v>
      </c>
      <c r="Q75" s="841">
        <v>8.5</v>
      </c>
      <c r="R75" s="907">
        <v>390</v>
      </c>
      <c r="S75" s="908">
        <v>390</v>
      </c>
      <c r="T75" s="907">
        <v>390</v>
      </c>
      <c r="U75" s="908">
        <v>390</v>
      </c>
      <c r="V75" s="843">
        <f t="shared" si="21"/>
        <v>13</v>
      </c>
      <c r="W75" s="844">
        <f t="shared" si="22"/>
        <v>14</v>
      </c>
      <c r="X75" s="1008">
        <f t="shared" si="23"/>
        <v>6.8999999999999995</v>
      </c>
      <c r="Y75" s="1009">
        <f t="shared" si="24"/>
        <v>13.266666666666666</v>
      </c>
      <c r="Z75" s="2004"/>
      <c r="AA75" s="1828"/>
      <c r="AB75" s="1831"/>
      <c r="AC75" s="1860"/>
      <c r="AD75" s="1863"/>
      <c r="AE75" s="1828"/>
      <c r="AF75" s="1831"/>
      <c r="AG75" s="1860"/>
      <c r="AH75" s="1991"/>
      <c r="AI75" s="1986"/>
      <c r="AJ75" s="1989"/>
      <c r="AK75" s="1005"/>
      <c r="AL75" s="1005"/>
      <c r="AM75" s="1005"/>
      <c r="AN75" s="1005"/>
      <c r="AO75" s="1005"/>
      <c r="AP75" s="1005"/>
      <c r="AQ75" s="1005"/>
      <c r="AR75" s="1005"/>
      <c r="AS75" s="1005"/>
      <c r="AT75" s="1005"/>
      <c r="AU75" s="1005"/>
      <c r="AV75" s="1005"/>
      <c r="AW75" s="1005"/>
      <c r="AX75" s="1005"/>
      <c r="AY75" s="1005"/>
      <c r="AZ75" s="1005"/>
      <c r="BA75" s="1005"/>
      <c r="BB75" s="1005"/>
      <c r="BC75" s="1005"/>
      <c r="BD75" s="1005"/>
      <c r="BE75" s="1005"/>
      <c r="BF75" s="1005"/>
      <c r="BG75" s="1005"/>
      <c r="BH75" s="1005"/>
      <c r="BI75" s="1005"/>
      <c r="BJ75" s="1005"/>
      <c r="BK75" s="1005"/>
      <c r="BL75" s="1005"/>
      <c r="BM75" s="1005"/>
      <c r="BN75" s="1005"/>
      <c r="BO75" s="1005"/>
      <c r="BP75" s="1005"/>
      <c r="BQ75" s="1005"/>
      <c r="BR75" s="1005"/>
      <c r="BS75" s="1005"/>
      <c r="BT75" s="1005"/>
      <c r="BU75" s="1005"/>
      <c r="BV75" s="1005"/>
      <c r="BW75" s="1005"/>
      <c r="BX75" s="1005"/>
      <c r="BY75" s="1005"/>
      <c r="BZ75" s="1005"/>
      <c r="CA75" s="1005"/>
      <c r="CB75" s="1005"/>
      <c r="CC75" s="1005"/>
      <c r="CD75" s="1005"/>
      <c r="CE75" s="1005"/>
      <c r="CF75" s="1005"/>
      <c r="CG75" s="1005"/>
      <c r="CH75" s="1005"/>
      <c r="CI75" s="1005"/>
      <c r="CJ75" s="1005"/>
      <c r="CK75" s="1005"/>
      <c r="CL75" s="1005"/>
      <c r="CM75" s="1005"/>
      <c r="CN75" s="1005"/>
      <c r="CO75" s="1005"/>
      <c r="CP75" s="1005"/>
      <c r="CQ75" s="1005"/>
      <c r="CR75" s="1005"/>
      <c r="CS75" s="1005"/>
      <c r="CT75" s="1005"/>
      <c r="CU75" s="1005"/>
      <c r="CV75" s="1005"/>
      <c r="CW75" s="1005"/>
      <c r="CX75" s="1005"/>
      <c r="CY75" s="1005"/>
      <c r="CZ75" s="1005"/>
      <c r="DA75" s="1005"/>
      <c r="DB75" s="1005"/>
      <c r="DC75" s="1005"/>
      <c r="DD75" s="1005"/>
      <c r="DE75" s="1005"/>
      <c r="DF75" s="1005"/>
      <c r="DG75" s="1005"/>
      <c r="DH75" s="1005"/>
      <c r="DI75" s="1005"/>
      <c r="DJ75" s="1005"/>
      <c r="DK75" s="1005"/>
      <c r="DL75" s="1005"/>
      <c r="DM75" s="1005"/>
      <c r="DN75" s="1005"/>
      <c r="DO75" s="1005"/>
      <c r="DP75" s="1005"/>
      <c r="DQ75" s="1005"/>
      <c r="DR75" s="1005"/>
      <c r="DS75" s="1005"/>
      <c r="DT75" s="1005"/>
      <c r="DU75" s="1005"/>
      <c r="DV75" s="1005"/>
      <c r="DW75" s="1005"/>
      <c r="DX75" s="1005"/>
      <c r="DY75" s="1005"/>
      <c r="DZ75" s="1005"/>
      <c r="EA75" s="1005"/>
      <c r="EB75" s="1005"/>
      <c r="EC75" s="1005"/>
      <c r="ED75" s="1005"/>
      <c r="EE75" s="1005"/>
      <c r="EF75" s="1005"/>
      <c r="EG75" s="1005"/>
      <c r="EH75" s="1005"/>
      <c r="EI75" s="1005"/>
      <c r="EJ75" s="1005"/>
      <c r="EK75" s="1005"/>
      <c r="EL75" s="1005"/>
      <c r="EM75" s="1005"/>
      <c r="EN75" s="1005"/>
      <c r="EO75" s="1005"/>
      <c r="EP75" s="1005"/>
      <c r="EQ75" s="1005"/>
      <c r="ER75" s="1005"/>
      <c r="ES75" s="1005"/>
      <c r="ET75" s="1005"/>
      <c r="EU75" s="1005"/>
      <c r="EV75" s="1005"/>
      <c r="EW75" s="1005"/>
      <c r="EX75" s="1005"/>
      <c r="EY75" s="1005"/>
      <c r="EZ75" s="1005"/>
      <c r="FA75" s="1005"/>
      <c r="FB75" s="1005"/>
      <c r="FC75" s="1005"/>
      <c r="FD75" s="1005"/>
      <c r="FE75" s="1005"/>
      <c r="FF75" s="1005"/>
      <c r="FG75" s="1005"/>
      <c r="FH75" s="1005"/>
      <c r="FI75" s="1005"/>
      <c r="FJ75" s="1005"/>
      <c r="FK75" s="1005"/>
      <c r="FL75" s="1005"/>
      <c r="FM75" s="1005"/>
      <c r="FN75" s="1005"/>
      <c r="FO75" s="1005"/>
      <c r="FP75" s="1005"/>
      <c r="FQ75" s="1005"/>
      <c r="FR75" s="1005"/>
      <c r="FS75" s="1005"/>
      <c r="FT75" s="1005"/>
      <c r="FU75" s="1005"/>
      <c r="FV75" s="1005"/>
      <c r="FW75" s="1005"/>
      <c r="FX75" s="1005"/>
      <c r="FY75" s="1005"/>
      <c r="FZ75" s="1005"/>
      <c r="GA75" s="1005"/>
      <c r="GB75" s="1005"/>
      <c r="GC75" s="1005"/>
      <c r="GD75" s="1005"/>
      <c r="GE75" s="1005"/>
      <c r="GF75" s="1005"/>
      <c r="GG75" s="1005"/>
      <c r="GH75" s="1005"/>
      <c r="GI75" s="1005"/>
      <c r="GJ75" s="1005"/>
      <c r="GK75" s="1005"/>
      <c r="GL75" s="1005"/>
      <c r="GM75" s="1005"/>
      <c r="GN75" s="1005"/>
      <c r="GO75" s="1005"/>
      <c r="GP75" s="1005"/>
      <c r="GQ75" s="1005"/>
      <c r="GR75" s="1005"/>
      <c r="GS75" s="1005"/>
      <c r="GT75" s="1005"/>
      <c r="GU75" s="1005"/>
      <c r="GV75" s="1005"/>
      <c r="GW75" s="1005"/>
      <c r="GX75" s="1005"/>
      <c r="GY75" s="1005"/>
      <c r="GZ75" s="1005"/>
      <c r="HA75" s="1005"/>
      <c r="HB75" s="1005"/>
      <c r="HC75" s="1005"/>
      <c r="HD75" s="1005"/>
      <c r="HE75" s="1005"/>
      <c r="HF75" s="1005"/>
      <c r="HG75" s="1005"/>
      <c r="HH75" s="1005"/>
      <c r="HI75" s="1005"/>
      <c r="HJ75" s="1005"/>
      <c r="HK75" s="1005"/>
      <c r="HL75" s="1005"/>
      <c r="HM75" s="1005"/>
      <c r="HN75" s="1005"/>
      <c r="HO75" s="1005"/>
      <c r="HP75" s="1005"/>
      <c r="HQ75" s="1005"/>
      <c r="HR75" s="1005"/>
      <c r="HS75" s="1005"/>
      <c r="HT75" s="1005"/>
      <c r="HU75" s="1005"/>
      <c r="HV75" s="1005"/>
      <c r="HW75" s="1005"/>
      <c r="HX75" s="1005"/>
      <c r="HY75" s="1005"/>
      <c r="HZ75" s="1005"/>
      <c r="IA75" s="1005"/>
      <c r="IB75" s="1005"/>
      <c r="IC75" s="1005"/>
      <c r="ID75" s="1005"/>
      <c r="IE75" s="1005"/>
      <c r="IF75" s="1005"/>
      <c r="IG75" s="1005"/>
      <c r="IH75" s="1005"/>
      <c r="II75" s="1005"/>
      <c r="IJ75" s="1005"/>
      <c r="IK75" s="1005"/>
      <c r="IL75" s="1005"/>
      <c r="IM75" s="1005"/>
      <c r="IN75" s="1005"/>
      <c r="IO75" s="1005"/>
      <c r="IP75" s="1005"/>
      <c r="IQ75" s="1005"/>
      <c r="IR75" s="1005"/>
      <c r="IS75" s="1005"/>
      <c r="IT75" s="1005"/>
      <c r="IU75" s="1005"/>
      <c r="IV75" s="1005"/>
      <c r="IW75" s="1005"/>
      <c r="IX75" s="1005"/>
      <c r="IY75" s="1005"/>
      <c r="IZ75" s="1005"/>
      <c r="JA75" s="1005"/>
      <c r="JB75" s="1005"/>
      <c r="JC75" s="1005"/>
      <c r="JD75" s="1005"/>
      <c r="JE75" s="1006"/>
    </row>
    <row r="76" spans="1:265" s="1007" customFormat="1" ht="15.75" x14ac:dyDescent="0.25">
      <c r="A76" s="1995"/>
      <c r="B76" s="1849"/>
      <c r="C76" s="1998"/>
      <c r="D76" s="2001"/>
      <c r="E76" s="853" t="s">
        <v>447</v>
      </c>
      <c r="F76" s="846">
        <v>0</v>
      </c>
      <c r="G76" s="847">
        <v>2</v>
      </c>
      <c r="H76" s="848">
        <v>0</v>
      </c>
      <c r="I76" s="846">
        <v>0</v>
      </c>
      <c r="J76" s="847">
        <v>1</v>
      </c>
      <c r="K76" s="848">
        <v>0</v>
      </c>
      <c r="L76" s="846">
        <v>0</v>
      </c>
      <c r="M76" s="847">
        <v>0</v>
      </c>
      <c r="N76" s="848">
        <v>0</v>
      </c>
      <c r="O76" s="857">
        <v>0</v>
      </c>
      <c r="P76" s="852">
        <v>0</v>
      </c>
      <c r="Q76" s="853">
        <v>0</v>
      </c>
      <c r="R76" s="854">
        <v>390</v>
      </c>
      <c r="S76" s="855">
        <v>390</v>
      </c>
      <c r="T76" s="854">
        <v>390</v>
      </c>
      <c r="U76" s="855">
        <v>390</v>
      </c>
      <c r="V76" s="843">
        <f t="shared" si="21"/>
        <v>2</v>
      </c>
      <c r="W76" s="844">
        <f t="shared" si="22"/>
        <v>1</v>
      </c>
      <c r="X76" s="1008">
        <f t="shared" si="23"/>
        <v>0</v>
      </c>
      <c r="Y76" s="1009">
        <f t="shared" si="24"/>
        <v>0</v>
      </c>
      <c r="Z76" s="2004"/>
      <c r="AA76" s="1828"/>
      <c r="AB76" s="1831"/>
      <c r="AC76" s="1860"/>
      <c r="AD76" s="1863"/>
      <c r="AE76" s="1828"/>
      <c r="AF76" s="1831"/>
      <c r="AG76" s="1860"/>
      <c r="AH76" s="1991"/>
      <c r="AI76" s="1986"/>
      <c r="AJ76" s="1989"/>
      <c r="AK76" s="1005"/>
      <c r="AL76" s="1005"/>
      <c r="AM76" s="1005"/>
      <c r="AN76" s="1005"/>
      <c r="AO76" s="1005"/>
      <c r="AP76" s="1005"/>
      <c r="AQ76" s="1005"/>
      <c r="AR76" s="1005"/>
      <c r="AS76" s="1005"/>
      <c r="AT76" s="1005"/>
      <c r="AU76" s="1005"/>
      <c r="AV76" s="1005"/>
      <c r="AW76" s="1005"/>
      <c r="AX76" s="1005"/>
      <c r="AY76" s="1005"/>
      <c r="AZ76" s="1005"/>
      <c r="BA76" s="1005"/>
      <c r="BB76" s="1005"/>
      <c r="BC76" s="1005"/>
      <c r="BD76" s="1005"/>
      <c r="BE76" s="1005"/>
      <c r="BF76" s="1005"/>
      <c r="BG76" s="1005"/>
      <c r="BH76" s="1005"/>
      <c r="BI76" s="1005"/>
      <c r="BJ76" s="1005"/>
      <c r="BK76" s="1005"/>
      <c r="BL76" s="1005"/>
      <c r="BM76" s="1005"/>
      <c r="BN76" s="1005"/>
      <c r="BO76" s="1005"/>
      <c r="BP76" s="1005"/>
      <c r="BQ76" s="1005"/>
      <c r="BR76" s="1005"/>
      <c r="BS76" s="1005"/>
      <c r="BT76" s="1005"/>
      <c r="BU76" s="1005"/>
      <c r="BV76" s="1005"/>
      <c r="BW76" s="1005"/>
      <c r="BX76" s="1005"/>
      <c r="BY76" s="1005"/>
      <c r="BZ76" s="1005"/>
      <c r="CA76" s="1005"/>
      <c r="CB76" s="1005"/>
      <c r="CC76" s="1005"/>
      <c r="CD76" s="1005"/>
      <c r="CE76" s="1005"/>
      <c r="CF76" s="1005"/>
      <c r="CG76" s="1005"/>
      <c r="CH76" s="1005"/>
      <c r="CI76" s="1005"/>
      <c r="CJ76" s="1005"/>
      <c r="CK76" s="1005"/>
      <c r="CL76" s="1005"/>
      <c r="CM76" s="1005"/>
      <c r="CN76" s="1005"/>
      <c r="CO76" s="1005"/>
      <c r="CP76" s="1005"/>
      <c r="CQ76" s="1005"/>
      <c r="CR76" s="1005"/>
      <c r="CS76" s="1005"/>
      <c r="CT76" s="1005"/>
      <c r="CU76" s="1005"/>
      <c r="CV76" s="1005"/>
      <c r="CW76" s="1005"/>
      <c r="CX76" s="1005"/>
      <c r="CY76" s="1005"/>
      <c r="CZ76" s="1005"/>
      <c r="DA76" s="1005"/>
      <c r="DB76" s="1005"/>
      <c r="DC76" s="1005"/>
      <c r="DD76" s="1005"/>
      <c r="DE76" s="1005"/>
      <c r="DF76" s="1005"/>
      <c r="DG76" s="1005"/>
      <c r="DH76" s="1005"/>
      <c r="DI76" s="1005"/>
      <c r="DJ76" s="1005"/>
      <c r="DK76" s="1005"/>
      <c r="DL76" s="1005"/>
      <c r="DM76" s="1005"/>
      <c r="DN76" s="1005"/>
      <c r="DO76" s="1005"/>
      <c r="DP76" s="1005"/>
      <c r="DQ76" s="1005"/>
      <c r="DR76" s="1005"/>
      <c r="DS76" s="1005"/>
      <c r="DT76" s="1005"/>
      <c r="DU76" s="1005"/>
      <c r="DV76" s="1005"/>
      <c r="DW76" s="1005"/>
      <c r="DX76" s="1005"/>
      <c r="DY76" s="1005"/>
      <c r="DZ76" s="1005"/>
      <c r="EA76" s="1005"/>
      <c r="EB76" s="1005"/>
      <c r="EC76" s="1005"/>
      <c r="ED76" s="1005"/>
      <c r="EE76" s="1005"/>
      <c r="EF76" s="1005"/>
      <c r="EG76" s="1005"/>
      <c r="EH76" s="1005"/>
      <c r="EI76" s="1005"/>
      <c r="EJ76" s="1005"/>
      <c r="EK76" s="1005"/>
      <c r="EL76" s="1005"/>
      <c r="EM76" s="1005"/>
      <c r="EN76" s="1005"/>
      <c r="EO76" s="1005"/>
      <c r="EP76" s="1005"/>
      <c r="EQ76" s="1005"/>
      <c r="ER76" s="1005"/>
      <c r="ES76" s="1005"/>
      <c r="ET76" s="1005"/>
      <c r="EU76" s="1005"/>
      <c r="EV76" s="1005"/>
      <c r="EW76" s="1005"/>
      <c r="EX76" s="1005"/>
      <c r="EY76" s="1005"/>
      <c r="EZ76" s="1005"/>
      <c r="FA76" s="1005"/>
      <c r="FB76" s="1005"/>
      <c r="FC76" s="1005"/>
      <c r="FD76" s="1005"/>
      <c r="FE76" s="1005"/>
      <c r="FF76" s="1005"/>
      <c r="FG76" s="1005"/>
      <c r="FH76" s="1005"/>
      <c r="FI76" s="1005"/>
      <c r="FJ76" s="1005"/>
      <c r="FK76" s="1005"/>
      <c r="FL76" s="1005"/>
      <c r="FM76" s="1005"/>
      <c r="FN76" s="1005"/>
      <c r="FO76" s="1005"/>
      <c r="FP76" s="1005"/>
      <c r="FQ76" s="1005"/>
      <c r="FR76" s="1005"/>
      <c r="FS76" s="1005"/>
      <c r="FT76" s="1005"/>
      <c r="FU76" s="1005"/>
      <c r="FV76" s="1005"/>
      <c r="FW76" s="1005"/>
      <c r="FX76" s="1005"/>
      <c r="FY76" s="1005"/>
      <c r="FZ76" s="1005"/>
      <c r="GA76" s="1005"/>
      <c r="GB76" s="1005"/>
      <c r="GC76" s="1005"/>
      <c r="GD76" s="1005"/>
      <c r="GE76" s="1005"/>
      <c r="GF76" s="1005"/>
      <c r="GG76" s="1005"/>
      <c r="GH76" s="1005"/>
      <c r="GI76" s="1005"/>
      <c r="GJ76" s="1005"/>
      <c r="GK76" s="1005"/>
      <c r="GL76" s="1005"/>
      <c r="GM76" s="1005"/>
      <c r="GN76" s="1005"/>
      <c r="GO76" s="1005"/>
      <c r="GP76" s="1005"/>
      <c r="GQ76" s="1005"/>
      <c r="GR76" s="1005"/>
      <c r="GS76" s="1005"/>
      <c r="GT76" s="1005"/>
      <c r="GU76" s="1005"/>
      <c r="GV76" s="1005"/>
      <c r="GW76" s="1005"/>
      <c r="GX76" s="1005"/>
      <c r="GY76" s="1005"/>
      <c r="GZ76" s="1005"/>
      <c r="HA76" s="1005"/>
      <c r="HB76" s="1005"/>
      <c r="HC76" s="1005"/>
      <c r="HD76" s="1005"/>
      <c r="HE76" s="1005"/>
      <c r="HF76" s="1005"/>
      <c r="HG76" s="1005"/>
      <c r="HH76" s="1005"/>
      <c r="HI76" s="1005"/>
      <c r="HJ76" s="1005"/>
      <c r="HK76" s="1005"/>
      <c r="HL76" s="1005"/>
      <c r="HM76" s="1005"/>
      <c r="HN76" s="1005"/>
      <c r="HO76" s="1005"/>
      <c r="HP76" s="1005"/>
      <c r="HQ76" s="1005"/>
      <c r="HR76" s="1005"/>
      <c r="HS76" s="1005"/>
      <c r="HT76" s="1005"/>
      <c r="HU76" s="1005"/>
      <c r="HV76" s="1005"/>
      <c r="HW76" s="1005"/>
      <c r="HX76" s="1005"/>
      <c r="HY76" s="1005"/>
      <c r="HZ76" s="1005"/>
      <c r="IA76" s="1005"/>
      <c r="IB76" s="1005"/>
      <c r="IC76" s="1005"/>
      <c r="ID76" s="1005"/>
      <c r="IE76" s="1005"/>
      <c r="IF76" s="1005"/>
      <c r="IG76" s="1005"/>
      <c r="IH76" s="1005"/>
      <c r="II76" s="1005"/>
      <c r="IJ76" s="1005"/>
      <c r="IK76" s="1005"/>
      <c r="IL76" s="1005"/>
      <c r="IM76" s="1005"/>
      <c r="IN76" s="1005"/>
      <c r="IO76" s="1005"/>
      <c r="IP76" s="1005"/>
      <c r="IQ76" s="1005"/>
      <c r="IR76" s="1005"/>
      <c r="IS76" s="1005"/>
      <c r="IT76" s="1005"/>
      <c r="IU76" s="1005"/>
      <c r="IV76" s="1005"/>
      <c r="IW76" s="1005"/>
      <c r="IX76" s="1005"/>
      <c r="IY76" s="1005"/>
      <c r="IZ76" s="1005"/>
      <c r="JA76" s="1005"/>
      <c r="JB76" s="1005"/>
      <c r="JC76" s="1005"/>
      <c r="JD76" s="1005"/>
      <c r="JE76" s="1006"/>
    </row>
    <row r="77" spans="1:265" s="1007" customFormat="1" ht="15.75" x14ac:dyDescent="0.25">
      <c r="A77" s="1995"/>
      <c r="B77" s="1849"/>
      <c r="C77" s="1998"/>
      <c r="D77" s="2001"/>
      <c r="E77" s="841" t="s">
        <v>448</v>
      </c>
      <c r="F77" s="831">
        <v>22</v>
      </c>
      <c r="G77" s="832">
        <v>29</v>
      </c>
      <c r="H77" s="833">
        <v>26</v>
      </c>
      <c r="I77" s="831">
        <v>34</v>
      </c>
      <c r="J77" s="832">
        <v>31</v>
      </c>
      <c r="K77" s="833">
        <v>34</v>
      </c>
      <c r="L77" s="836">
        <v>18.5</v>
      </c>
      <c r="M77" s="837">
        <v>10.3</v>
      </c>
      <c r="N77" s="838">
        <v>25.3</v>
      </c>
      <c r="O77" s="842">
        <v>24.2</v>
      </c>
      <c r="P77" s="840">
        <v>31.4</v>
      </c>
      <c r="Q77" s="841">
        <v>16.2</v>
      </c>
      <c r="R77" s="907">
        <v>390</v>
      </c>
      <c r="S77" s="908">
        <v>390</v>
      </c>
      <c r="T77" s="907">
        <v>390</v>
      </c>
      <c r="U77" s="908">
        <v>390</v>
      </c>
      <c r="V77" s="843">
        <f t="shared" si="21"/>
        <v>25.666666666666668</v>
      </c>
      <c r="W77" s="844">
        <f t="shared" si="22"/>
        <v>33</v>
      </c>
      <c r="X77" s="1008">
        <f t="shared" si="23"/>
        <v>18.033333333333335</v>
      </c>
      <c r="Y77" s="1009">
        <f t="shared" si="24"/>
        <v>23.933333333333334</v>
      </c>
      <c r="Z77" s="2004"/>
      <c r="AA77" s="1828"/>
      <c r="AB77" s="1831"/>
      <c r="AC77" s="1860"/>
      <c r="AD77" s="1863"/>
      <c r="AE77" s="1828"/>
      <c r="AF77" s="1831"/>
      <c r="AG77" s="1860"/>
      <c r="AH77" s="1991"/>
      <c r="AI77" s="1986"/>
      <c r="AJ77" s="1989"/>
      <c r="AK77" s="1005"/>
      <c r="AL77" s="1005"/>
      <c r="AM77" s="1005"/>
      <c r="AN77" s="1005"/>
      <c r="AO77" s="1005"/>
      <c r="AP77" s="1005"/>
      <c r="AQ77" s="1005"/>
      <c r="AR77" s="1005"/>
      <c r="AS77" s="1005"/>
      <c r="AT77" s="1005"/>
      <c r="AU77" s="1005"/>
      <c r="AV77" s="1005"/>
      <c r="AW77" s="1005"/>
      <c r="AX77" s="1005"/>
      <c r="AY77" s="1005"/>
      <c r="AZ77" s="1005"/>
      <c r="BA77" s="1005"/>
      <c r="BB77" s="1005"/>
      <c r="BC77" s="1005"/>
      <c r="BD77" s="1005"/>
      <c r="BE77" s="1005"/>
      <c r="BF77" s="1005"/>
      <c r="BG77" s="1005"/>
      <c r="BH77" s="1005"/>
      <c r="BI77" s="1005"/>
      <c r="BJ77" s="1005"/>
      <c r="BK77" s="1005"/>
      <c r="BL77" s="1005"/>
      <c r="BM77" s="1005"/>
      <c r="BN77" s="1005"/>
      <c r="BO77" s="1005"/>
      <c r="BP77" s="1005"/>
      <c r="BQ77" s="1005"/>
      <c r="BR77" s="1005"/>
      <c r="BS77" s="1005"/>
      <c r="BT77" s="1005"/>
      <c r="BU77" s="1005"/>
      <c r="BV77" s="1005"/>
      <c r="BW77" s="1005"/>
      <c r="BX77" s="1005"/>
      <c r="BY77" s="1005"/>
      <c r="BZ77" s="1005"/>
      <c r="CA77" s="1005"/>
      <c r="CB77" s="1005"/>
      <c r="CC77" s="1005"/>
      <c r="CD77" s="1005"/>
      <c r="CE77" s="1005"/>
      <c r="CF77" s="1005"/>
      <c r="CG77" s="1005"/>
      <c r="CH77" s="1005"/>
      <c r="CI77" s="1005"/>
      <c r="CJ77" s="1005"/>
      <c r="CK77" s="1005"/>
      <c r="CL77" s="1005"/>
      <c r="CM77" s="1005"/>
      <c r="CN77" s="1005"/>
      <c r="CO77" s="1005"/>
      <c r="CP77" s="1005"/>
      <c r="CQ77" s="1005"/>
      <c r="CR77" s="1005"/>
      <c r="CS77" s="1005"/>
      <c r="CT77" s="1005"/>
      <c r="CU77" s="1005"/>
      <c r="CV77" s="1005"/>
      <c r="CW77" s="1005"/>
      <c r="CX77" s="1005"/>
      <c r="CY77" s="1005"/>
      <c r="CZ77" s="1005"/>
      <c r="DA77" s="1005"/>
      <c r="DB77" s="1005"/>
      <c r="DC77" s="1005"/>
      <c r="DD77" s="1005"/>
      <c r="DE77" s="1005"/>
      <c r="DF77" s="1005"/>
      <c r="DG77" s="1005"/>
      <c r="DH77" s="1005"/>
      <c r="DI77" s="1005"/>
      <c r="DJ77" s="1005"/>
      <c r="DK77" s="1005"/>
      <c r="DL77" s="1005"/>
      <c r="DM77" s="1005"/>
      <c r="DN77" s="1005"/>
      <c r="DO77" s="1005"/>
      <c r="DP77" s="1005"/>
      <c r="DQ77" s="1005"/>
      <c r="DR77" s="1005"/>
      <c r="DS77" s="1005"/>
      <c r="DT77" s="1005"/>
      <c r="DU77" s="1005"/>
      <c r="DV77" s="1005"/>
      <c r="DW77" s="1005"/>
      <c r="DX77" s="1005"/>
      <c r="DY77" s="1005"/>
      <c r="DZ77" s="1005"/>
      <c r="EA77" s="1005"/>
      <c r="EB77" s="1005"/>
      <c r="EC77" s="1005"/>
      <c r="ED77" s="1005"/>
      <c r="EE77" s="1005"/>
      <c r="EF77" s="1005"/>
      <c r="EG77" s="1005"/>
      <c r="EH77" s="1005"/>
      <c r="EI77" s="1005"/>
      <c r="EJ77" s="1005"/>
      <c r="EK77" s="1005"/>
      <c r="EL77" s="1005"/>
      <c r="EM77" s="1005"/>
      <c r="EN77" s="1005"/>
      <c r="EO77" s="1005"/>
      <c r="EP77" s="1005"/>
      <c r="EQ77" s="1005"/>
      <c r="ER77" s="1005"/>
      <c r="ES77" s="1005"/>
      <c r="ET77" s="1005"/>
      <c r="EU77" s="1005"/>
      <c r="EV77" s="1005"/>
      <c r="EW77" s="1005"/>
      <c r="EX77" s="1005"/>
      <c r="EY77" s="1005"/>
      <c r="EZ77" s="1005"/>
      <c r="FA77" s="1005"/>
      <c r="FB77" s="1005"/>
      <c r="FC77" s="1005"/>
      <c r="FD77" s="1005"/>
      <c r="FE77" s="1005"/>
      <c r="FF77" s="1005"/>
      <c r="FG77" s="1005"/>
      <c r="FH77" s="1005"/>
      <c r="FI77" s="1005"/>
      <c r="FJ77" s="1005"/>
      <c r="FK77" s="1005"/>
      <c r="FL77" s="1005"/>
      <c r="FM77" s="1005"/>
      <c r="FN77" s="1005"/>
      <c r="FO77" s="1005"/>
      <c r="FP77" s="1005"/>
      <c r="FQ77" s="1005"/>
      <c r="FR77" s="1005"/>
      <c r="FS77" s="1005"/>
      <c r="FT77" s="1005"/>
      <c r="FU77" s="1005"/>
      <c r="FV77" s="1005"/>
      <c r="FW77" s="1005"/>
      <c r="FX77" s="1005"/>
      <c r="FY77" s="1005"/>
      <c r="FZ77" s="1005"/>
      <c r="GA77" s="1005"/>
      <c r="GB77" s="1005"/>
      <c r="GC77" s="1005"/>
      <c r="GD77" s="1005"/>
      <c r="GE77" s="1005"/>
      <c r="GF77" s="1005"/>
      <c r="GG77" s="1005"/>
      <c r="GH77" s="1005"/>
      <c r="GI77" s="1005"/>
      <c r="GJ77" s="1005"/>
      <c r="GK77" s="1005"/>
      <c r="GL77" s="1005"/>
      <c r="GM77" s="1005"/>
      <c r="GN77" s="1005"/>
      <c r="GO77" s="1005"/>
      <c r="GP77" s="1005"/>
      <c r="GQ77" s="1005"/>
      <c r="GR77" s="1005"/>
      <c r="GS77" s="1005"/>
      <c r="GT77" s="1005"/>
      <c r="GU77" s="1005"/>
      <c r="GV77" s="1005"/>
      <c r="GW77" s="1005"/>
      <c r="GX77" s="1005"/>
      <c r="GY77" s="1005"/>
      <c r="GZ77" s="1005"/>
      <c r="HA77" s="1005"/>
      <c r="HB77" s="1005"/>
      <c r="HC77" s="1005"/>
      <c r="HD77" s="1005"/>
      <c r="HE77" s="1005"/>
      <c r="HF77" s="1005"/>
      <c r="HG77" s="1005"/>
      <c r="HH77" s="1005"/>
      <c r="HI77" s="1005"/>
      <c r="HJ77" s="1005"/>
      <c r="HK77" s="1005"/>
      <c r="HL77" s="1005"/>
      <c r="HM77" s="1005"/>
      <c r="HN77" s="1005"/>
      <c r="HO77" s="1005"/>
      <c r="HP77" s="1005"/>
      <c r="HQ77" s="1005"/>
      <c r="HR77" s="1005"/>
      <c r="HS77" s="1005"/>
      <c r="HT77" s="1005"/>
      <c r="HU77" s="1005"/>
      <c r="HV77" s="1005"/>
      <c r="HW77" s="1005"/>
      <c r="HX77" s="1005"/>
      <c r="HY77" s="1005"/>
      <c r="HZ77" s="1005"/>
      <c r="IA77" s="1005"/>
      <c r="IB77" s="1005"/>
      <c r="IC77" s="1005"/>
      <c r="ID77" s="1005"/>
      <c r="IE77" s="1005"/>
      <c r="IF77" s="1005"/>
      <c r="IG77" s="1005"/>
      <c r="IH77" s="1005"/>
      <c r="II77" s="1005"/>
      <c r="IJ77" s="1005"/>
      <c r="IK77" s="1005"/>
      <c r="IL77" s="1005"/>
      <c r="IM77" s="1005"/>
      <c r="IN77" s="1005"/>
      <c r="IO77" s="1005"/>
      <c r="IP77" s="1005"/>
      <c r="IQ77" s="1005"/>
      <c r="IR77" s="1005"/>
      <c r="IS77" s="1005"/>
      <c r="IT77" s="1005"/>
      <c r="IU77" s="1005"/>
      <c r="IV77" s="1005"/>
      <c r="IW77" s="1005"/>
      <c r="IX77" s="1005"/>
      <c r="IY77" s="1005"/>
      <c r="IZ77" s="1005"/>
      <c r="JA77" s="1005"/>
      <c r="JB77" s="1005"/>
      <c r="JC77" s="1005"/>
      <c r="JD77" s="1005"/>
      <c r="JE77" s="1006"/>
    </row>
    <row r="78" spans="1:265" s="1007" customFormat="1" ht="15.75" x14ac:dyDescent="0.25">
      <c r="A78" s="1995"/>
      <c r="B78" s="1849"/>
      <c r="C78" s="1998"/>
      <c r="D78" s="2001"/>
      <c r="E78" s="853" t="s">
        <v>449</v>
      </c>
      <c r="F78" s="846">
        <v>14</v>
      </c>
      <c r="G78" s="847">
        <v>11</v>
      </c>
      <c r="H78" s="848">
        <v>13</v>
      </c>
      <c r="I78" s="846">
        <v>12</v>
      </c>
      <c r="J78" s="847">
        <v>14</v>
      </c>
      <c r="K78" s="848">
        <v>12</v>
      </c>
      <c r="L78" s="846">
        <v>0</v>
      </c>
      <c r="M78" s="847">
        <v>0</v>
      </c>
      <c r="N78" s="848">
        <v>0</v>
      </c>
      <c r="O78" s="857">
        <v>0</v>
      </c>
      <c r="P78" s="852">
        <v>0</v>
      </c>
      <c r="Q78" s="853">
        <v>0</v>
      </c>
      <c r="R78" s="854">
        <v>390</v>
      </c>
      <c r="S78" s="855">
        <v>390</v>
      </c>
      <c r="T78" s="854">
        <v>390</v>
      </c>
      <c r="U78" s="855">
        <v>390</v>
      </c>
      <c r="V78" s="843">
        <f t="shared" si="21"/>
        <v>12.666666666666666</v>
      </c>
      <c r="W78" s="844">
        <f t="shared" si="22"/>
        <v>12.666666666666666</v>
      </c>
      <c r="X78" s="1008">
        <f t="shared" si="23"/>
        <v>0</v>
      </c>
      <c r="Y78" s="1009">
        <f t="shared" si="24"/>
        <v>0</v>
      </c>
      <c r="Z78" s="2004"/>
      <c r="AA78" s="1828"/>
      <c r="AB78" s="1831"/>
      <c r="AC78" s="1860"/>
      <c r="AD78" s="1863"/>
      <c r="AE78" s="1828"/>
      <c r="AF78" s="1831"/>
      <c r="AG78" s="1860"/>
      <c r="AH78" s="1991"/>
      <c r="AI78" s="1986"/>
      <c r="AJ78" s="1989"/>
      <c r="AK78" s="1005"/>
      <c r="AL78" s="1005"/>
      <c r="AM78" s="1005"/>
      <c r="AN78" s="1005"/>
      <c r="AO78" s="1005"/>
      <c r="AP78" s="1005"/>
      <c r="AQ78" s="1005"/>
      <c r="AR78" s="1005"/>
      <c r="AS78" s="1005"/>
      <c r="AT78" s="1005"/>
      <c r="AU78" s="1005"/>
      <c r="AV78" s="1005"/>
      <c r="AW78" s="1005"/>
      <c r="AX78" s="1005"/>
      <c r="AY78" s="1005"/>
      <c r="AZ78" s="1005"/>
      <c r="BA78" s="1005"/>
      <c r="BB78" s="1005"/>
      <c r="BC78" s="1005"/>
      <c r="BD78" s="1005"/>
      <c r="BE78" s="1005"/>
      <c r="BF78" s="1005"/>
      <c r="BG78" s="1005"/>
      <c r="BH78" s="1005"/>
      <c r="BI78" s="1005"/>
      <c r="BJ78" s="1005"/>
      <c r="BK78" s="1005"/>
      <c r="BL78" s="1005"/>
      <c r="BM78" s="1005"/>
      <c r="BN78" s="1005"/>
      <c r="BO78" s="1005"/>
      <c r="BP78" s="1005"/>
      <c r="BQ78" s="1005"/>
      <c r="BR78" s="1005"/>
      <c r="BS78" s="1005"/>
      <c r="BT78" s="1005"/>
      <c r="BU78" s="1005"/>
      <c r="BV78" s="1005"/>
      <c r="BW78" s="1005"/>
      <c r="BX78" s="1005"/>
      <c r="BY78" s="1005"/>
      <c r="BZ78" s="1005"/>
      <c r="CA78" s="1005"/>
      <c r="CB78" s="1005"/>
      <c r="CC78" s="1005"/>
      <c r="CD78" s="1005"/>
      <c r="CE78" s="1005"/>
      <c r="CF78" s="1005"/>
      <c r="CG78" s="1005"/>
      <c r="CH78" s="1005"/>
      <c r="CI78" s="1005"/>
      <c r="CJ78" s="1005"/>
      <c r="CK78" s="1005"/>
      <c r="CL78" s="1005"/>
      <c r="CM78" s="1005"/>
      <c r="CN78" s="1005"/>
      <c r="CO78" s="1005"/>
      <c r="CP78" s="1005"/>
      <c r="CQ78" s="1005"/>
      <c r="CR78" s="1005"/>
      <c r="CS78" s="1005"/>
      <c r="CT78" s="1005"/>
      <c r="CU78" s="1005"/>
      <c r="CV78" s="1005"/>
      <c r="CW78" s="1005"/>
      <c r="CX78" s="1005"/>
      <c r="CY78" s="1005"/>
      <c r="CZ78" s="1005"/>
      <c r="DA78" s="1005"/>
      <c r="DB78" s="1005"/>
      <c r="DC78" s="1005"/>
      <c r="DD78" s="1005"/>
      <c r="DE78" s="1005"/>
      <c r="DF78" s="1005"/>
      <c r="DG78" s="1005"/>
      <c r="DH78" s="1005"/>
      <c r="DI78" s="1005"/>
      <c r="DJ78" s="1005"/>
      <c r="DK78" s="1005"/>
      <c r="DL78" s="1005"/>
      <c r="DM78" s="1005"/>
      <c r="DN78" s="1005"/>
      <c r="DO78" s="1005"/>
      <c r="DP78" s="1005"/>
      <c r="DQ78" s="1005"/>
      <c r="DR78" s="1005"/>
      <c r="DS78" s="1005"/>
      <c r="DT78" s="1005"/>
      <c r="DU78" s="1005"/>
      <c r="DV78" s="1005"/>
      <c r="DW78" s="1005"/>
      <c r="DX78" s="1005"/>
      <c r="DY78" s="1005"/>
      <c r="DZ78" s="1005"/>
      <c r="EA78" s="1005"/>
      <c r="EB78" s="1005"/>
      <c r="EC78" s="1005"/>
      <c r="ED78" s="1005"/>
      <c r="EE78" s="1005"/>
      <c r="EF78" s="1005"/>
      <c r="EG78" s="1005"/>
      <c r="EH78" s="1005"/>
      <c r="EI78" s="1005"/>
      <c r="EJ78" s="1005"/>
      <c r="EK78" s="1005"/>
      <c r="EL78" s="1005"/>
      <c r="EM78" s="1005"/>
      <c r="EN78" s="1005"/>
      <c r="EO78" s="1005"/>
      <c r="EP78" s="1005"/>
      <c r="EQ78" s="1005"/>
      <c r="ER78" s="1005"/>
      <c r="ES78" s="1005"/>
      <c r="ET78" s="1005"/>
      <c r="EU78" s="1005"/>
      <c r="EV78" s="1005"/>
      <c r="EW78" s="1005"/>
      <c r="EX78" s="1005"/>
      <c r="EY78" s="1005"/>
      <c r="EZ78" s="1005"/>
      <c r="FA78" s="1005"/>
      <c r="FB78" s="1005"/>
      <c r="FC78" s="1005"/>
      <c r="FD78" s="1005"/>
      <c r="FE78" s="1005"/>
      <c r="FF78" s="1005"/>
      <c r="FG78" s="1005"/>
      <c r="FH78" s="1005"/>
      <c r="FI78" s="1005"/>
      <c r="FJ78" s="1005"/>
      <c r="FK78" s="1005"/>
      <c r="FL78" s="1005"/>
      <c r="FM78" s="1005"/>
      <c r="FN78" s="1005"/>
      <c r="FO78" s="1005"/>
      <c r="FP78" s="1005"/>
      <c r="FQ78" s="1005"/>
      <c r="FR78" s="1005"/>
      <c r="FS78" s="1005"/>
      <c r="FT78" s="1005"/>
      <c r="FU78" s="1005"/>
      <c r="FV78" s="1005"/>
      <c r="FW78" s="1005"/>
      <c r="FX78" s="1005"/>
      <c r="FY78" s="1005"/>
      <c r="FZ78" s="1005"/>
      <c r="GA78" s="1005"/>
      <c r="GB78" s="1005"/>
      <c r="GC78" s="1005"/>
      <c r="GD78" s="1005"/>
      <c r="GE78" s="1005"/>
      <c r="GF78" s="1005"/>
      <c r="GG78" s="1005"/>
      <c r="GH78" s="1005"/>
      <c r="GI78" s="1005"/>
      <c r="GJ78" s="1005"/>
      <c r="GK78" s="1005"/>
      <c r="GL78" s="1005"/>
      <c r="GM78" s="1005"/>
      <c r="GN78" s="1005"/>
      <c r="GO78" s="1005"/>
      <c r="GP78" s="1005"/>
      <c r="GQ78" s="1005"/>
      <c r="GR78" s="1005"/>
      <c r="GS78" s="1005"/>
      <c r="GT78" s="1005"/>
      <c r="GU78" s="1005"/>
      <c r="GV78" s="1005"/>
      <c r="GW78" s="1005"/>
      <c r="GX78" s="1005"/>
      <c r="GY78" s="1005"/>
      <c r="GZ78" s="1005"/>
      <c r="HA78" s="1005"/>
      <c r="HB78" s="1005"/>
      <c r="HC78" s="1005"/>
      <c r="HD78" s="1005"/>
      <c r="HE78" s="1005"/>
      <c r="HF78" s="1005"/>
      <c r="HG78" s="1005"/>
      <c r="HH78" s="1005"/>
      <c r="HI78" s="1005"/>
      <c r="HJ78" s="1005"/>
      <c r="HK78" s="1005"/>
      <c r="HL78" s="1005"/>
      <c r="HM78" s="1005"/>
      <c r="HN78" s="1005"/>
      <c r="HO78" s="1005"/>
      <c r="HP78" s="1005"/>
      <c r="HQ78" s="1005"/>
      <c r="HR78" s="1005"/>
      <c r="HS78" s="1005"/>
      <c r="HT78" s="1005"/>
      <c r="HU78" s="1005"/>
      <c r="HV78" s="1005"/>
      <c r="HW78" s="1005"/>
      <c r="HX78" s="1005"/>
      <c r="HY78" s="1005"/>
      <c r="HZ78" s="1005"/>
      <c r="IA78" s="1005"/>
      <c r="IB78" s="1005"/>
      <c r="IC78" s="1005"/>
      <c r="ID78" s="1005"/>
      <c r="IE78" s="1005"/>
      <c r="IF78" s="1005"/>
      <c r="IG78" s="1005"/>
      <c r="IH78" s="1005"/>
      <c r="II78" s="1005"/>
      <c r="IJ78" s="1005"/>
      <c r="IK78" s="1005"/>
      <c r="IL78" s="1005"/>
      <c r="IM78" s="1005"/>
      <c r="IN78" s="1005"/>
      <c r="IO78" s="1005"/>
      <c r="IP78" s="1005"/>
      <c r="IQ78" s="1005"/>
      <c r="IR78" s="1005"/>
      <c r="IS78" s="1005"/>
      <c r="IT78" s="1005"/>
      <c r="IU78" s="1005"/>
      <c r="IV78" s="1005"/>
      <c r="IW78" s="1005"/>
      <c r="IX78" s="1005"/>
      <c r="IY78" s="1005"/>
      <c r="IZ78" s="1005"/>
      <c r="JA78" s="1005"/>
      <c r="JB78" s="1005"/>
      <c r="JC78" s="1005"/>
      <c r="JD78" s="1005"/>
      <c r="JE78" s="1006"/>
    </row>
    <row r="79" spans="1:265" s="1007" customFormat="1" ht="33.75" customHeight="1" thickBot="1" x14ac:dyDescent="0.3">
      <c r="A79" s="1996"/>
      <c r="B79" s="1850"/>
      <c r="C79" s="1999"/>
      <c r="D79" s="2002"/>
      <c r="E79" s="920" t="s">
        <v>1360</v>
      </c>
      <c r="F79" s="910">
        <v>11</v>
      </c>
      <c r="G79" s="911">
        <v>15</v>
      </c>
      <c r="H79" s="912">
        <v>1</v>
      </c>
      <c r="I79" s="910">
        <v>10</v>
      </c>
      <c r="J79" s="911">
        <v>14</v>
      </c>
      <c r="K79" s="912">
        <v>14</v>
      </c>
      <c r="L79" s="934">
        <v>11.5</v>
      </c>
      <c r="M79" s="935">
        <v>4.3</v>
      </c>
      <c r="N79" s="936">
        <v>13.7</v>
      </c>
      <c r="O79" s="1010">
        <v>17.5</v>
      </c>
      <c r="P79" s="919">
        <v>8.8000000000000007</v>
      </c>
      <c r="Q79" s="920">
        <v>9</v>
      </c>
      <c r="R79" s="921">
        <v>390</v>
      </c>
      <c r="S79" s="922">
        <v>390</v>
      </c>
      <c r="T79" s="921">
        <v>390</v>
      </c>
      <c r="U79" s="922">
        <v>390</v>
      </c>
      <c r="V79" s="888">
        <f t="shared" si="21"/>
        <v>9</v>
      </c>
      <c r="W79" s="889">
        <f t="shared" si="22"/>
        <v>12.666666666666666</v>
      </c>
      <c r="X79" s="890">
        <f t="shared" si="23"/>
        <v>9.8333333333333339</v>
      </c>
      <c r="Y79" s="891">
        <f t="shared" si="24"/>
        <v>11.766666666666666</v>
      </c>
      <c r="Z79" s="2005"/>
      <c r="AA79" s="1829"/>
      <c r="AB79" s="1832"/>
      <c r="AC79" s="1861"/>
      <c r="AD79" s="1864"/>
      <c r="AE79" s="1829"/>
      <c r="AF79" s="1832"/>
      <c r="AG79" s="1861"/>
      <c r="AH79" s="1896"/>
      <c r="AI79" s="1987"/>
      <c r="AJ79" s="1990"/>
      <c r="AK79" s="1005"/>
      <c r="AL79" s="1005"/>
      <c r="AM79" s="1005"/>
      <c r="AN79" s="1005"/>
      <c r="AO79" s="1005"/>
      <c r="AP79" s="1005"/>
      <c r="AQ79" s="1005"/>
      <c r="AR79" s="1005"/>
      <c r="AS79" s="1005"/>
      <c r="AT79" s="1005"/>
      <c r="AU79" s="1005"/>
      <c r="AV79" s="1005"/>
      <c r="AW79" s="1005"/>
      <c r="AX79" s="1005"/>
      <c r="AY79" s="1005"/>
      <c r="AZ79" s="1005"/>
      <c r="BA79" s="1005"/>
      <c r="BB79" s="1005"/>
      <c r="BC79" s="1005"/>
      <c r="BD79" s="1005"/>
      <c r="BE79" s="1005"/>
      <c r="BF79" s="1005"/>
      <c r="BG79" s="1005"/>
      <c r="BH79" s="1005"/>
      <c r="BI79" s="1005"/>
      <c r="BJ79" s="1005"/>
      <c r="BK79" s="1005"/>
      <c r="BL79" s="1005"/>
      <c r="BM79" s="1005"/>
      <c r="BN79" s="1005"/>
      <c r="BO79" s="1005"/>
      <c r="BP79" s="1005"/>
      <c r="BQ79" s="1005"/>
      <c r="BR79" s="1005"/>
      <c r="BS79" s="1005"/>
      <c r="BT79" s="1005"/>
      <c r="BU79" s="1005"/>
      <c r="BV79" s="1005"/>
      <c r="BW79" s="1005"/>
      <c r="BX79" s="1005"/>
      <c r="BY79" s="1005"/>
      <c r="BZ79" s="1005"/>
      <c r="CA79" s="1005"/>
      <c r="CB79" s="1005"/>
      <c r="CC79" s="1005"/>
      <c r="CD79" s="1005"/>
      <c r="CE79" s="1005"/>
      <c r="CF79" s="1005"/>
      <c r="CG79" s="1005"/>
      <c r="CH79" s="1005"/>
      <c r="CI79" s="1005"/>
      <c r="CJ79" s="1005"/>
      <c r="CK79" s="1005"/>
      <c r="CL79" s="1005"/>
      <c r="CM79" s="1005"/>
      <c r="CN79" s="1005"/>
      <c r="CO79" s="1005"/>
      <c r="CP79" s="1005"/>
      <c r="CQ79" s="1005"/>
      <c r="CR79" s="1005"/>
      <c r="CS79" s="1005"/>
      <c r="CT79" s="1005"/>
      <c r="CU79" s="1005"/>
      <c r="CV79" s="1005"/>
      <c r="CW79" s="1005"/>
      <c r="CX79" s="1005"/>
      <c r="CY79" s="1005"/>
      <c r="CZ79" s="1005"/>
      <c r="DA79" s="1005"/>
      <c r="DB79" s="1005"/>
      <c r="DC79" s="1005"/>
      <c r="DD79" s="1005"/>
      <c r="DE79" s="1005"/>
      <c r="DF79" s="1005"/>
      <c r="DG79" s="1005"/>
      <c r="DH79" s="1005"/>
      <c r="DI79" s="1005"/>
      <c r="DJ79" s="1005"/>
      <c r="DK79" s="1005"/>
      <c r="DL79" s="1005"/>
      <c r="DM79" s="1005"/>
      <c r="DN79" s="1005"/>
      <c r="DO79" s="1005"/>
      <c r="DP79" s="1005"/>
      <c r="DQ79" s="1005"/>
      <c r="DR79" s="1005"/>
      <c r="DS79" s="1005"/>
      <c r="DT79" s="1005"/>
      <c r="DU79" s="1005"/>
      <c r="DV79" s="1005"/>
      <c r="DW79" s="1005"/>
      <c r="DX79" s="1005"/>
      <c r="DY79" s="1005"/>
      <c r="DZ79" s="1005"/>
      <c r="EA79" s="1005"/>
      <c r="EB79" s="1005"/>
      <c r="EC79" s="1005"/>
      <c r="ED79" s="1005"/>
      <c r="EE79" s="1005"/>
      <c r="EF79" s="1005"/>
      <c r="EG79" s="1005"/>
      <c r="EH79" s="1005"/>
      <c r="EI79" s="1005"/>
      <c r="EJ79" s="1005"/>
      <c r="EK79" s="1005"/>
      <c r="EL79" s="1005"/>
      <c r="EM79" s="1005"/>
      <c r="EN79" s="1005"/>
      <c r="EO79" s="1005"/>
      <c r="EP79" s="1005"/>
      <c r="EQ79" s="1005"/>
      <c r="ER79" s="1005"/>
      <c r="ES79" s="1005"/>
      <c r="ET79" s="1005"/>
      <c r="EU79" s="1005"/>
      <c r="EV79" s="1005"/>
      <c r="EW79" s="1005"/>
      <c r="EX79" s="1005"/>
      <c r="EY79" s="1005"/>
      <c r="EZ79" s="1005"/>
      <c r="FA79" s="1005"/>
      <c r="FB79" s="1005"/>
      <c r="FC79" s="1005"/>
      <c r="FD79" s="1005"/>
      <c r="FE79" s="1005"/>
      <c r="FF79" s="1005"/>
      <c r="FG79" s="1005"/>
      <c r="FH79" s="1005"/>
      <c r="FI79" s="1005"/>
      <c r="FJ79" s="1005"/>
      <c r="FK79" s="1005"/>
      <c r="FL79" s="1005"/>
      <c r="FM79" s="1005"/>
      <c r="FN79" s="1005"/>
      <c r="FO79" s="1005"/>
      <c r="FP79" s="1005"/>
      <c r="FQ79" s="1005"/>
      <c r="FR79" s="1005"/>
      <c r="FS79" s="1005"/>
      <c r="FT79" s="1005"/>
      <c r="FU79" s="1005"/>
      <c r="FV79" s="1005"/>
      <c r="FW79" s="1005"/>
      <c r="FX79" s="1005"/>
      <c r="FY79" s="1005"/>
      <c r="FZ79" s="1005"/>
      <c r="GA79" s="1005"/>
      <c r="GB79" s="1005"/>
      <c r="GC79" s="1005"/>
      <c r="GD79" s="1005"/>
      <c r="GE79" s="1005"/>
      <c r="GF79" s="1005"/>
      <c r="GG79" s="1005"/>
      <c r="GH79" s="1005"/>
      <c r="GI79" s="1005"/>
      <c r="GJ79" s="1005"/>
      <c r="GK79" s="1005"/>
      <c r="GL79" s="1005"/>
      <c r="GM79" s="1005"/>
      <c r="GN79" s="1005"/>
      <c r="GO79" s="1005"/>
      <c r="GP79" s="1005"/>
      <c r="GQ79" s="1005"/>
      <c r="GR79" s="1005"/>
      <c r="GS79" s="1005"/>
      <c r="GT79" s="1005"/>
      <c r="GU79" s="1005"/>
      <c r="GV79" s="1005"/>
      <c r="GW79" s="1005"/>
      <c r="GX79" s="1005"/>
      <c r="GY79" s="1005"/>
      <c r="GZ79" s="1005"/>
      <c r="HA79" s="1005"/>
      <c r="HB79" s="1005"/>
      <c r="HC79" s="1005"/>
      <c r="HD79" s="1005"/>
      <c r="HE79" s="1005"/>
      <c r="HF79" s="1005"/>
      <c r="HG79" s="1005"/>
      <c r="HH79" s="1005"/>
      <c r="HI79" s="1005"/>
      <c r="HJ79" s="1005"/>
      <c r="HK79" s="1005"/>
      <c r="HL79" s="1005"/>
      <c r="HM79" s="1005"/>
      <c r="HN79" s="1005"/>
      <c r="HO79" s="1005"/>
      <c r="HP79" s="1005"/>
      <c r="HQ79" s="1005"/>
      <c r="HR79" s="1005"/>
      <c r="HS79" s="1005"/>
      <c r="HT79" s="1005"/>
      <c r="HU79" s="1005"/>
      <c r="HV79" s="1005"/>
      <c r="HW79" s="1005"/>
      <c r="HX79" s="1005"/>
      <c r="HY79" s="1005"/>
      <c r="HZ79" s="1005"/>
      <c r="IA79" s="1005"/>
      <c r="IB79" s="1005"/>
      <c r="IC79" s="1005"/>
      <c r="ID79" s="1005"/>
      <c r="IE79" s="1005"/>
      <c r="IF79" s="1005"/>
      <c r="IG79" s="1005"/>
      <c r="IH79" s="1005"/>
      <c r="II79" s="1005"/>
      <c r="IJ79" s="1005"/>
      <c r="IK79" s="1005"/>
      <c r="IL79" s="1005"/>
      <c r="IM79" s="1005"/>
      <c r="IN79" s="1005"/>
      <c r="IO79" s="1005"/>
      <c r="IP79" s="1005"/>
      <c r="IQ79" s="1005"/>
      <c r="IR79" s="1005"/>
      <c r="IS79" s="1005"/>
      <c r="IT79" s="1005"/>
      <c r="IU79" s="1005"/>
      <c r="IV79" s="1005"/>
      <c r="IW79" s="1005"/>
      <c r="IX79" s="1005"/>
      <c r="IY79" s="1005"/>
      <c r="IZ79" s="1005"/>
      <c r="JA79" s="1005"/>
      <c r="JB79" s="1005"/>
      <c r="JC79" s="1005"/>
      <c r="JD79" s="1005"/>
      <c r="JE79" s="1006"/>
    </row>
    <row r="80" spans="1:265" ht="16.5" thickTop="1" x14ac:dyDescent="0.25">
      <c r="A80" s="1966">
        <v>11</v>
      </c>
      <c r="B80" s="1975" t="s">
        <v>1449</v>
      </c>
      <c r="C80" s="1978" t="s">
        <v>450</v>
      </c>
      <c r="D80" s="1980">
        <f>(320+320)*0.9</f>
        <v>576</v>
      </c>
      <c r="E80" s="816" t="s">
        <v>451</v>
      </c>
      <c r="F80" s="817">
        <v>76</v>
      </c>
      <c r="G80" s="818">
        <v>75</v>
      </c>
      <c r="H80" s="819">
        <v>74</v>
      </c>
      <c r="I80" s="820">
        <v>79</v>
      </c>
      <c r="J80" s="818">
        <v>75</v>
      </c>
      <c r="K80" s="821">
        <v>82</v>
      </c>
      <c r="L80" s="817">
        <v>82</v>
      </c>
      <c r="M80" s="818">
        <v>77</v>
      </c>
      <c r="N80" s="819">
        <v>77</v>
      </c>
      <c r="O80" s="822">
        <v>82</v>
      </c>
      <c r="P80" s="823">
        <v>79</v>
      </c>
      <c r="Q80" s="824">
        <v>77</v>
      </c>
      <c r="R80" s="825">
        <v>390</v>
      </c>
      <c r="S80" s="824">
        <v>390</v>
      </c>
      <c r="T80" s="822">
        <v>390</v>
      </c>
      <c r="U80" s="824">
        <v>390</v>
      </c>
      <c r="V80" s="826">
        <f t="shared" si="21"/>
        <v>75</v>
      </c>
      <c r="W80" s="827">
        <f t="shared" si="22"/>
        <v>78.666666666666671</v>
      </c>
      <c r="X80" s="943">
        <f t="shared" si="23"/>
        <v>78.666666666666671</v>
      </c>
      <c r="Y80" s="944">
        <f t="shared" si="24"/>
        <v>79.333333333333329</v>
      </c>
      <c r="Z80" s="1856">
        <f>SUM(V80:V89)</f>
        <v>148.83333333333334</v>
      </c>
      <c r="AA80" s="1827">
        <f>SUM(W80:W89)</f>
        <v>194.99999999999997</v>
      </c>
      <c r="AB80" s="1830">
        <f>SUM(X80:X89)</f>
        <v>346.3</v>
      </c>
      <c r="AC80" s="1859">
        <f>SUM(Y80:Y89)</f>
        <v>406.43333333333328</v>
      </c>
      <c r="AD80" s="1862">
        <f t="shared" ref="AD80:AG90" si="27">Z80*0.38*0.9*SQRT(3)</f>
        <v>88.163118156063419</v>
      </c>
      <c r="AE80" s="1827">
        <f t="shared" si="27"/>
        <v>115.51046835676841</v>
      </c>
      <c r="AF80" s="1830">
        <f t="shared" si="27"/>
        <v>205.13474457409694</v>
      </c>
      <c r="AG80" s="1833">
        <f t="shared" si="27"/>
        <v>240.7554086622354</v>
      </c>
      <c r="AH80" s="1836">
        <f>MAX(Z80:AC89)</f>
        <v>406.43333333333328</v>
      </c>
      <c r="AI80" s="1839">
        <f t="shared" ref="AI80" si="28">AH80*0.38*0.9*SQRT(3)</f>
        <v>240.7554086622354</v>
      </c>
      <c r="AJ80" s="1842">
        <f>D80-AI80</f>
        <v>335.24459133776463</v>
      </c>
    </row>
    <row r="81" spans="1:36" ht="15.75" x14ac:dyDescent="0.25">
      <c r="A81" s="1974"/>
      <c r="B81" s="1976"/>
      <c r="C81" s="1979"/>
      <c r="D81" s="1981"/>
      <c r="E81" s="1011" t="s">
        <v>452</v>
      </c>
      <c r="F81" s="831">
        <v>22</v>
      </c>
      <c r="G81" s="832">
        <v>20</v>
      </c>
      <c r="H81" s="833">
        <v>11</v>
      </c>
      <c r="I81" s="834">
        <v>27</v>
      </c>
      <c r="J81" s="832">
        <v>24</v>
      </c>
      <c r="K81" s="835">
        <v>22</v>
      </c>
      <c r="L81" s="836">
        <v>34</v>
      </c>
      <c r="M81" s="837">
        <v>43</v>
      </c>
      <c r="N81" s="838">
        <v>18</v>
      </c>
      <c r="O81" s="839">
        <v>38.799999999999997</v>
      </c>
      <c r="P81" s="840">
        <v>55.5</v>
      </c>
      <c r="Q81" s="841">
        <v>34.5</v>
      </c>
      <c r="R81" s="907">
        <v>390</v>
      </c>
      <c r="S81" s="908">
        <v>390</v>
      </c>
      <c r="T81" s="923">
        <v>390</v>
      </c>
      <c r="U81" s="908">
        <v>390</v>
      </c>
      <c r="V81" s="843">
        <f t="shared" si="21"/>
        <v>17.666666666666668</v>
      </c>
      <c r="W81" s="844">
        <f t="shared" si="22"/>
        <v>24.333333333333332</v>
      </c>
      <c r="X81" s="828">
        <f t="shared" si="23"/>
        <v>31.666666666666668</v>
      </c>
      <c r="Y81" s="829">
        <f t="shared" si="24"/>
        <v>42.933333333333337</v>
      </c>
      <c r="Z81" s="1857"/>
      <c r="AA81" s="1828"/>
      <c r="AB81" s="1831"/>
      <c r="AC81" s="1860"/>
      <c r="AD81" s="1863"/>
      <c r="AE81" s="1828"/>
      <c r="AF81" s="1831"/>
      <c r="AG81" s="1834"/>
      <c r="AH81" s="1837"/>
      <c r="AI81" s="1840"/>
      <c r="AJ81" s="1843"/>
    </row>
    <row r="82" spans="1:36" ht="15.75" x14ac:dyDescent="0.25">
      <c r="A82" s="1974"/>
      <c r="B82" s="1976"/>
      <c r="C82" s="1979"/>
      <c r="D82" s="1981"/>
      <c r="E82" s="845" t="s">
        <v>453</v>
      </c>
      <c r="F82" s="846">
        <v>5</v>
      </c>
      <c r="G82" s="847">
        <v>3</v>
      </c>
      <c r="H82" s="848">
        <v>4</v>
      </c>
      <c r="I82" s="849">
        <v>9</v>
      </c>
      <c r="J82" s="847">
        <v>15</v>
      </c>
      <c r="K82" s="850">
        <v>12</v>
      </c>
      <c r="L82" s="846">
        <v>0.9</v>
      </c>
      <c r="M82" s="847">
        <v>1.4</v>
      </c>
      <c r="N82" s="848">
        <v>9.6999999999999993</v>
      </c>
      <c r="O82" s="851">
        <v>3</v>
      </c>
      <c r="P82" s="852">
        <v>3</v>
      </c>
      <c r="Q82" s="853">
        <v>3.6</v>
      </c>
      <c r="R82" s="857">
        <v>390</v>
      </c>
      <c r="S82" s="853">
        <v>390</v>
      </c>
      <c r="T82" s="851">
        <v>390</v>
      </c>
      <c r="U82" s="853">
        <v>390</v>
      </c>
      <c r="V82" s="843">
        <f t="shared" si="21"/>
        <v>4</v>
      </c>
      <c r="W82" s="844">
        <f t="shared" si="22"/>
        <v>12</v>
      </c>
      <c r="X82" s="828">
        <f t="shared" si="23"/>
        <v>4</v>
      </c>
      <c r="Y82" s="829">
        <f t="shared" si="24"/>
        <v>3.1999999999999997</v>
      </c>
      <c r="Z82" s="1857"/>
      <c r="AA82" s="1828"/>
      <c r="AB82" s="1831"/>
      <c r="AC82" s="1860"/>
      <c r="AD82" s="1863"/>
      <c r="AE82" s="1828"/>
      <c r="AF82" s="1831"/>
      <c r="AG82" s="1834"/>
      <c r="AH82" s="1837"/>
      <c r="AI82" s="1840"/>
      <c r="AJ82" s="1843"/>
    </row>
    <row r="83" spans="1:36" ht="15.75" x14ac:dyDescent="0.25">
      <c r="A83" s="1974"/>
      <c r="B83" s="1976"/>
      <c r="C83" s="1979"/>
      <c r="D83" s="1981"/>
      <c r="E83" s="830" t="s">
        <v>454</v>
      </c>
      <c r="F83" s="831">
        <v>4</v>
      </c>
      <c r="G83" s="832">
        <v>9</v>
      </c>
      <c r="H83" s="833">
        <v>10</v>
      </c>
      <c r="I83" s="834">
        <v>6</v>
      </c>
      <c r="J83" s="832">
        <v>11</v>
      </c>
      <c r="K83" s="835">
        <v>11</v>
      </c>
      <c r="L83" s="836">
        <v>10</v>
      </c>
      <c r="M83" s="837">
        <v>5</v>
      </c>
      <c r="N83" s="838">
        <v>4</v>
      </c>
      <c r="O83" s="839">
        <v>15</v>
      </c>
      <c r="P83" s="840">
        <v>21</v>
      </c>
      <c r="Q83" s="841">
        <v>14</v>
      </c>
      <c r="R83" s="907">
        <v>390</v>
      </c>
      <c r="S83" s="908">
        <v>390</v>
      </c>
      <c r="T83" s="923">
        <v>390</v>
      </c>
      <c r="U83" s="908">
        <v>390</v>
      </c>
      <c r="V83" s="843">
        <f t="shared" si="21"/>
        <v>7.666666666666667</v>
      </c>
      <c r="W83" s="844">
        <f t="shared" si="22"/>
        <v>9.3333333333333339</v>
      </c>
      <c r="X83" s="828">
        <f t="shared" si="23"/>
        <v>6.333333333333333</v>
      </c>
      <c r="Y83" s="829">
        <f t="shared" si="24"/>
        <v>16.666666666666668</v>
      </c>
      <c r="Z83" s="1857"/>
      <c r="AA83" s="1828"/>
      <c r="AB83" s="1831"/>
      <c r="AC83" s="1860"/>
      <c r="AD83" s="1863"/>
      <c r="AE83" s="1828"/>
      <c r="AF83" s="1831"/>
      <c r="AG83" s="1834"/>
      <c r="AH83" s="1837"/>
      <c r="AI83" s="1840"/>
      <c r="AJ83" s="1843"/>
    </row>
    <row r="84" spans="1:36" ht="15.75" x14ac:dyDescent="0.25">
      <c r="A84" s="1974"/>
      <c r="B84" s="1976"/>
      <c r="C84" s="1979"/>
      <c r="D84" s="1981"/>
      <c r="E84" s="845" t="s">
        <v>455</v>
      </c>
      <c r="F84" s="846">
        <v>11</v>
      </c>
      <c r="G84" s="847">
        <v>10</v>
      </c>
      <c r="H84" s="848">
        <v>9</v>
      </c>
      <c r="I84" s="849">
        <v>17</v>
      </c>
      <c r="J84" s="847">
        <v>18</v>
      </c>
      <c r="K84" s="850">
        <v>19</v>
      </c>
      <c r="L84" s="846">
        <v>56</v>
      </c>
      <c r="M84" s="847">
        <v>11</v>
      </c>
      <c r="N84" s="848">
        <v>4</v>
      </c>
      <c r="O84" s="851">
        <v>29</v>
      </c>
      <c r="P84" s="852">
        <v>21</v>
      </c>
      <c r="Q84" s="853">
        <v>27</v>
      </c>
      <c r="R84" s="854">
        <v>390</v>
      </c>
      <c r="S84" s="855">
        <v>390</v>
      </c>
      <c r="T84" s="924">
        <v>390</v>
      </c>
      <c r="U84" s="855">
        <v>390</v>
      </c>
      <c r="V84" s="843">
        <f t="shared" si="21"/>
        <v>10</v>
      </c>
      <c r="W84" s="844">
        <f t="shared" si="22"/>
        <v>18</v>
      </c>
      <c r="X84" s="828">
        <f t="shared" si="23"/>
        <v>23.666666666666668</v>
      </c>
      <c r="Y84" s="829">
        <f t="shared" si="24"/>
        <v>25.666666666666668</v>
      </c>
      <c r="Z84" s="1857"/>
      <c r="AA84" s="1828"/>
      <c r="AB84" s="1831"/>
      <c r="AC84" s="1860"/>
      <c r="AD84" s="1863"/>
      <c r="AE84" s="1828"/>
      <c r="AF84" s="1831"/>
      <c r="AG84" s="1834"/>
      <c r="AH84" s="1837"/>
      <c r="AI84" s="1840"/>
      <c r="AJ84" s="1843"/>
    </row>
    <row r="85" spans="1:36" ht="15.75" x14ac:dyDescent="0.25">
      <c r="A85" s="1974"/>
      <c r="B85" s="1976"/>
      <c r="C85" s="1979"/>
      <c r="D85" s="1981"/>
      <c r="E85" s="830" t="s">
        <v>456</v>
      </c>
      <c r="F85" s="831">
        <v>2</v>
      </c>
      <c r="G85" s="832">
        <v>1</v>
      </c>
      <c r="H85" s="833">
        <v>3</v>
      </c>
      <c r="I85" s="834">
        <v>5</v>
      </c>
      <c r="J85" s="832">
        <v>6</v>
      </c>
      <c r="K85" s="835">
        <v>7</v>
      </c>
      <c r="L85" s="836">
        <v>9</v>
      </c>
      <c r="M85" s="837">
        <v>1.3</v>
      </c>
      <c r="N85" s="838">
        <v>2.8</v>
      </c>
      <c r="O85" s="839">
        <v>9</v>
      </c>
      <c r="P85" s="840">
        <v>3</v>
      </c>
      <c r="Q85" s="841">
        <v>7</v>
      </c>
      <c r="R85" s="907">
        <v>390</v>
      </c>
      <c r="S85" s="908">
        <v>390</v>
      </c>
      <c r="T85" s="923">
        <v>390</v>
      </c>
      <c r="U85" s="908">
        <v>390</v>
      </c>
      <c r="V85" s="843">
        <f t="shared" si="21"/>
        <v>2</v>
      </c>
      <c r="W85" s="844">
        <f t="shared" si="22"/>
        <v>6</v>
      </c>
      <c r="X85" s="828">
        <f t="shared" si="23"/>
        <v>4.3666666666666671</v>
      </c>
      <c r="Y85" s="829">
        <f t="shared" si="24"/>
        <v>6.333333333333333</v>
      </c>
      <c r="Z85" s="1857"/>
      <c r="AA85" s="1828"/>
      <c r="AB85" s="1831"/>
      <c r="AC85" s="1860"/>
      <c r="AD85" s="1863"/>
      <c r="AE85" s="1828"/>
      <c r="AF85" s="1831"/>
      <c r="AG85" s="1834"/>
      <c r="AH85" s="1837"/>
      <c r="AI85" s="1840"/>
      <c r="AJ85" s="1843"/>
    </row>
    <row r="86" spans="1:36" ht="15.75" x14ac:dyDescent="0.25">
      <c r="A86" s="1974"/>
      <c r="B86" s="1976"/>
      <c r="C86" s="1979"/>
      <c r="D86" s="1981"/>
      <c r="E86" s="845" t="s">
        <v>457</v>
      </c>
      <c r="F86" s="846">
        <v>13</v>
      </c>
      <c r="G86" s="847">
        <v>17</v>
      </c>
      <c r="H86" s="848">
        <v>13</v>
      </c>
      <c r="I86" s="849">
        <v>20</v>
      </c>
      <c r="J86" s="847">
        <v>22</v>
      </c>
      <c r="K86" s="850">
        <v>20</v>
      </c>
      <c r="L86" s="846">
        <v>15</v>
      </c>
      <c r="M86" s="847">
        <v>42</v>
      </c>
      <c r="N86" s="848">
        <v>23</v>
      </c>
      <c r="O86" s="851">
        <v>19.5</v>
      </c>
      <c r="P86" s="852">
        <v>59</v>
      </c>
      <c r="Q86" s="853">
        <v>63</v>
      </c>
      <c r="R86" s="854">
        <v>390</v>
      </c>
      <c r="S86" s="855">
        <v>390</v>
      </c>
      <c r="T86" s="924">
        <v>390</v>
      </c>
      <c r="U86" s="855">
        <v>390</v>
      </c>
      <c r="V86" s="843">
        <f t="shared" si="21"/>
        <v>14.333333333333334</v>
      </c>
      <c r="W86" s="844">
        <f t="shared" si="22"/>
        <v>20.666666666666668</v>
      </c>
      <c r="X86" s="828">
        <f t="shared" si="23"/>
        <v>26.666666666666668</v>
      </c>
      <c r="Y86" s="829">
        <f t="shared" si="24"/>
        <v>47.166666666666664</v>
      </c>
      <c r="Z86" s="1857"/>
      <c r="AA86" s="1828"/>
      <c r="AB86" s="1831"/>
      <c r="AC86" s="1860"/>
      <c r="AD86" s="1863"/>
      <c r="AE86" s="1828"/>
      <c r="AF86" s="1831"/>
      <c r="AG86" s="1834"/>
      <c r="AH86" s="1837"/>
      <c r="AI86" s="1840"/>
      <c r="AJ86" s="1843"/>
    </row>
    <row r="87" spans="1:36" ht="15.75" x14ac:dyDescent="0.25">
      <c r="A87" s="1974"/>
      <c r="B87" s="1976"/>
      <c r="C87" s="1979"/>
      <c r="D87" s="1981"/>
      <c r="E87" s="830" t="s">
        <v>459</v>
      </c>
      <c r="F87" s="831">
        <v>16</v>
      </c>
      <c r="G87" s="832">
        <v>19</v>
      </c>
      <c r="H87" s="833">
        <v>15</v>
      </c>
      <c r="I87" s="834">
        <v>29</v>
      </c>
      <c r="J87" s="832">
        <v>22</v>
      </c>
      <c r="K87" s="835">
        <v>27</v>
      </c>
      <c r="L87" s="836">
        <v>27.8</v>
      </c>
      <c r="M87" s="837">
        <v>18.8</v>
      </c>
      <c r="N87" s="838">
        <v>24</v>
      </c>
      <c r="O87" s="839">
        <v>33</v>
      </c>
      <c r="P87" s="840">
        <v>38</v>
      </c>
      <c r="Q87" s="841">
        <v>30</v>
      </c>
      <c r="R87" s="907">
        <v>390</v>
      </c>
      <c r="S87" s="908">
        <v>390</v>
      </c>
      <c r="T87" s="923">
        <v>390</v>
      </c>
      <c r="U87" s="908">
        <v>390</v>
      </c>
      <c r="V87" s="843">
        <f t="shared" si="21"/>
        <v>16.666666666666668</v>
      </c>
      <c r="W87" s="844">
        <f t="shared" si="22"/>
        <v>26</v>
      </c>
      <c r="X87" s="828">
        <f t="shared" si="23"/>
        <v>23.533333333333331</v>
      </c>
      <c r="Y87" s="829">
        <f t="shared" si="24"/>
        <v>33.666666666666664</v>
      </c>
      <c r="Z87" s="1857"/>
      <c r="AA87" s="1828"/>
      <c r="AB87" s="1831"/>
      <c r="AC87" s="1860"/>
      <c r="AD87" s="1863"/>
      <c r="AE87" s="1828"/>
      <c r="AF87" s="1831"/>
      <c r="AG87" s="1834"/>
      <c r="AH87" s="1837"/>
      <c r="AI87" s="1840"/>
      <c r="AJ87" s="1843"/>
    </row>
    <row r="88" spans="1:36" ht="15.75" x14ac:dyDescent="0.25">
      <c r="A88" s="1974"/>
      <c r="B88" s="1976"/>
      <c r="C88" s="1979"/>
      <c r="D88" s="1981"/>
      <c r="E88" s="845" t="s">
        <v>1361</v>
      </c>
      <c r="F88" s="846">
        <v>2</v>
      </c>
      <c r="G88" s="847">
        <v>1</v>
      </c>
      <c r="H88" s="848">
        <v>0</v>
      </c>
      <c r="I88" s="849">
        <v>0</v>
      </c>
      <c r="J88" s="847">
        <v>0</v>
      </c>
      <c r="K88" s="850">
        <v>0</v>
      </c>
      <c r="L88" s="846">
        <v>0.3</v>
      </c>
      <c r="M88" s="847">
        <v>6.6</v>
      </c>
      <c r="N88" s="848">
        <v>0.3</v>
      </c>
      <c r="O88" s="851">
        <v>0.5</v>
      </c>
      <c r="P88" s="852">
        <v>6.7</v>
      </c>
      <c r="Q88" s="853">
        <v>0.2</v>
      </c>
      <c r="R88" s="854">
        <v>390</v>
      </c>
      <c r="S88" s="855">
        <v>390</v>
      </c>
      <c r="T88" s="924">
        <v>390</v>
      </c>
      <c r="U88" s="855">
        <v>390</v>
      </c>
      <c r="V88" s="843">
        <f t="shared" si="21"/>
        <v>1.5</v>
      </c>
      <c r="W88" s="844">
        <f t="shared" si="22"/>
        <v>0</v>
      </c>
      <c r="X88" s="828">
        <f t="shared" si="23"/>
        <v>2.4</v>
      </c>
      <c r="Y88" s="829">
        <f t="shared" si="24"/>
        <v>2.4666666666666668</v>
      </c>
      <c r="Z88" s="1857"/>
      <c r="AA88" s="1828"/>
      <c r="AB88" s="1831"/>
      <c r="AC88" s="1860"/>
      <c r="AD88" s="1863"/>
      <c r="AE88" s="1828"/>
      <c r="AF88" s="1831"/>
      <c r="AG88" s="1834"/>
      <c r="AH88" s="1837"/>
      <c r="AI88" s="1840"/>
      <c r="AJ88" s="1843"/>
    </row>
    <row r="89" spans="1:36" ht="16.5" thickBot="1" x14ac:dyDescent="0.3">
      <c r="A89" s="1974"/>
      <c r="B89" s="1976"/>
      <c r="C89" s="1979"/>
      <c r="D89" s="1981"/>
      <c r="E89" s="830" t="s">
        <v>1450</v>
      </c>
      <c r="F89" s="831"/>
      <c r="G89" s="832"/>
      <c r="H89" s="833"/>
      <c r="I89" s="834"/>
      <c r="J89" s="832"/>
      <c r="K89" s="835"/>
      <c r="L89" s="836">
        <v>154</v>
      </c>
      <c r="M89" s="837">
        <v>132</v>
      </c>
      <c r="N89" s="838">
        <v>149</v>
      </c>
      <c r="O89" s="839">
        <v>154</v>
      </c>
      <c r="P89" s="840">
        <v>142</v>
      </c>
      <c r="Q89" s="841">
        <v>151</v>
      </c>
      <c r="R89" s="907">
        <v>390</v>
      </c>
      <c r="S89" s="908">
        <v>390</v>
      </c>
      <c r="T89" s="923">
        <v>390</v>
      </c>
      <c r="U89" s="908">
        <v>390</v>
      </c>
      <c r="V89" s="843">
        <f t="shared" si="21"/>
        <v>0</v>
      </c>
      <c r="W89" s="844">
        <f t="shared" si="22"/>
        <v>0</v>
      </c>
      <c r="X89" s="828">
        <f t="shared" si="23"/>
        <v>145</v>
      </c>
      <c r="Y89" s="829">
        <f t="shared" si="24"/>
        <v>149</v>
      </c>
      <c r="Z89" s="1857"/>
      <c r="AA89" s="1828"/>
      <c r="AB89" s="1831"/>
      <c r="AC89" s="1860"/>
      <c r="AD89" s="1863"/>
      <c r="AE89" s="1828"/>
      <c r="AF89" s="1831"/>
      <c r="AG89" s="1834"/>
      <c r="AH89" s="1837"/>
      <c r="AI89" s="1840"/>
      <c r="AJ89" s="1843"/>
    </row>
    <row r="90" spans="1:36" ht="16.5" thickTop="1" x14ac:dyDescent="0.25">
      <c r="A90" s="1845">
        <v>12</v>
      </c>
      <c r="B90" s="1848" t="s">
        <v>1451</v>
      </c>
      <c r="C90" s="1797" t="s">
        <v>83</v>
      </c>
      <c r="D90" s="1799">
        <f>160*0.9</f>
        <v>144</v>
      </c>
      <c r="E90" s="816" t="s">
        <v>460</v>
      </c>
      <c r="F90" s="817">
        <v>0</v>
      </c>
      <c r="G90" s="818">
        <v>0</v>
      </c>
      <c r="H90" s="819">
        <v>0</v>
      </c>
      <c r="I90" s="820">
        <v>0</v>
      </c>
      <c r="J90" s="818">
        <v>0</v>
      </c>
      <c r="K90" s="821">
        <v>0</v>
      </c>
      <c r="L90" s="817">
        <v>0</v>
      </c>
      <c r="M90" s="818">
        <v>0</v>
      </c>
      <c r="N90" s="819">
        <v>0</v>
      </c>
      <c r="O90" s="822">
        <v>0</v>
      </c>
      <c r="P90" s="823">
        <v>0</v>
      </c>
      <c r="Q90" s="824">
        <v>0</v>
      </c>
      <c r="R90" s="825">
        <v>0</v>
      </c>
      <c r="S90" s="824">
        <v>0</v>
      </c>
      <c r="T90" s="822">
        <v>0</v>
      </c>
      <c r="U90" s="824">
        <v>0</v>
      </c>
      <c r="V90" s="826">
        <f t="shared" si="21"/>
        <v>0</v>
      </c>
      <c r="W90" s="827">
        <f t="shared" si="22"/>
        <v>0</v>
      </c>
      <c r="X90" s="943">
        <f t="shared" si="23"/>
        <v>0</v>
      </c>
      <c r="Y90" s="944">
        <f t="shared" si="24"/>
        <v>0</v>
      </c>
      <c r="Z90" s="1856">
        <f>SUM(V90:V93)</f>
        <v>45</v>
      </c>
      <c r="AA90" s="1827">
        <f>SUM(W90:W93)</f>
        <v>46.333333333333336</v>
      </c>
      <c r="AB90" s="1830">
        <f>SUM(X90:X93)</f>
        <v>39.666666666666664</v>
      </c>
      <c r="AC90" s="1859">
        <f>SUM(Y90:Y93)</f>
        <v>41.333333333333336</v>
      </c>
      <c r="AD90" s="1862">
        <f t="shared" ref="AD90" si="29">Z90*0.38*0.9*SQRT(3)</f>
        <v>26.656261928485023</v>
      </c>
      <c r="AE90" s="1827">
        <f t="shared" si="27"/>
        <v>27.446077096736431</v>
      </c>
      <c r="AF90" s="1830">
        <f t="shared" si="27"/>
        <v>23.497001255479386</v>
      </c>
      <c r="AG90" s="1833">
        <f t="shared" si="27"/>
        <v>24.48427021579365</v>
      </c>
      <c r="AH90" s="1836">
        <f>MAX(Z90:AC93)</f>
        <v>46.333333333333336</v>
      </c>
      <c r="AI90" s="1839">
        <f t="shared" ref="AI90" si="30">AH90*0.38*0.9*SQRT(3)</f>
        <v>27.446077096736431</v>
      </c>
      <c r="AJ90" s="1842">
        <f>D90-AI90</f>
        <v>116.55392290326357</v>
      </c>
    </row>
    <row r="91" spans="1:36" ht="15.75" x14ac:dyDescent="0.25">
      <c r="A91" s="1846"/>
      <c r="B91" s="1849"/>
      <c r="C91" s="1983"/>
      <c r="D91" s="1984"/>
      <c r="E91" s="830" t="s">
        <v>461</v>
      </c>
      <c r="F91" s="831">
        <v>35</v>
      </c>
      <c r="G91" s="832">
        <v>36</v>
      </c>
      <c r="H91" s="833">
        <v>34</v>
      </c>
      <c r="I91" s="834">
        <v>35</v>
      </c>
      <c r="J91" s="832">
        <v>40</v>
      </c>
      <c r="K91" s="835">
        <v>34</v>
      </c>
      <c r="L91" s="836">
        <v>34</v>
      </c>
      <c r="M91" s="837">
        <v>36</v>
      </c>
      <c r="N91" s="838">
        <v>35</v>
      </c>
      <c r="O91" s="839">
        <v>34</v>
      </c>
      <c r="P91" s="840">
        <v>40</v>
      </c>
      <c r="Q91" s="841">
        <v>35</v>
      </c>
      <c r="R91" s="907">
        <v>390</v>
      </c>
      <c r="S91" s="908">
        <v>390</v>
      </c>
      <c r="T91" s="923">
        <v>390</v>
      </c>
      <c r="U91" s="908">
        <v>390</v>
      </c>
      <c r="V91" s="843">
        <f t="shared" si="21"/>
        <v>35</v>
      </c>
      <c r="W91" s="844">
        <f t="shared" si="22"/>
        <v>36.333333333333336</v>
      </c>
      <c r="X91" s="828">
        <f t="shared" si="23"/>
        <v>35</v>
      </c>
      <c r="Y91" s="829">
        <f t="shared" si="24"/>
        <v>36.333333333333336</v>
      </c>
      <c r="Z91" s="1857"/>
      <c r="AA91" s="1828"/>
      <c r="AB91" s="1831"/>
      <c r="AC91" s="1860"/>
      <c r="AD91" s="1863"/>
      <c r="AE91" s="1828"/>
      <c r="AF91" s="1831"/>
      <c r="AG91" s="1834"/>
      <c r="AH91" s="1837"/>
      <c r="AI91" s="1840"/>
      <c r="AJ91" s="1843"/>
    </row>
    <row r="92" spans="1:36" ht="15.75" x14ac:dyDescent="0.25">
      <c r="A92" s="1846"/>
      <c r="B92" s="1849"/>
      <c r="C92" s="1983"/>
      <c r="D92" s="1984"/>
      <c r="E92" s="845" t="s">
        <v>462</v>
      </c>
      <c r="F92" s="846">
        <v>4</v>
      </c>
      <c r="G92" s="847">
        <v>0</v>
      </c>
      <c r="H92" s="848">
        <v>16</v>
      </c>
      <c r="I92" s="849">
        <v>12</v>
      </c>
      <c r="J92" s="847">
        <v>3</v>
      </c>
      <c r="K92" s="850">
        <v>15</v>
      </c>
      <c r="L92" s="846">
        <v>4</v>
      </c>
      <c r="M92" s="847">
        <v>4</v>
      </c>
      <c r="N92" s="848">
        <v>6</v>
      </c>
      <c r="O92" s="851">
        <v>2</v>
      </c>
      <c r="P92" s="852">
        <v>3</v>
      </c>
      <c r="Q92" s="853">
        <v>10</v>
      </c>
      <c r="R92" s="857">
        <v>390</v>
      </c>
      <c r="S92" s="853">
        <v>390</v>
      </c>
      <c r="T92" s="851">
        <v>390</v>
      </c>
      <c r="U92" s="853">
        <v>390</v>
      </c>
      <c r="V92" s="843">
        <f t="shared" si="21"/>
        <v>10</v>
      </c>
      <c r="W92" s="844">
        <f t="shared" si="22"/>
        <v>10</v>
      </c>
      <c r="X92" s="828">
        <f t="shared" si="23"/>
        <v>4.666666666666667</v>
      </c>
      <c r="Y92" s="829">
        <f t="shared" si="24"/>
        <v>5</v>
      </c>
      <c r="Z92" s="1857"/>
      <c r="AA92" s="1828"/>
      <c r="AB92" s="1831"/>
      <c r="AC92" s="1860"/>
      <c r="AD92" s="1863"/>
      <c r="AE92" s="1828"/>
      <c r="AF92" s="1831"/>
      <c r="AG92" s="1834"/>
      <c r="AH92" s="1837"/>
      <c r="AI92" s="1840"/>
      <c r="AJ92" s="1843"/>
    </row>
    <row r="93" spans="1:36" ht="16.5" thickBot="1" x14ac:dyDescent="0.3">
      <c r="A93" s="1847"/>
      <c r="B93" s="1850"/>
      <c r="C93" s="1798"/>
      <c r="D93" s="1800"/>
      <c r="E93" s="909"/>
      <c r="F93" s="910"/>
      <c r="G93" s="911"/>
      <c r="H93" s="912"/>
      <c r="I93" s="913"/>
      <c r="J93" s="911"/>
      <c r="K93" s="914"/>
      <c r="L93" s="934"/>
      <c r="M93" s="935"/>
      <c r="N93" s="936"/>
      <c r="O93" s="918"/>
      <c r="P93" s="919"/>
      <c r="Q93" s="920"/>
      <c r="R93" s="921"/>
      <c r="S93" s="922"/>
      <c r="T93" s="940"/>
      <c r="U93" s="922"/>
      <c r="V93" s="888">
        <f t="shared" si="21"/>
        <v>0</v>
      </c>
      <c r="W93" s="889">
        <f t="shared" si="22"/>
        <v>0</v>
      </c>
      <c r="X93" s="941">
        <f t="shared" si="23"/>
        <v>0</v>
      </c>
      <c r="Y93" s="942">
        <f t="shared" si="24"/>
        <v>0</v>
      </c>
      <c r="Z93" s="1858"/>
      <c r="AA93" s="1829"/>
      <c r="AB93" s="1832"/>
      <c r="AC93" s="1861"/>
      <c r="AD93" s="1864"/>
      <c r="AE93" s="1829"/>
      <c r="AF93" s="1832"/>
      <c r="AG93" s="1835"/>
      <c r="AH93" s="1838"/>
      <c r="AI93" s="1841"/>
      <c r="AJ93" s="1844"/>
    </row>
    <row r="94" spans="1:36" ht="16.5" thickTop="1" x14ac:dyDescent="0.25">
      <c r="A94" s="1966">
        <v>13</v>
      </c>
      <c r="B94" s="1975" t="s">
        <v>1452</v>
      </c>
      <c r="C94" s="1978" t="s">
        <v>1453</v>
      </c>
      <c r="D94" s="1980">
        <f>(160+160)*0.9</f>
        <v>288</v>
      </c>
      <c r="E94" s="824" t="s">
        <v>325</v>
      </c>
      <c r="F94" s="817">
        <v>21</v>
      </c>
      <c r="G94" s="818">
        <v>18</v>
      </c>
      <c r="H94" s="819">
        <v>25</v>
      </c>
      <c r="I94" s="820">
        <v>4</v>
      </c>
      <c r="J94" s="818">
        <v>8</v>
      </c>
      <c r="K94" s="821">
        <v>12</v>
      </c>
      <c r="L94" s="817">
        <v>21</v>
      </c>
      <c r="M94" s="818">
        <v>18</v>
      </c>
      <c r="N94" s="819">
        <v>15</v>
      </c>
      <c r="O94" s="822">
        <v>8</v>
      </c>
      <c r="P94" s="823">
        <v>4</v>
      </c>
      <c r="Q94" s="824">
        <v>2</v>
      </c>
      <c r="R94" s="825">
        <v>390</v>
      </c>
      <c r="S94" s="824">
        <v>390</v>
      </c>
      <c r="T94" s="822">
        <v>390</v>
      </c>
      <c r="U94" s="824">
        <v>390</v>
      </c>
      <c r="V94" s="826">
        <f t="shared" si="21"/>
        <v>21.333333333333332</v>
      </c>
      <c r="W94" s="827">
        <f t="shared" si="22"/>
        <v>8</v>
      </c>
      <c r="X94" s="943">
        <f t="shared" si="23"/>
        <v>18</v>
      </c>
      <c r="Y94" s="944">
        <f t="shared" si="24"/>
        <v>4.666666666666667</v>
      </c>
      <c r="Z94" s="1856">
        <f>SUM(V94:V97)</f>
        <v>31.666666666666664</v>
      </c>
      <c r="AA94" s="1827">
        <f>SUM(W94:W97)</f>
        <v>18</v>
      </c>
      <c r="AB94" s="1830">
        <f>SUM(X94:X97)</f>
        <v>28.333333333333336</v>
      </c>
      <c r="AC94" s="1859">
        <f>SUM(Y94:Y97)</f>
        <v>9</v>
      </c>
      <c r="AD94" s="1862">
        <f t="shared" ref="AD94:AG98" si="31">Z94*0.38*0.9*SQRT(3)</f>
        <v>18.75811024597094</v>
      </c>
      <c r="AE94" s="1827">
        <f t="shared" si="31"/>
        <v>10.662504771394007</v>
      </c>
      <c r="AF94" s="1830">
        <f t="shared" si="31"/>
        <v>16.783572325342423</v>
      </c>
      <c r="AG94" s="1833">
        <f t="shared" si="31"/>
        <v>5.3312523856970033</v>
      </c>
      <c r="AH94" s="1836">
        <f>MAX(Z94:AC97)</f>
        <v>31.666666666666664</v>
      </c>
      <c r="AI94" s="1839">
        <f t="shared" ref="AI94" si="32">AH94*0.38*0.9*SQRT(3)</f>
        <v>18.75811024597094</v>
      </c>
      <c r="AJ94" s="1842">
        <f>D94-AI94</f>
        <v>269.24188975402905</v>
      </c>
    </row>
    <row r="95" spans="1:36" ht="15.75" x14ac:dyDescent="0.25">
      <c r="A95" s="1974"/>
      <c r="B95" s="1976"/>
      <c r="C95" s="1979"/>
      <c r="D95" s="1981"/>
      <c r="E95" s="841" t="s">
        <v>463</v>
      </c>
      <c r="F95" s="831">
        <v>10</v>
      </c>
      <c r="G95" s="832">
        <v>10</v>
      </c>
      <c r="H95" s="833">
        <v>11</v>
      </c>
      <c r="I95" s="834">
        <v>11</v>
      </c>
      <c r="J95" s="832">
        <v>10</v>
      </c>
      <c r="K95" s="835">
        <v>9</v>
      </c>
      <c r="L95" s="836">
        <v>10</v>
      </c>
      <c r="M95" s="837">
        <v>11</v>
      </c>
      <c r="N95" s="838">
        <v>10</v>
      </c>
      <c r="O95" s="839">
        <v>7</v>
      </c>
      <c r="P95" s="840">
        <v>3</v>
      </c>
      <c r="Q95" s="841">
        <v>3</v>
      </c>
      <c r="R95" s="907">
        <v>390</v>
      </c>
      <c r="S95" s="908">
        <v>390</v>
      </c>
      <c r="T95" s="923">
        <v>390</v>
      </c>
      <c r="U95" s="908">
        <v>390</v>
      </c>
      <c r="V95" s="843">
        <f t="shared" si="21"/>
        <v>10.333333333333334</v>
      </c>
      <c r="W95" s="844">
        <f t="shared" si="22"/>
        <v>10</v>
      </c>
      <c r="X95" s="828">
        <f t="shared" si="23"/>
        <v>10.333333333333334</v>
      </c>
      <c r="Y95" s="829">
        <f t="shared" si="24"/>
        <v>4.333333333333333</v>
      </c>
      <c r="Z95" s="1857"/>
      <c r="AA95" s="1828"/>
      <c r="AB95" s="1831"/>
      <c r="AC95" s="1860"/>
      <c r="AD95" s="1863"/>
      <c r="AE95" s="1828"/>
      <c r="AF95" s="1831"/>
      <c r="AG95" s="1834"/>
      <c r="AH95" s="1837"/>
      <c r="AI95" s="1840"/>
      <c r="AJ95" s="1843"/>
    </row>
    <row r="96" spans="1:36" ht="15" customHeight="1" x14ac:dyDescent="0.25">
      <c r="A96" s="1974"/>
      <c r="B96" s="1976"/>
      <c r="C96" s="1979"/>
      <c r="D96" s="1981"/>
      <c r="E96" s="853" t="s">
        <v>1362</v>
      </c>
      <c r="F96" s="846">
        <v>0</v>
      </c>
      <c r="G96" s="847">
        <v>0</v>
      </c>
      <c r="H96" s="848">
        <v>0</v>
      </c>
      <c r="I96" s="849">
        <v>0</v>
      </c>
      <c r="J96" s="847">
        <v>0</v>
      </c>
      <c r="K96" s="850">
        <v>0</v>
      </c>
      <c r="L96" s="846">
        <v>0</v>
      </c>
      <c r="M96" s="847">
        <v>0</v>
      </c>
      <c r="N96" s="848">
        <v>0</v>
      </c>
      <c r="O96" s="851">
        <v>0</v>
      </c>
      <c r="P96" s="852">
        <v>0</v>
      </c>
      <c r="Q96" s="853">
        <v>0</v>
      </c>
      <c r="R96" s="857">
        <v>390</v>
      </c>
      <c r="S96" s="853">
        <v>390</v>
      </c>
      <c r="T96" s="851">
        <v>390</v>
      </c>
      <c r="U96" s="853">
        <v>390</v>
      </c>
      <c r="V96" s="843">
        <f t="shared" si="21"/>
        <v>0</v>
      </c>
      <c r="W96" s="844">
        <f t="shared" si="22"/>
        <v>0</v>
      </c>
      <c r="X96" s="828">
        <f t="shared" si="23"/>
        <v>0</v>
      </c>
      <c r="Y96" s="829">
        <f t="shared" si="24"/>
        <v>0</v>
      </c>
      <c r="Z96" s="1857"/>
      <c r="AA96" s="1828"/>
      <c r="AB96" s="1831"/>
      <c r="AC96" s="1860"/>
      <c r="AD96" s="1863"/>
      <c r="AE96" s="1828"/>
      <c r="AF96" s="1831"/>
      <c r="AG96" s="1834"/>
      <c r="AH96" s="1837"/>
      <c r="AI96" s="1840"/>
      <c r="AJ96" s="1843"/>
    </row>
    <row r="97" spans="1:124" ht="16.5" thickBot="1" x14ac:dyDescent="0.3">
      <c r="A97" s="1967"/>
      <c r="B97" s="1977"/>
      <c r="C97" s="1969"/>
      <c r="D97" s="1982"/>
      <c r="E97" s="920"/>
      <c r="F97" s="910"/>
      <c r="G97" s="911"/>
      <c r="H97" s="912"/>
      <c r="I97" s="913"/>
      <c r="J97" s="911"/>
      <c r="K97" s="914"/>
      <c r="L97" s="934"/>
      <c r="M97" s="935"/>
      <c r="N97" s="936"/>
      <c r="O97" s="918"/>
      <c r="P97" s="919"/>
      <c r="Q97" s="920"/>
      <c r="R97" s="921"/>
      <c r="S97" s="922"/>
      <c r="T97" s="940"/>
      <c r="U97" s="922"/>
      <c r="V97" s="888">
        <f t="shared" si="21"/>
        <v>0</v>
      </c>
      <c r="W97" s="889">
        <f t="shared" si="22"/>
        <v>0</v>
      </c>
      <c r="X97" s="941">
        <f t="shared" si="23"/>
        <v>0</v>
      </c>
      <c r="Y97" s="942">
        <f t="shared" si="24"/>
        <v>0</v>
      </c>
      <c r="Z97" s="1858"/>
      <c r="AA97" s="1829"/>
      <c r="AB97" s="1832"/>
      <c r="AC97" s="1861"/>
      <c r="AD97" s="1864"/>
      <c r="AE97" s="1829"/>
      <c r="AF97" s="1832"/>
      <c r="AG97" s="1835"/>
      <c r="AH97" s="1838"/>
      <c r="AI97" s="1841"/>
      <c r="AJ97" s="1844"/>
    </row>
    <row r="98" spans="1:124" ht="16.5" thickTop="1" x14ac:dyDescent="0.25">
      <c r="A98" s="1845">
        <v>14</v>
      </c>
      <c r="B98" s="1848" t="s">
        <v>1454</v>
      </c>
      <c r="C98" s="1851" t="s">
        <v>1448</v>
      </c>
      <c r="D98" s="1853">
        <f>(160+160)*0.9</f>
        <v>288</v>
      </c>
      <c r="E98" s="824" t="s">
        <v>1363</v>
      </c>
      <c r="F98" s="817">
        <v>31</v>
      </c>
      <c r="G98" s="818">
        <v>36</v>
      </c>
      <c r="H98" s="819">
        <v>30</v>
      </c>
      <c r="I98" s="817">
        <v>4</v>
      </c>
      <c r="J98" s="818">
        <v>6</v>
      </c>
      <c r="K98" s="819">
        <v>4</v>
      </c>
      <c r="L98" s="817">
        <v>28.5</v>
      </c>
      <c r="M98" s="818">
        <v>43</v>
      </c>
      <c r="N98" s="819">
        <v>34.200000000000003</v>
      </c>
      <c r="O98" s="822">
        <v>4</v>
      </c>
      <c r="P98" s="823">
        <v>6</v>
      </c>
      <c r="Q98" s="824">
        <v>4</v>
      </c>
      <c r="R98" s="825">
        <v>390</v>
      </c>
      <c r="S98" s="824">
        <v>390</v>
      </c>
      <c r="T98" s="822">
        <v>390</v>
      </c>
      <c r="U98" s="824">
        <v>390</v>
      </c>
      <c r="V98" s="826">
        <f t="shared" si="21"/>
        <v>32.333333333333336</v>
      </c>
      <c r="W98" s="827">
        <f t="shared" si="22"/>
        <v>4.666666666666667</v>
      </c>
      <c r="X98" s="943">
        <f t="shared" si="23"/>
        <v>35.233333333333334</v>
      </c>
      <c r="Y98" s="944">
        <f t="shared" si="24"/>
        <v>4.666666666666667</v>
      </c>
      <c r="Z98" s="1856">
        <f>SUM(V98:V101)</f>
        <v>41.833333333333336</v>
      </c>
      <c r="AA98" s="1827">
        <f>SUM(W98:W101)</f>
        <v>12.333333333333334</v>
      </c>
      <c r="AB98" s="1830">
        <f>SUM(X98:X101)</f>
        <v>48.233333333333341</v>
      </c>
      <c r="AC98" s="1859">
        <f>SUM(Y98:Y101)</f>
        <v>12.333333333333334</v>
      </c>
      <c r="AD98" s="1862">
        <f t="shared" ref="AD98" si="33">Z98*0.38*0.9*SQRT(3)</f>
        <v>24.780450903887928</v>
      </c>
      <c r="AE98" s="1827">
        <f t="shared" si="31"/>
        <v>7.3057903063255241</v>
      </c>
      <c r="AF98" s="1830">
        <f t="shared" si="31"/>
        <v>28.57156371149469</v>
      </c>
      <c r="AG98" s="1833">
        <f t="shared" si="31"/>
        <v>7.3057903063255241</v>
      </c>
      <c r="AH98" s="1836">
        <f>MAX(Z98:AC101)</f>
        <v>48.233333333333341</v>
      </c>
      <c r="AI98" s="1839">
        <f t="shared" ref="AI98" si="34">AH98*0.38*0.9*SQRT(3)</f>
        <v>28.57156371149469</v>
      </c>
      <c r="AJ98" s="1842">
        <f>D98-AI98</f>
        <v>259.42843628850528</v>
      </c>
    </row>
    <row r="99" spans="1:124" ht="15.75" x14ac:dyDescent="0.25">
      <c r="A99" s="1846"/>
      <c r="B99" s="1849"/>
      <c r="C99" s="1852"/>
      <c r="D99" s="1854"/>
      <c r="E99" s="830" t="s">
        <v>464</v>
      </c>
      <c r="F99" s="831">
        <v>8</v>
      </c>
      <c r="G99" s="832">
        <v>0</v>
      </c>
      <c r="H99" s="833">
        <v>7</v>
      </c>
      <c r="I99" s="834">
        <v>9</v>
      </c>
      <c r="J99" s="832">
        <v>2</v>
      </c>
      <c r="K99" s="835">
        <v>6</v>
      </c>
      <c r="L99" s="836">
        <v>23</v>
      </c>
      <c r="M99" s="837">
        <v>1.6</v>
      </c>
      <c r="N99" s="838">
        <v>12.3</v>
      </c>
      <c r="O99" s="839">
        <v>9</v>
      </c>
      <c r="P99" s="840">
        <v>2</v>
      </c>
      <c r="Q99" s="841">
        <v>6</v>
      </c>
      <c r="R99" s="907">
        <v>390</v>
      </c>
      <c r="S99" s="908">
        <v>390</v>
      </c>
      <c r="T99" s="923">
        <v>390</v>
      </c>
      <c r="U99" s="908">
        <v>390</v>
      </c>
      <c r="V99" s="843">
        <f t="shared" si="21"/>
        <v>7.5</v>
      </c>
      <c r="W99" s="844">
        <f t="shared" si="22"/>
        <v>5.666666666666667</v>
      </c>
      <c r="X99" s="828">
        <f t="shared" si="23"/>
        <v>12.300000000000002</v>
      </c>
      <c r="Y99" s="829">
        <f t="shared" si="24"/>
        <v>5.666666666666667</v>
      </c>
      <c r="Z99" s="1857"/>
      <c r="AA99" s="1828"/>
      <c r="AB99" s="1831"/>
      <c r="AC99" s="1860"/>
      <c r="AD99" s="1863"/>
      <c r="AE99" s="1828"/>
      <c r="AF99" s="1831"/>
      <c r="AG99" s="1834"/>
      <c r="AH99" s="1837"/>
      <c r="AI99" s="1840"/>
      <c r="AJ99" s="1843"/>
    </row>
    <row r="100" spans="1:124" ht="15.75" x14ac:dyDescent="0.25">
      <c r="A100" s="1846"/>
      <c r="B100" s="1849"/>
      <c r="C100" s="1852"/>
      <c r="D100" s="1854"/>
      <c r="E100" s="845" t="s">
        <v>465</v>
      </c>
      <c r="F100" s="846">
        <v>0</v>
      </c>
      <c r="G100" s="847">
        <v>3</v>
      </c>
      <c r="H100" s="848">
        <v>1</v>
      </c>
      <c r="I100" s="849">
        <v>0</v>
      </c>
      <c r="J100" s="847">
        <v>3</v>
      </c>
      <c r="K100" s="850">
        <v>1</v>
      </c>
      <c r="L100" s="846">
        <v>1.3</v>
      </c>
      <c r="M100" s="847">
        <v>0.2</v>
      </c>
      <c r="N100" s="848">
        <v>0.6</v>
      </c>
      <c r="O100" s="851">
        <v>3</v>
      </c>
      <c r="P100" s="852">
        <v>0</v>
      </c>
      <c r="Q100" s="853">
        <v>1</v>
      </c>
      <c r="R100" s="857">
        <v>390</v>
      </c>
      <c r="S100" s="853">
        <v>390</v>
      </c>
      <c r="T100" s="851">
        <v>390</v>
      </c>
      <c r="U100" s="853">
        <v>390</v>
      </c>
      <c r="V100" s="843">
        <f t="shared" si="21"/>
        <v>2</v>
      </c>
      <c r="W100" s="844">
        <f t="shared" si="22"/>
        <v>2</v>
      </c>
      <c r="X100" s="828">
        <f t="shared" si="23"/>
        <v>0.70000000000000007</v>
      </c>
      <c r="Y100" s="829">
        <f t="shared" si="24"/>
        <v>2</v>
      </c>
      <c r="Z100" s="1857"/>
      <c r="AA100" s="1828"/>
      <c r="AB100" s="1831"/>
      <c r="AC100" s="1860"/>
      <c r="AD100" s="1863"/>
      <c r="AE100" s="1828"/>
      <c r="AF100" s="1831"/>
      <c r="AG100" s="1834"/>
      <c r="AH100" s="1837"/>
      <c r="AI100" s="1840"/>
      <c r="AJ100" s="1843"/>
    </row>
    <row r="101" spans="1:124" ht="16.5" thickBot="1" x14ac:dyDescent="0.3">
      <c r="A101" s="1847"/>
      <c r="B101" s="1850"/>
      <c r="C101" s="1796"/>
      <c r="D101" s="1855"/>
      <c r="E101" s="909"/>
      <c r="F101" s="910"/>
      <c r="G101" s="911"/>
      <c r="H101" s="912"/>
      <c r="I101" s="913"/>
      <c r="J101" s="911"/>
      <c r="K101" s="914"/>
      <c r="L101" s="934"/>
      <c r="M101" s="935"/>
      <c r="N101" s="936"/>
      <c r="O101" s="918"/>
      <c r="P101" s="919"/>
      <c r="Q101" s="920"/>
      <c r="R101" s="921"/>
      <c r="S101" s="922"/>
      <c r="T101" s="940"/>
      <c r="U101" s="922"/>
      <c r="V101" s="888">
        <f t="shared" si="21"/>
        <v>0</v>
      </c>
      <c r="W101" s="889">
        <f t="shared" si="22"/>
        <v>0</v>
      </c>
      <c r="X101" s="941">
        <f t="shared" si="23"/>
        <v>0</v>
      </c>
      <c r="Y101" s="942">
        <f t="shared" si="24"/>
        <v>0</v>
      </c>
      <c r="Z101" s="1858"/>
      <c r="AA101" s="1829"/>
      <c r="AB101" s="1832"/>
      <c r="AC101" s="1861"/>
      <c r="AD101" s="1864"/>
      <c r="AE101" s="1829"/>
      <c r="AF101" s="1832"/>
      <c r="AG101" s="1835"/>
      <c r="AH101" s="1838"/>
      <c r="AI101" s="1841"/>
      <c r="AJ101" s="1844"/>
    </row>
    <row r="102" spans="1:124" ht="16.5" thickTop="1" x14ac:dyDescent="0.25">
      <c r="A102" s="1966">
        <v>15</v>
      </c>
      <c r="B102" s="1968" t="s">
        <v>1455</v>
      </c>
      <c r="C102" s="1970" t="s">
        <v>88</v>
      </c>
      <c r="D102" s="1972">
        <f>100*0.9</f>
        <v>90</v>
      </c>
      <c r="E102" s="816" t="s">
        <v>466</v>
      </c>
      <c r="F102" s="817">
        <v>27</v>
      </c>
      <c r="G102" s="818">
        <v>28</v>
      </c>
      <c r="H102" s="819">
        <v>28</v>
      </c>
      <c r="I102" s="820">
        <v>29</v>
      </c>
      <c r="J102" s="818">
        <v>28</v>
      </c>
      <c r="K102" s="821">
        <v>27</v>
      </c>
      <c r="L102" s="817">
        <v>27</v>
      </c>
      <c r="M102" s="818">
        <v>28</v>
      </c>
      <c r="N102" s="819">
        <v>28</v>
      </c>
      <c r="O102" s="822">
        <v>27</v>
      </c>
      <c r="P102" s="823">
        <v>29</v>
      </c>
      <c r="Q102" s="824">
        <v>28</v>
      </c>
      <c r="R102" s="1012">
        <v>390</v>
      </c>
      <c r="S102" s="1013">
        <v>390</v>
      </c>
      <c r="T102" s="1014">
        <v>390</v>
      </c>
      <c r="U102" s="1013">
        <v>390</v>
      </c>
      <c r="V102" s="826">
        <f t="shared" si="21"/>
        <v>27.666666666666668</v>
      </c>
      <c r="W102" s="827">
        <f t="shared" si="22"/>
        <v>28</v>
      </c>
      <c r="X102" s="943">
        <f t="shared" si="23"/>
        <v>27.666666666666668</v>
      </c>
      <c r="Y102" s="944">
        <f t="shared" si="24"/>
        <v>28</v>
      </c>
      <c r="Z102" s="1856">
        <f>SUM(V102:V103)</f>
        <v>27.666666666666668</v>
      </c>
      <c r="AA102" s="1827">
        <f>SUM(W102:W103)</f>
        <v>28</v>
      </c>
      <c r="AB102" s="1830">
        <f>SUM(X102:X103)</f>
        <v>27.666666666666668</v>
      </c>
      <c r="AC102" s="1859">
        <f>SUM(Y102:Y103)</f>
        <v>28</v>
      </c>
      <c r="AD102" s="1862">
        <f t="shared" ref="AD102:AG102" si="35">Z102*0.38*0.9*SQRT(3)</f>
        <v>16.388664741216715</v>
      </c>
      <c r="AE102" s="1827">
        <f t="shared" si="35"/>
        <v>16.586118533279571</v>
      </c>
      <c r="AF102" s="1830">
        <f t="shared" si="35"/>
        <v>16.388664741216715</v>
      </c>
      <c r="AG102" s="1833">
        <f t="shared" si="35"/>
        <v>16.586118533279571</v>
      </c>
      <c r="AH102" s="1836">
        <f>MAX(Z102:AC103)</f>
        <v>28</v>
      </c>
      <c r="AI102" s="1839">
        <f t="shared" ref="AI102" si="36">AH102*0.38*0.9*SQRT(3)</f>
        <v>16.586118533279571</v>
      </c>
      <c r="AJ102" s="1842">
        <f>D102-AI102</f>
        <v>73.413881466720426</v>
      </c>
    </row>
    <row r="103" spans="1:124" ht="16.5" thickBot="1" x14ac:dyDescent="0.3">
      <c r="A103" s="1967"/>
      <c r="B103" s="1969"/>
      <c r="C103" s="1971"/>
      <c r="D103" s="1973"/>
      <c r="E103" s="909"/>
      <c r="F103" s="910"/>
      <c r="G103" s="911"/>
      <c r="H103" s="912"/>
      <c r="I103" s="913"/>
      <c r="J103" s="911"/>
      <c r="K103" s="914"/>
      <c r="L103" s="934"/>
      <c r="M103" s="935"/>
      <c r="N103" s="936"/>
      <c r="O103" s="918"/>
      <c r="P103" s="919"/>
      <c r="Q103" s="920"/>
      <c r="R103" s="921"/>
      <c r="S103" s="922"/>
      <c r="T103" s="940"/>
      <c r="U103" s="922"/>
      <c r="V103" s="888">
        <f t="shared" si="21"/>
        <v>0</v>
      </c>
      <c r="W103" s="889">
        <f t="shared" si="22"/>
        <v>0</v>
      </c>
      <c r="X103" s="941">
        <f t="shared" si="23"/>
        <v>0</v>
      </c>
      <c r="Y103" s="942">
        <f t="shared" si="24"/>
        <v>0</v>
      </c>
      <c r="Z103" s="1858"/>
      <c r="AA103" s="1829"/>
      <c r="AB103" s="1832"/>
      <c r="AC103" s="1861"/>
      <c r="AD103" s="1864"/>
      <c r="AE103" s="1829"/>
      <c r="AF103" s="1832"/>
      <c r="AG103" s="1835"/>
      <c r="AH103" s="1838"/>
      <c r="AI103" s="1841"/>
      <c r="AJ103" s="1844"/>
    </row>
    <row r="104" spans="1:124" ht="16.5" thickTop="1" x14ac:dyDescent="0.25">
      <c r="A104" s="1845">
        <v>16</v>
      </c>
      <c r="B104" s="1795" t="s">
        <v>1456</v>
      </c>
      <c r="C104" s="1959" t="s">
        <v>1457</v>
      </c>
      <c r="D104" s="1962">
        <f>(160+160)*0.9</f>
        <v>288</v>
      </c>
      <c r="E104" s="824" t="s">
        <v>930</v>
      </c>
      <c r="F104" s="817">
        <v>8</v>
      </c>
      <c r="G104" s="818">
        <v>7</v>
      </c>
      <c r="H104" s="819">
        <v>6</v>
      </c>
      <c r="I104" s="820">
        <v>7</v>
      </c>
      <c r="J104" s="818">
        <v>7</v>
      </c>
      <c r="K104" s="821">
        <v>7</v>
      </c>
      <c r="L104" s="817">
        <v>6</v>
      </c>
      <c r="M104" s="818">
        <v>8</v>
      </c>
      <c r="N104" s="819">
        <v>7</v>
      </c>
      <c r="O104" s="822">
        <v>7</v>
      </c>
      <c r="P104" s="823">
        <v>7</v>
      </c>
      <c r="Q104" s="824">
        <v>7</v>
      </c>
      <c r="R104" s="1012">
        <v>390</v>
      </c>
      <c r="S104" s="1013">
        <v>390</v>
      </c>
      <c r="T104" s="1014">
        <v>390</v>
      </c>
      <c r="U104" s="1013">
        <v>390</v>
      </c>
      <c r="V104" s="826">
        <f t="shared" si="21"/>
        <v>7</v>
      </c>
      <c r="W104" s="827">
        <f t="shared" si="22"/>
        <v>7</v>
      </c>
      <c r="X104" s="943">
        <f t="shared" si="23"/>
        <v>7</v>
      </c>
      <c r="Y104" s="944">
        <f t="shared" si="24"/>
        <v>7</v>
      </c>
      <c r="Z104" s="1856">
        <f>SUM(V104:V108)</f>
        <v>10.72</v>
      </c>
      <c r="AA104" s="1827">
        <f>SUM(W104:W108)</f>
        <v>10.72</v>
      </c>
      <c r="AB104" s="1830">
        <f>SUM(X104:X108)</f>
        <v>10.72</v>
      </c>
      <c r="AC104" s="1859">
        <f>SUM(Y104:Y108)</f>
        <v>10.72</v>
      </c>
      <c r="AD104" s="1862">
        <f t="shared" ref="AD104:AG104" si="37">Z104*0.38*0.9*SQRT(3)</f>
        <v>6.3501139527413208</v>
      </c>
      <c r="AE104" s="1827">
        <f t="shared" si="37"/>
        <v>6.3501139527413208</v>
      </c>
      <c r="AF104" s="1830">
        <f t="shared" si="37"/>
        <v>6.3501139527413208</v>
      </c>
      <c r="AG104" s="1833">
        <f t="shared" si="37"/>
        <v>6.3501139527413208</v>
      </c>
      <c r="AH104" s="1836">
        <f>MAX(Z104:AC108)</f>
        <v>10.72</v>
      </c>
      <c r="AI104" s="1839">
        <f t="shared" ref="AI104" si="38">AH104*0.38*0.9*SQRT(3)</f>
        <v>6.3501139527413208</v>
      </c>
      <c r="AJ104" s="1842">
        <f>D104-AI104</f>
        <v>281.64988604725869</v>
      </c>
    </row>
    <row r="105" spans="1:124" ht="15.75" x14ac:dyDescent="0.25">
      <c r="A105" s="1846"/>
      <c r="B105" s="1852"/>
      <c r="C105" s="1960"/>
      <c r="D105" s="1963"/>
      <c r="E105" s="841" t="s">
        <v>468</v>
      </c>
      <c r="F105" s="831">
        <v>0</v>
      </c>
      <c r="G105" s="832">
        <v>0</v>
      </c>
      <c r="H105" s="833">
        <v>0</v>
      </c>
      <c r="I105" s="834">
        <v>0</v>
      </c>
      <c r="J105" s="832">
        <v>0</v>
      </c>
      <c r="K105" s="835">
        <v>0</v>
      </c>
      <c r="L105" s="836">
        <v>0</v>
      </c>
      <c r="M105" s="837">
        <v>0</v>
      </c>
      <c r="N105" s="838">
        <v>0</v>
      </c>
      <c r="O105" s="839">
        <v>0</v>
      </c>
      <c r="P105" s="840">
        <v>0</v>
      </c>
      <c r="Q105" s="841">
        <v>0</v>
      </c>
      <c r="R105" s="907">
        <v>0</v>
      </c>
      <c r="S105" s="908">
        <v>0</v>
      </c>
      <c r="T105" s="923">
        <v>0</v>
      </c>
      <c r="U105" s="908">
        <v>0</v>
      </c>
      <c r="V105" s="843">
        <f t="shared" si="21"/>
        <v>0</v>
      </c>
      <c r="W105" s="844">
        <f t="shared" si="22"/>
        <v>0</v>
      </c>
      <c r="X105" s="828">
        <f t="shared" si="23"/>
        <v>0</v>
      </c>
      <c r="Y105" s="829">
        <f t="shared" si="24"/>
        <v>0</v>
      </c>
      <c r="Z105" s="1857"/>
      <c r="AA105" s="1828"/>
      <c r="AB105" s="1831"/>
      <c r="AC105" s="1860"/>
      <c r="AD105" s="1863"/>
      <c r="AE105" s="1828"/>
      <c r="AF105" s="1831"/>
      <c r="AG105" s="1834"/>
      <c r="AH105" s="1837"/>
      <c r="AI105" s="1840"/>
      <c r="AJ105" s="1843"/>
    </row>
    <row r="106" spans="1:124" ht="15.75" x14ac:dyDescent="0.25">
      <c r="A106" s="1846"/>
      <c r="B106" s="1852"/>
      <c r="C106" s="1960"/>
      <c r="D106" s="1963"/>
      <c r="E106" s="853" t="s">
        <v>1364</v>
      </c>
      <c r="F106" s="846">
        <v>1.8</v>
      </c>
      <c r="G106" s="847">
        <v>1.8</v>
      </c>
      <c r="H106" s="848">
        <v>1.8</v>
      </c>
      <c r="I106" s="849">
        <v>1.8</v>
      </c>
      <c r="J106" s="847">
        <v>1.8</v>
      </c>
      <c r="K106" s="850">
        <v>1.8</v>
      </c>
      <c r="L106" s="846">
        <v>1.8</v>
      </c>
      <c r="M106" s="847">
        <v>1.8</v>
      </c>
      <c r="N106" s="848">
        <v>1.8</v>
      </c>
      <c r="O106" s="851">
        <v>1.8</v>
      </c>
      <c r="P106" s="852">
        <v>1.8</v>
      </c>
      <c r="Q106" s="853">
        <v>1.8</v>
      </c>
      <c r="R106" s="854">
        <v>390</v>
      </c>
      <c r="S106" s="855">
        <v>390</v>
      </c>
      <c r="T106" s="924">
        <v>390</v>
      </c>
      <c r="U106" s="855">
        <v>390</v>
      </c>
      <c r="V106" s="843">
        <f t="shared" si="21"/>
        <v>1.8</v>
      </c>
      <c r="W106" s="844">
        <f t="shared" si="22"/>
        <v>1.8</v>
      </c>
      <c r="X106" s="828">
        <f t="shared" si="23"/>
        <v>1.8</v>
      </c>
      <c r="Y106" s="829">
        <f t="shared" si="24"/>
        <v>1.8</v>
      </c>
      <c r="Z106" s="1857"/>
      <c r="AA106" s="1828"/>
      <c r="AB106" s="1831"/>
      <c r="AC106" s="1860"/>
      <c r="AD106" s="1863"/>
      <c r="AE106" s="1828"/>
      <c r="AF106" s="1831"/>
      <c r="AG106" s="1834"/>
      <c r="AH106" s="1837"/>
      <c r="AI106" s="1840"/>
      <c r="AJ106" s="1843"/>
    </row>
    <row r="107" spans="1:124" ht="15.75" x14ac:dyDescent="0.25">
      <c r="A107" s="1958"/>
      <c r="B107" s="1852"/>
      <c r="C107" s="1960"/>
      <c r="D107" s="1963"/>
      <c r="E107" s="870" t="s">
        <v>1008</v>
      </c>
      <c r="F107" s="860">
        <v>1.8</v>
      </c>
      <c r="G107" s="861">
        <v>1.8</v>
      </c>
      <c r="H107" s="862">
        <v>1.8</v>
      </c>
      <c r="I107" s="863">
        <v>1.8</v>
      </c>
      <c r="J107" s="861">
        <v>1.8</v>
      </c>
      <c r="K107" s="864">
        <v>1.8</v>
      </c>
      <c r="L107" s="865">
        <v>1.8</v>
      </c>
      <c r="M107" s="866">
        <v>1.8</v>
      </c>
      <c r="N107" s="867">
        <v>1.8</v>
      </c>
      <c r="O107" s="868">
        <v>1.8</v>
      </c>
      <c r="P107" s="869">
        <v>1.8</v>
      </c>
      <c r="Q107" s="870">
        <v>1.8</v>
      </c>
      <c r="R107" s="1015">
        <v>390</v>
      </c>
      <c r="S107" s="1016">
        <v>390</v>
      </c>
      <c r="T107" s="1017">
        <v>390</v>
      </c>
      <c r="U107" s="1016">
        <v>390</v>
      </c>
      <c r="V107" s="999">
        <f t="shared" si="21"/>
        <v>1.8</v>
      </c>
      <c r="W107" s="1000">
        <f t="shared" si="22"/>
        <v>1.8</v>
      </c>
      <c r="X107" s="1001">
        <f t="shared" si="23"/>
        <v>1.8</v>
      </c>
      <c r="Y107" s="1002">
        <f t="shared" si="24"/>
        <v>1.8</v>
      </c>
      <c r="Z107" s="1952"/>
      <c r="AA107" s="1954"/>
      <c r="AB107" s="1940"/>
      <c r="AC107" s="1942"/>
      <c r="AD107" s="1965"/>
      <c r="AE107" s="1954"/>
      <c r="AF107" s="1940"/>
      <c r="AG107" s="1955"/>
      <c r="AH107" s="1934"/>
      <c r="AI107" s="1956"/>
      <c r="AJ107" s="1957"/>
    </row>
    <row r="108" spans="1:124" ht="16.5" thickBot="1" x14ac:dyDescent="0.3">
      <c r="A108" s="1847"/>
      <c r="B108" s="1796"/>
      <c r="C108" s="1961"/>
      <c r="D108" s="1964"/>
      <c r="E108" s="885" t="s">
        <v>931</v>
      </c>
      <c r="F108" s="878">
        <v>0.12</v>
      </c>
      <c r="G108" s="879">
        <v>0.12</v>
      </c>
      <c r="H108" s="880">
        <v>0.12</v>
      </c>
      <c r="I108" s="881">
        <v>0.12</v>
      </c>
      <c r="J108" s="879">
        <v>0.12</v>
      </c>
      <c r="K108" s="882">
        <v>0.12</v>
      </c>
      <c r="L108" s="878">
        <v>0.12</v>
      </c>
      <c r="M108" s="879">
        <v>0.12</v>
      </c>
      <c r="N108" s="880">
        <v>0.12</v>
      </c>
      <c r="O108" s="883">
        <v>0.12</v>
      </c>
      <c r="P108" s="884">
        <v>0.12</v>
      </c>
      <c r="Q108" s="885">
        <v>0.12</v>
      </c>
      <c r="R108" s="886">
        <v>390</v>
      </c>
      <c r="S108" s="887">
        <v>390</v>
      </c>
      <c r="T108" s="1018">
        <v>390</v>
      </c>
      <c r="U108" s="887">
        <v>390</v>
      </c>
      <c r="V108" s="888">
        <f t="shared" si="21"/>
        <v>0.12</v>
      </c>
      <c r="W108" s="889">
        <f t="shared" si="22"/>
        <v>0.12</v>
      </c>
      <c r="X108" s="941">
        <f t="shared" si="23"/>
        <v>0.12</v>
      </c>
      <c r="Y108" s="942">
        <f t="shared" si="24"/>
        <v>0.12</v>
      </c>
      <c r="Z108" s="1858"/>
      <c r="AA108" s="1829"/>
      <c r="AB108" s="1832"/>
      <c r="AC108" s="1861"/>
      <c r="AD108" s="1864"/>
      <c r="AE108" s="1829"/>
      <c r="AF108" s="1832"/>
      <c r="AG108" s="1835"/>
      <c r="AH108" s="1838"/>
      <c r="AI108" s="1841"/>
      <c r="AJ108" s="1844"/>
    </row>
    <row r="109" spans="1:124" s="1024" customFormat="1" ht="18.75" customHeight="1" thickTop="1" x14ac:dyDescent="0.25">
      <c r="A109" s="1943">
        <v>17</v>
      </c>
      <c r="B109" s="1945" t="s">
        <v>1458</v>
      </c>
      <c r="C109" s="1947" t="s">
        <v>83</v>
      </c>
      <c r="D109" s="1949">
        <f>160*0.9</f>
        <v>144</v>
      </c>
      <c r="E109" s="1019" t="s">
        <v>469</v>
      </c>
      <c r="F109" s="951">
        <v>0</v>
      </c>
      <c r="G109" s="952">
        <v>0</v>
      </c>
      <c r="H109" s="953">
        <v>0</v>
      </c>
      <c r="I109" s="951">
        <v>4</v>
      </c>
      <c r="J109" s="952">
        <v>4</v>
      </c>
      <c r="K109" s="953">
        <v>4</v>
      </c>
      <c r="L109" s="956">
        <v>0</v>
      </c>
      <c r="M109" s="957">
        <v>0</v>
      </c>
      <c r="N109" s="958">
        <v>0</v>
      </c>
      <c r="O109" s="962">
        <v>4</v>
      </c>
      <c r="P109" s="960">
        <v>4</v>
      </c>
      <c r="Q109" s="961">
        <v>4</v>
      </c>
      <c r="R109" s="1020">
        <v>390</v>
      </c>
      <c r="S109" s="1021">
        <v>390</v>
      </c>
      <c r="T109" s="1022">
        <v>390</v>
      </c>
      <c r="U109" s="1021">
        <v>390</v>
      </c>
      <c r="V109" s="963">
        <f t="shared" si="21"/>
        <v>0</v>
      </c>
      <c r="W109" s="964">
        <f t="shared" si="22"/>
        <v>4</v>
      </c>
      <c r="X109" s="905">
        <f t="shared" si="23"/>
        <v>0</v>
      </c>
      <c r="Y109" s="1023">
        <f>IF(AND(O109=0,P109=0,Q109=0),0,IF(AND(O109=0,P109=0),Q109,IF(AND(O109=0,Q109=0),P109,IF(AND(P109=0,Q109=0),O109,IF(O109=0,(P109+Q109)/2,IF(P109=0,(O109+Q109)/2,IF(Q109=0,(O109+P109)/2,(O109+P109+Q109)/3)))))))</f>
        <v>4</v>
      </c>
      <c r="Z109" s="1951">
        <f>SUM(V109:V110)</f>
        <v>0</v>
      </c>
      <c r="AA109" s="1953">
        <f>SUM(W109:W110)</f>
        <v>4</v>
      </c>
      <c r="AB109" s="1939">
        <f>SUM(X109:X110)</f>
        <v>0</v>
      </c>
      <c r="AC109" s="1941">
        <f>SUM(Y109:Y110)</f>
        <v>4</v>
      </c>
      <c r="AD109" s="1803">
        <f t="shared" ref="AD109:AG111" si="39">Z109*0.38*0.9*SQRT(3)</f>
        <v>0</v>
      </c>
      <c r="AE109" s="1820">
        <f t="shared" si="39"/>
        <v>2.369445504754224</v>
      </c>
      <c r="AF109" s="1801">
        <f t="shared" si="39"/>
        <v>0</v>
      </c>
      <c r="AG109" s="1802">
        <f t="shared" si="39"/>
        <v>2.369445504754224</v>
      </c>
      <c r="AH109" s="1933">
        <f>MAX(Z109:AC110)</f>
        <v>4</v>
      </c>
      <c r="AI109" s="1935">
        <f t="shared" ref="AI109:AI111" si="40">AH109*0.38*0.9*SQRT(3)</f>
        <v>2.369445504754224</v>
      </c>
      <c r="AJ109" s="1792">
        <f>D109-AI109</f>
        <v>141.63055449524578</v>
      </c>
      <c r="AK109" s="1005"/>
      <c r="AL109" s="1005"/>
      <c r="AM109" s="1005"/>
      <c r="AN109" s="1005"/>
      <c r="AO109" s="1005"/>
      <c r="AP109" s="1005"/>
      <c r="AQ109" s="1005"/>
      <c r="AR109" s="1005"/>
      <c r="AS109" s="1005"/>
      <c r="AT109" s="1005"/>
      <c r="AU109" s="1005"/>
      <c r="AV109" s="1005"/>
      <c r="AW109" s="1005"/>
      <c r="AX109" s="1005"/>
      <c r="AY109" s="1005"/>
      <c r="AZ109" s="1005"/>
      <c r="BA109" s="1005"/>
      <c r="BB109" s="1005"/>
      <c r="BC109" s="1005"/>
      <c r="BD109" s="1005"/>
      <c r="BE109" s="1005"/>
      <c r="BF109" s="1005"/>
      <c r="BG109" s="1005"/>
      <c r="BH109" s="1005"/>
      <c r="BI109" s="1005"/>
      <c r="BJ109" s="1005"/>
      <c r="BK109" s="1005"/>
      <c r="BL109" s="1005"/>
      <c r="BM109" s="1005"/>
      <c r="BN109" s="1005"/>
      <c r="BO109" s="1005"/>
      <c r="BP109" s="1005"/>
      <c r="BQ109" s="1005"/>
      <c r="BR109" s="1005"/>
      <c r="BS109" s="1005"/>
      <c r="BT109" s="1005"/>
      <c r="BU109" s="1005"/>
      <c r="BV109" s="1005"/>
      <c r="BW109" s="1005"/>
      <c r="BX109" s="1005"/>
      <c r="BY109" s="1005"/>
      <c r="BZ109" s="1005"/>
      <c r="CA109" s="1005"/>
      <c r="CB109" s="1005"/>
      <c r="CC109" s="1005"/>
      <c r="CD109" s="1005"/>
      <c r="CE109" s="1005"/>
      <c r="CF109" s="1005"/>
      <c r="CG109" s="1005"/>
      <c r="CH109" s="1005"/>
      <c r="CI109" s="1005"/>
      <c r="CJ109" s="1005"/>
      <c r="CK109" s="1005"/>
      <c r="CL109" s="1005"/>
      <c r="CM109" s="1005"/>
      <c r="CN109" s="1005"/>
      <c r="CO109" s="1005"/>
      <c r="CP109" s="1005"/>
      <c r="CQ109" s="1005"/>
      <c r="CR109" s="1005"/>
      <c r="CS109" s="1005"/>
      <c r="CT109" s="1005"/>
      <c r="CU109" s="1005"/>
      <c r="CV109" s="1005"/>
      <c r="CW109" s="1005"/>
      <c r="CX109" s="1005"/>
      <c r="CY109" s="1005"/>
      <c r="CZ109" s="1005"/>
      <c r="DA109" s="1005"/>
      <c r="DB109" s="1005"/>
      <c r="DC109" s="1005"/>
      <c r="DD109" s="1005"/>
      <c r="DE109" s="1005"/>
      <c r="DF109" s="1005"/>
      <c r="DG109" s="1005"/>
      <c r="DH109" s="1005"/>
      <c r="DI109" s="1005"/>
      <c r="DJ109" s="1005"/>
      <c r="DK109" s="1005"/>
      <c r="DL109" s="1005"/>
      <c r="DM109" s="1005"/>
      <c r="DN109" s="1005"/>
      <c r="DO109" s="1005"/>
      <c r="DP109" s="1005"/>
      <c r="DQ109" s="1005"/>
      <c r="DR109" s="1005"/>
      <c r="DS109" s="1005"/>
      <c r="DT109" s="1005"/>
    </row>
    <row r="110" spans="1:124" s="1025" customFormat="1" ht="18.75" customHeight="1" thickBot="1" x14ac:dyDescent="0.3">
      <c r="A110" s="1944"/>
      <c r="B110" s="1946"/>
      <c r="C110" s="1948"/>
      <c r="D110" s="1950"/>
      <c r="E110" s="875" t="s">
        <v>932</v>
      </c>
      <c r="F110" s="990">
        <v>0</v>
      </c>
      <c r="G110" s="991">
        <v>0</v>
      </c>
      <c r="H110" s="992">
        <v>0</v>
      </c>
      <c r="I110" s="990">
        <v>0</v>
      </c>
      <c r="J110" s="991">
        <v>0</v>
      </c>
      <c r="K110" s="992">
        <v>0</v>
      </c>
      <c r="L110" s="990">
        <v>0</v>
      </c>
      <c r="M110" s="991">
        <v>0</v>
      </c>
      <c r="N110" s="992">
        <v>0</v>
      </c>
      <c r="O110" s="874">
        <v>0</v>
      </c>
      <c r="P110" s="858">
        <v>0</v>
      </c>
      <c r="Q110" s="875">
        <v>0</v>
      </c>
      <c r="R110" s="996">
        <v>390</v>
      </c>
      <c r="S110" s="997">
        <v>390</v>
      </c>
      <c r="T110" s="998">
        <v>390</v>
      </c>
      <c r="U110" s="997">
        <v>390</v>
      </c>
      <c r="V110" s="999">
        <f t="shared" si="21"/>
        <v>0</v>
      </c>
      <c r="W110" s="1000">
        <f t="shared" si="22"/>
        <v>0</v>
      </c>
      <c r="X110" s="1001">
        <f>IF(AND(L110=0,M110=0,N110=0),0,"=ЕСЛИ(И(L109=0;M109=0;N109=0)0;ЕСЛИ(И(L109=0;M109=0;N109;ЕСЛИ(И(L109=0;N109=0);M109;ЕСЛИ(И(M109=0;N109=0);L109;ЕСЛИ(L109=0;(M109+N109)/2;ЕСЛИ(M109=0;(L109+N109)/2;ЕСЛИ(N109=0;(L109+M109)/2;(L109+M109+N109)/3)))))))")</f>
        <v>0</v>
      </c>
      <c r="Y110" s="942">
        <f>IF(AND(O110=0,P110=0,Q110=0),0,IF(AND(O110=0,P110=0),Q110,IF(AND(O110=0,Q110=0),P110,IF(AND(P110=0,Q110=0),O110,IF(O110=0,(P110+Q110)/2,IF(P110=0,(O110+Q110)/2,IF(Q110=0,(O110+P110)/2,(O110+P110+Q110)/3)))))))</f>
        <v>0</v>
      </c>
      <c r="Z110" s="1952"/>
      <c r="AA110" s="1954"/>
      <c r="AB110" s="1940"/>
      <c r="AC110" s="1942"/>
      <c r="AD110" s="1803"/>
      <c r="AE110" s="1820"/>
      <c r="AF110" s="1801"/>
      <c r="AG110" s="1802"/>
      <c r="AH110" s="1934"/>
      <c r="AI110" s="1935"/>
      <c r="AJ110" s="1792"/>
      <c r="AK110" s="1005"/>
      <c r="AL110" s="1005"/>
      <c r="AM110" s="1005"/>
      <c r="AN110" s="1005"/>
      <c r="AO110" s="1005"/>
      <c r="AP110" s="1005"/>
      <c r="AQ110" s="1005"/>
      <c r="AR110" s="1005"/>
      <c r="AS110" s="1005"/>
      <c r="AT110" s="1005"/>
      <c r="AU110" s="1005"/>
      <c r="AV110" s="1005"/>
      <c r="AW110" s="1005"/>
      <c r="AX110" s="1005"/>
      <c r="AY110" s="1005"/>
      <c r="AZ110" s="1005"/>
      <c r="BA110" s="1005"/>
      <c r="BB110" s="1005"/>
      <c r="BC110" s="1005"/>
      <c r="BD110" s="1005"/>
      <c r="BE110" s="1005"/>
      <c r="BF110" s="1005"/>
      <c r="BG110" s="1005"/>
      <c r="BH110" s="1005"/>
      <c r="BI110" s="1005"/>
      <c r="BJ110" s="1005"/>
      <c r="BK110" s="1005"/>
      <c r="BL110" s="1005"/>
      <c r="BM110" s="1005"/>
      <c r="BN110" s="1005"/>
      <c r="BO110" s="1005"/>
      <c r="BP110" s="1005"/>
      <c r="BQ110" s="1005"/>
      <c r="BR110" s="1005"/>
      <c r="BS110" s="1005"/>
      <c r="BT110" s="1005"/>
      <c r="BU110" s="1005"/>
      <c r="BV110" s="1005"/>
      <c r="BW110" s="1005"/>
      <c r="BX110" s="1005"/>
      <c r="BY110" s="1005"/>
      <c r="BZ110" s="1005"/>
      <c r="CA110" s="1005"/>
      <c r="CB110" s="1005"/>
      <c r="CC110" s="1005"/>
      <c r="CD110" s="1005"/>
      <c r="CE110" s="1005"/>
      <c r="CF110" s="1005"/>
      <c r="CG110" s="1005"/>
      <c r="CH110" s="1005"/>
      <c r="CI110" s="1005"/>
      <c r="CJ110" s="1005"/>
      <c r="CK110" s="1005"/>
      <c r="CL110" s="1005"/>
      <c r="CM110" s="1005"/>
      <c r="CN110" s="1005"/>
      <c r="CO110" s="1005"/>
      <c r="CP110" s="1005"/>
      <c r="CQ110" s="1005"/>
      <c r="CR110" s="1005"/>
      <c r="CS110" s="1005"/>
      <c r="CT110" s="1005"/>
      <c r="CU110" s="1005"/>
      <c r="CV110" s="1005"/>
      <c r="CW110" s="1005"/>
      <c r="CX110" s="1005"/>
      <c r="CY110" s="1005"/>
      <c r="CZ110" s="1005"/>
      <c r="DA110" s="1005"/>
      <c r="DB110" s="1005"/>
      <c r="DC110" s="1005"/>
      <c r="DD110" s="1005"/>
      <c r="DE110" s="1005"/>
      <c r="DF110" s="1005"/>
      <c r="DG110" s="1005"/>
      <c r="DH110" s="1005"/>
      <c r="DI110" s="1005"/>
      <c r="DJ110" s="1005"/>
      <c r="DK110" s="1005"/>
      <c r="DL110" s="1005"/>
      <c r="DM110" s="1005"/>
      <c r="DN110" s="1005"/>
      <c r="DO110" s="1005"/>
      <c r="DP110" s="1005"/>
      <c r="DQ110" s="1005"/>
      <c r="DR110" s="1005"/>
      <c r="DS110" s="1005"/>
      <c r="DT110" s="1005"/>
    </row>
    <row r="111" spans="1:124" s="1005" customFormat="1" ht="18.75" customHeight="1" thickTop="1" x14ac:dyDescent="0.25">
      <c r="A111" s="1936">
        <v>18</v>
      </c>
      <c r="B111" s="1795" t="s">
        <v>1459</v>
      </c>
      <c r="C111" s="1797" t="s">
        <v>88</v>
      </c>
      <c r="D111" s="1799">
        <v>90</v>
      </c>
      <c r="E111" s="1917" t="s">
        <v>1070</v>
      </c>
      <c r="F111" s="1925">
        <v>0</v>
      </c>
      <c r="G111" s="1927">
        <v>0</v>
      </c>
      <c r="H111" s="1923">
        <v>0</v>
      </c>
      <c r="I111" s="1925">
        <v>0</v>
      </c>
      <c r="J111" s="1927">
        <v>0</v>
      </c>
      <c r="K111" s="1929">
        <v>0</v>
      </c>
      <c r="L111" s="1931">
        <v>0</v>
      </c>
      <c r="M111" s="1931">
        <v>0</v>
      </c>
      <c r="N111" s="1911">
        <v>0</v>
      </c>
      <c r="O111" s="1913">
        <v>0</v>
      </c>
      <c r="P111" s="1915">
        <v>0</v>
      </c>
      <c r="Q111" s="1917">
        <v>0</v>
      </c>
      <c r="R111" s="1919">
        <v>390</v>
      </c>
      <c r="S111" s="1921">
        <v>390</v>
      </c>
      <c r="T111" s="1903">
        <v>390</v>
      </c>
      <c r="U111" s="1905">
        <v>390</v>
      </c>
      <c r="V111" s="1877">
        <f>IF(AND(F111=0,G111=0,H111=0),0,IF(AND(F111=0,G111=0),H111,IF(AND(F111=0,H111=0),G111,IF(AND(G111=0,H111=0),F111,IF(F111=0,(G111+H111)/2,IF(G111=0,(F111+H111)/2,IF(H111=0,(F111+G111)/2,(F111+G111+H111)/3)))))))</f>
        <v>0</v>
      </c>
      <c r="W111" s="1879">
        <f>IF(AND(I111=0,J111=0,K111=0),0,IF(AND(I111=0,J111=0),K111,IF(AND(I111=0,K111=0),J111,IF(AND(J111=0,K111=0),I111,IF(I111=0,(J111+K111)/2,IF(J111=0,(I111+K111)/2,IF(K111=0,(I111+J111)/2,(I111+J111+K111)/3)))))))</f>
        <v>0</v>
      </c>
      <c r="X111" s="1907">
        <f>IF(AND(L111=0,M111=0,N111=0),0,"=ЕСЛИ(И(L110=0;M110=0;N110=0)0;ЕСЛИ(И(L110=0;M110=0;N110;ЕСЛИ(И(L110=0;N110=0);M110;ЕСЛИ(И(M110=0;N110=0);L110;ЕСЛИ(L110=0;(M110+N110)/2;ЕСЛИ(M110=0;(L110+N110)/2;ЕСЛИ(N110=0;(L110+M110)/2;(L110+M110+N110)/3)))))))")</f>
        <v>0</v>
      </c>
      <c r="Y111" s="1909">
        <f>IF(AND(O111=0,P111=0,Q111=0),0,IF(AND(O111=0,P111=0),Q111,IF(AND(O111=0,Q111=0),P111,IF(AND(P111=0,Q111=0),O111,IF(O111=0,(P111+Q111)/2,IF(P111=0,(O111+Q111)/2,IF(Q111=0,(O111+P111)/2,(O111+P111+Q111)/3)))))))</f>
        <v>0</v>
      </c>
      <c r="Z111" s="1856">
        <f>SUM(V111:V112)</f>
        <v>0</v>
      </c>
      <c r="AA111" s="1901">
        <f>SUM(W111:W112)</f>
        <v>0</v>
      </c>
      <c r="AB111" s="1830">
        <f>SUM(X111:X112)</f>
        <v>0</v>
      </c>
      <c r="AC111" s="1833">
        <f>SUM(Y111:Y112)</f>
        <v>0</v>
      </c>
      <c r="AD111" s="1752">
        <f>Z111*0.38*0.9*SQRT(3)</f>
        <v>0</v>
      </c>
      <c r="AE111" s="1804">
        <f>AA111*0.38*0.9*SQRT(3)</f>
        <v>0</v>
      </c>
      <c r="AF111" s="1756">
        <f t="shared" si="39"/>
        <v>0</v>
      </c>
      <c r="AG111" s="1758">
        <f t="shared" si="39"/>
        <v>0</v>
      </c>
      <c r="AH111" s="1895">
        <f>MAX(Z111:AC112)</f>
        <v>0</v>
      </c>
      <c r="AI111" s="1762">
        <f t="shared" si="40"/>
        <v>0</v>
      </c>
      <c r="AJ111" s="1735">
        <f>D111-AI111</f>
        <v>90</v>
      </c>
    </row>
    <row r="112" spans="1:124" s="1005" customFormat="1" ht="18.75" customHeight="1" thickBot="1" x14ac:dyDescent="0.3">
      <c r="A112" s="1937"/>
      <c r="B112" s="1938"/>
      <c r="C112" s="1798"/>
      <c r="D112" s="1800"/>
      <c r="E112" s="1918"/>
      <c r="F112" s="1926"/>
      <c r="G112" s="1928"/>
      <c r="H112" s="1924"/>
      <c r="I112" s="1926"/>
      <c r="J112" s="1928"/>
      <c r="K112" s="1930"/>
      <c r="L112" s="1932"/>
      <c r="M112" s="1932"/>
      <c r="N112" s="1912"/>
      <c r="O112" s="1914"/>
      <c r="P112" s="1916"/>
      <c r="Q112" s="1918"/>
      <c r="R112" s="1920"/>
      <c r="S112" s="1922"/>
      <c r="T112" s="1904"/>
      <c r="U112" s="1906"/>
      <c r="V112" s="1878"/>
      <c r="W112" s="1880"/>
      <c r="X112" s="1908"/>
      <c r="Y112" s="1910"/>
      <c r="Z112" s="1858"/>
      <c r="AA112" s="1902"/>
      <c r="AB112" s="1832"/>
      <c r="AC112" s="1835"/>
      <c r="AD112" s="1753"/>
      <c r="AE112" s="1806"/>
      <c r="AF112" s="1757"/>
      <c r="AG112" s="1759"/>
      <c r="AH112" s="1896"/>
      <c r="AI112" s="1763"/>
      <c r="AJ112" s="1736"/>
    </row>
    <row r="113" spans="1:36" ht="18.75" customHeight="1" thickTop="1" x14ac:dyDescent="0.25">
      <c r="A113" s="1778">
        <v>19</v>
      </c>
      <c r="B113" s="1780" t="s">
        <v>1460</v>
      </c>
      <c r="C113" s="1897" t="s">
        <v>1461</v>
      </c>
      <c r="D113" s="1899">
        <f>(400+400)*0.9</f>
        <v>720</v>
      </c>
      <c r="E113" s="1891" t="s">
        <v>850</v>
      </c>
      <c r="F113" s="1881">
        <v>53</v>
      </c>
      <c r="G113" s="1883">
        <v>50</v>
      </c>
      <c r="H113" s="1885">
        <v>52</v>
      </c>
      <c r="I113" s="1893">
        <v>51</v>
      </c>
      <c r="J113" s="1883">
        <v>54</v>
      </c>
      <c r="K113" s="1885">
        <v>57</v>
      </c>
      <c r="L113" s="1881">
        <v>50</v>
      </c>
      <c r="M113" s="1883">
        <v>53</v>
      </c>
      <c r="N113" s="1885">
        <v>52</v>
      </c>
      <c r="O113" s="1887">
        <v>54</v>
      </c>
      <c r="P113" s="1889">
        <v>57</v>
      </c>
      <c r="Q113" s="1891">
        <v>51</v>
      </c>
      <c r="R113" s="1871">
        <v>390</v>
      </c>
      <c r="S113" s="1873">
        <v>390</v>
      </c>
      <c r="T113" s="1871">
        <v>390</v>
      </c>
      <c r="U113" s="1875">
        <v>390</v>
      </c>
      <c r="V113" s="1877">
        <f t="shared" ref="V113" si="41">IF(AND(F113=0,G113=0,H113=0),0,IF(AND(F113=0,G113=0),H113,IF(AND(F113=0,H113=0),G113,IF(AND(G113=0,H113=0),F113,IF(F113=0,(G113+H113)/2,IF(G113=0,(F113+H113)/2,IF(H113=0,(F113+G113)/2,(F113+G113+H113)/3)))))))</f>
        <v>51.666666666666664</v>
      </c>
      <c r="W113" s="1879">
        <f t="shared" ref="W113" si="42">IF(AND(I113=0,J113=0,K113=0),0,IF(AND(I113=0,J113=0),K113,IF(AND(I113=0,K113=0),J113,IF(AND(J113=0,K113=0),I113,IF(I113=0,(J113+K113)/2,IF(J113=0,(I113+K113)/2,IF(K113=0,(I113+J113)/2,(I113+J113+K113)/3)))))))</f>
        <v>54</v>
      </c>
      <c r="X113" s="1867">
        <f t="shared" ref="X113:Y113" si="43">IF(AND(L113=0,M113=0,N113=0),0,IF(AND(L113=0,M113=0),N113,IF(AND(L113=0,N113=0),M113,IF(AND(M113=0,N113=0),L113,IF(L113=0,(M113+N113)/2,IF(M113=0,(L113+N113)/2,IF(N113=0,(L113+M113)/2,(L113+M113+N113)/3)))))))</f>
        <v>51.666666666666664</v>
      </c>
      <c r="Y113" s="1869">
        <f t="shared" si="43"/>
        <v>53</v>
      </c>
      <c r="Z113" s="1856">
        <f>SUM(V113:V114)</f>
        <v>51.666666666666664</v>
      </c>
      <c r="AA113" s="1827">
        <f>SUM(W113:W114)</f>
        <v>54</v>
      </c>
      <c r="AB113" s="1756">
        <f>SUM(X113:X114)</f>
        <v>51.666666666666664</v>
      </c>
      <c r="AC113" s="1776">
        <f>SUM(Y113:Y114)</f>
        <v>53</v>
      </c>
      <c r="AD113" s="1752">
        <f t="shared" ref="AD113:AG113" si="44">Z113*0.38*0.9*SQRT(3)</f>
        <v>30.605337769742064</v>
      </c>
      <c r="AE113" s="1754">
        <f t="shared" si="44"/>
        <v>31.987514314182025</v>
      </c>
      <c r="AF113" s="1756">
        <f t="shared" si="44"/>
        <v>30.605337769742064</v>
      </c>
      <c r="AG113" s="1758">
        <f t="shared" si="44"/>
        <v>31.395152937993469</v>
      </c>
      <c r="AH113" s="1760">
        <f>MAX(Z113:AC114)</f>
        <v>54</v>
      </c>
      <c r="AI113" s="1865">
        <f t="shared" ref="AI113" si="45">AH113*0.38*0.9*SQRT(3)</f>
        <v>31.987514314182025</v>
      </c>
      <c r="AJ113" s="1735">
        <f>D113-AI113</f>
        <v>688.01248568581798</v>
      </c>
    </row>
    <row r="114" spans="1:36" ht="18.75" customHeight="1" thickBot="1" x14ac:dyDescent="0.3">
      <c r="A114" s="1779"/>
      <c r="B114" s="1781"/>
      <c r="C114" s="1898"/>
      <c r="D114" s="1900"/>
      <c r="E114" s="1892"/>
      <c r="F114" s="1882"/>
      <c r="G114" s="1884"/>
      <c r="H114" s="1886"/>
      <c r="I114" s="1894"/>
      <c r="J114" s="1884"/>
      <c r="K114" s="1886"/>
      <c r="L114" s="1882"/>
      <c r="M114" s="1884"/>
      <c r="N114" s="1886"/>
      <c r="O114" s="1888"/>
      <c r="P114" s="1890"/>
      <c r="Q114" s="1892"/>
      <c r="R114" s="1872"/>
      <c r="S114" s="1874"/>
      <c r="T114" s="1872"/>
      <c r="U114" s="1876"/>
      <c r="V114" s="1878"/>
      <c r="W114" s="1880"/>
      <c r="X114" s="1868"/>
      <c r="Y114" s="1870"/>
      <c r="Z114" s="1858"/>
      <c r="AA114" s="1829"/>
      <c r="AB114" s="1757"/>
      <c r="AC114" s="1777"/>
      <c r="AD114" s="1753"/>
      <c r="AE114" s="1755"/>
      <c r="AF114" s="1757"/>
      <c r="AG114" s="1759"/>
      <c r="AH114" s="1761"/>
      <c r="AI114" s="1866"/>
      <c r="AJ114" s="1736"/>
    </row>
    <row r="115" spans="1:36" ht="16.5" customHeight="1" thickTop="1" x14ac:dyDescent="0.25">
      <c r="A115" s="1845">
        <v>20</v>
      </c>
      <c r="B115" s="1848" t="s">
        <v>1462</v>
      </c>
      <c r="C115" s="1851" t="s">
        <v>59</v>
      </c>
      <c r="D115" s="1853">
        <f>400*0.9</f>
        <v>360</v>
      </c>
      <c r="E115" s="892" t="s">
        <v>471</v>
      </c>
      <c r="F115" s="893">
        <v>0</v>
      </c>
      <c r="G115" s="894">
        <v>0</v>
      </c>
      <c r="H115" s="895">
        <v>2</v>
      </c>
      <c r="I115" s="896">
        <v>0</v>
      </c>
      <c r="J115" s="894">
        <v>0</v>
      </c>
      <c r="K115" s="897">
        <v>0</v>
      </c>
      <c r="L115" s="898">
        <v>0</v>
      </c>
      <c r="M115" s="899">
        <v>0</v>
      </c>
      <c r="N115" s="900">
        <v>1.5</v>
      </c>
      <c r="O115" s="901">
        <v>21.2</v>
      </c>
      <c r="P115" s="902">
        <v>22.3</v>
      </c>
      <c r="Q115" s="903">
        <v>28.1</v>
      </c>
      <c r="R115" s="904">
        <v>390</v>
      </c>
      <c r="S115" s="903">
        <v>390</v>
      </c>
      <c r="T115" s="901">
        <v>390</v>
      </c>
      <c r="U115" s="903">
        <v>390</v>
      </c>
      <c r="V115" s="826">
        <f t="shared" si="21"/>
        <v>2</v>
      </c>
      <c r="W115" s="827">
        <f t="shared" si="22"/>
        <v>0</v>
      </c>
      <c r="X115" s="943">
        <f t="shared" si="23"/>
        <v>1.5</v>
      </c>
      <c r="Y115" s="1004">
        <f t="shared" si="24"/>
        <v>23.866666666666664</v>
      </c>
      <c r="Z115" s="1856">
        <f>SUM(V115:V123)</f>
        <v>84.666666666666686</v>
      </c>
      <c r="AA115" s="1827">
        <f>SUM(W115:W123)</f>
        <v>135.66666666666666</v>
      </c>
      <c r="AB115" s="1830">
        <f>SUM(X115:X123)</f>
        <v>108.61666666666666</v>
      </c>
      <c r="AC115" s="1859">
        <f>SUM(Y115:Y123)</f>
        <v>200.33333333333334</v>
      </c>
      <c r="AD115" s="1862">
        <f t="shared" ref="AD115:AG115" si="46">Z115*0.38*0.9*SQRT(3)</f>
        <v>50.15326318396442</v>
      </c>
      <c r="AE115" s="1827">
        <f t="shared" si="46"/>
        <v>80.363693369580758</v>
      </c>
      <c r="AF115" s="1830">
        <f t="shared" si="46"/>
        <v>64.340318143680335</v>
      </c>
      <c r="AG115" s="1833">
        <f t="shared" si="46"/>
        <v>118.66972902977405</v>
      </c>
      <c r="AH115" s="1836">
        <f>MAX(Z115:AC123)</f>
        <v>200.33333333333334</v>
      </c>
      <c r="AI115" s="1839">
        <f t="shared" ref="AI115" si="47">AH115*0.38*0.9*SQRT(3)</f>
        <v>118.66972902977405</v>
      </c>
      <c r="AJ115" s="1842">
        <f>D115-AI115</f>
        <v>241.33027097022597</v>
      </c>
    </row>
    <row r="116" spans="1:36" ht="15.75" x14ac:dyDescent="0.25">
      <c r="A116" s="1846"/>
      <c r="B116" s="1849"/>
      <c r="C116" s="1852"/>
      <c r="D116" s="1854"/>
      <c r="E116" s="845" t="s">
        <v>472</v>
      </c>
      <c r="F116" s="846">
        <v>8</v>
      </c>
      <c r="G116" s="847">
        <v>7</v>
      </c>
      <c r="H116" s="848">
        <v>19</v>
      </c>
      <c r="I116" s="849">
        <v>20</v>
      </c>
      <c r="J116" s="847">
        <v>19</v>
      </c>
      <c r="K116" s="850">
        <v>19</v>
      </c>
      <c r="L116" s="846">
        <v>15</v>
      </c>
      <c r="M116" s="847">
        <v>0</v>
      </c>
      <c r="N116" s="848">
        <v>13.5</v>
      </c>
      <c r="O116" s="851">
        <v>18.8</v>
      </c>
      <c r="P116" s="852">
        <v>0</v>
      </c>
      <c r="Q116" s="853">
        <v>25.8</v>
      </c>
      <c r="R116" s="854">
        <v>390</v>
      </c>
      <c r="S116" s="855">
        <v>390</v>
      </c>
      <c r="T116" s="924">
        <v>390</v>
      </c>
      <c r="U116" s="855">
        <v>390</v>
      </c>
      <c r="V116" s="843">
        <f t="shared" si="21"/>
        <v>11.333333333333334</v>
      </c>
      <c r="W116" s="844">
        <f t="shared" si="22"/>
        <v>19.333333333333332</v>
      </c>
      <c r="X116" s="828">
        <f t="shared" si="23"/>
        <v>14.25</v>
      </c>
      <c r="Y116" s="1009">
        <f t="shared" si="24"/>
        <v>22.3</v>
      </c>
      <c r="Z116" s="1857"/>
      <c r="AA116" s="1828"/>
      <c r="AB116" s="1831"/>
      <c r="AC116" s="1860"/>
      <c r="AD116" s="1863"/>
      <c r="AE116" s="1828"/>
      <c r="AF116" s="1831"/>
      <c r="AG116" s="1834"/>
      <c r="AH116" s="1837"/>
      <c r="AI116" s="1840"/>
      <c r="AJ116" s="1843"/>
    </row>
    <row r="117" spans="1:36" ht="15.75" x14ac:dyDescent="0.25">
      <c r="A117" s="1846"/>
      <c r="B117" s="1849"/>
      <c r="C117" s="1852"/>
      <c r="D117" s="1854"/>
      <c r="E117" s="830" t="s">
        <v>473</v>
      </c>
      <c r="F117" s="831">
        <v>5</v>
      </c>
      <c r="G117" s="832">
        <v>18</v>
      </c>
      <c r="H117" s="833">
        <v>8</v>
      </c>
      <c r="I117" s="834">
        <v>18</v>
      </c>
      <c r="J117" s="832">
        <v>18</v>
      </c>
      <c r="K117" s="835">
        <v>12</v>
      </c>
      <c r="L117" s="836">
        <v>8</v>
      </c>
      <c r="M117" s="837">
        <v>11</v>
      </c>
      <c r="N117" s="838">
        <v>13</v>
      </c>
      <c r="O117" s="839">
        <v>29.2</v>
      </c>
      <c r="P117" s="840">
        <v>12.1</v>
      </c>
      <c r="Q117" s="841">
        <v>25.6</v>
      </c>
      <c r="R117" s="842">
        <v>390</v>
      </c>
      <c r="S117" s="841">
        <v>390</v>
      </c>
      <c r="T117" s="839">
        <v>390</v>
      </c>
      <c r="U117" s="841">
        <v>390</v>
      </c>
      <c r="V117" s="843">
        <f t="shared" si="21"/>
        <v>10.333333333333334</v>
      </c>
      <c r="W117" s="844">
        <f t="shared" si="22"/>
        <v>16</v>
      </c>
      <c r="X117" s="828">
        <f t="shared" si="23"/>
        <v>10.666666666666666</v>
      </c>
      <c r="Y117" s="1009">
        <f t="shared" si="24"/>
        <v>22.3</v>
      </c>
      <c r="Z117" s="1857"/>
      <c r="AA117" s="1828"/>
      <c r="AB117" s="1831"/>
      <c r="AC117" s="1860"/>
      <c r="AD117" s="1863"/>
      <c r="AE117" s="1828"/>
      <c r="AF117" s="1831"/>
      <c r="AG117" s="1834"/>
      <c r="AH117" s="1837"/>
      <c r="AI117" s="1840"/>
      <c r="AJ117" s="1843"/>
    </row>
    <row r="118" spans="1:36" ht="15.75" x14ac:dyDescent="0.25">
      <c r="A118" s="1846"/>
      <c r="B118" s="1849"/>
      <c r="C118" s="1852"/>
      <c r="D118" s="1854"/>
      <c r="E118" s="845" t="s">
        <v>474</v>
      </c>
      <c r="F118" s="846">
        <v>22</v>
      </c>
      <c r="G118" s="847">
        <v>15</v>
      </c>
      <c r="H118" s="848">
        <v>23</v>
      </c>
      <c r="I118" s="849">
        <v>23</v>
      </c>
      <c r="J118" s="847">
        <v>25</v>
      </c>
      <c r="K118" s="850">
        <v>22</v>
      </c>
      <c r="L118" s="846">
        <v>23</v>
      </c>
      <c r="M118" s="847">
        <v>22.4</v>
      </c>
      <c r="N118" s="848">
        <v>18.2</v>
      </c>
      <c r="O118" s="851">
        <v>28</v>
      </c>
      <c r="P118" s="852">
        <v>34.4</v>
      </c>
      <c r="Q118" s="853">
        <v>32</v>
      </c>
      <c r="R118" s="854">
        <v>390</v>
      </c>
      <c r="S118" s="855">
        <v>390</v>
      </c>
      <c r="T118" s="924">
        <v>390</v>
      </c>
      <c r="U118" s="855">
        <v>390</v>
      </c>
      <c r="V118" s="843">
        <f t="shared" si="21"/>
        <v>20</v>
      </c>
      <c r="W118" s="844">
        <f t="shared" si="22"/>
        <v>23.333333333333332</v>
      </c>
      <c r="X118" s="828">
        <f t="shared" si="23"/>
        <v>21.2</v>
      </c>
      <c r="Y118" s="1009">
        <f t="shared" si="24"/>
        <v>31.466666666666669</v>
      </c>
      <c r="Z118" s="1857"/>
      <c r="AA118" s="1828"/>
      <c r="AB118" s="1831"/>
      <c r="AC118" s="1860"/>
      <c r="AD118" s="1863"/>
      <c r="AE118" s="1828"/>
      <c r="AF118" s="1831"/>
      <c r="AG118" s="1834"/>
      <c r="AH118" s="1837"/>
      <c r="AI118" s="1840"/>
      <c r="AJ118" s="1843"/>
    </row>
    <row r="119" spans="1:36" ht="15.75" x14ac:dyDescent="0.25">
      <c r="A119" s="1846"/>
      <c r="B119" s="1849"/>
      <c r="C119" s="1852"/>
      <c r="D119" s="1854"/>
      <c r="E119" s="830" t="s">
        <v>475</v>
      </c>
      <c r="F119" s="831">
        <v>8</v>
      </c>
      <c r="G119" s="832">
        <v>10</v>
      </c>
      <c r="H119" s="833">
        <v>10</v>
      </c>
      <c r="I119" s="834">
        <v>17</v>
      </c>
      <c r="J119" s="832">
        <v>16</v>
      </c>
      <c r="K119" s="835">
        <v>18</v>
      </c>
      <c r="L119" s="836">
        <v>17</v>
      </c>
      <c r="M119" s="837">
        <v>12</v>
      </c>
      <c r="N119" s="838">
        <v>19</v>
      </c>
      <c r="O119" s="839">
        <v>23.5</v>
      </c>
      <c r="P119" s="840">
        <v>22.5</v>
      </c>
      <c r="Q119" s="841">
        <v>25</v>
      </c>
      <c r="R119" s="907">
        <v>390</v>
      </c>
      <c r="S119" s="908">
        <v>390</v>
      </c>
      <c r="T119" s="923">
        <v>390</v>
      </c>
      <c r="U119" s="908">
        <v>390</v>
      </c>
      <c r="V119" s="843">
        <f t="shared" si="21"/>
        <v>9.3333333333333339</v>
      </c>
      <c r="W119" s="844">
        <f t="shared" si="22"/>
        <v>17</v>
      </c>
      <c r="X119" s="828">
        <f t="shared" si="23"/>
        <v>16</v>
      </c>
      <c r="Y119" s="1009">
        <f t="shared" si="24"/>
        <v>23.666666666666668</v>
      </c>
      <c r="Z119" s="1857"/>
      <c r="AA119" s="1828"/>
      <c r="AB119" s="1831"/>
      <c r="AC119" s="1860"/>
      <c r="AD119" s="1863"/>
      <c r="AE119" s="1828"/>
      <c r="AF119" s="1831"/>
      <c r="AG119" s="1834"/>
      <c r="AH119" s="1837"/>
      <c r="AI119" s="1840"/>
      <c r="AJ119" s="1843"/>
    </row>
    <row r="120" spans="1:36" ht="15.75" x14ac:dyDescent="0.25">
      <c r="A120" s="1846"/>
      <c r="B120" s="1849"/>
      <c r="C120" s="1852"/>
      <c r="D120" s="1854"/>
      <c r="E120" s="845" t="s">
        <v>476</v>
      </c>
      <c r="F120" s="846">
        <v>10</v>
      </c>
      <c r="G120" s="847">
        <v>8</v>
      </c>
      <c r="H120" s="848">
        <v>19</v>
      </c>
      <c r="I120" s="849">
        <v>16</v>
      </c>
      <c r="J120" s="847">
        <v>17</v>
      </c>
      <c r="K120" s="850">
        <v>20</v>
      </c>
      <c r="L120" s="846">
        <v>19.7</v>
      </c>
      <c r="M120" s="847">
        <v>18</v>
      </c>
      <c r="N120" s="848">
        <v>14.5</v>
      </c>
      <c r="O120" s="851">
        <v>29.4</v>
      </c>
      <c r="P120" s="852">
        <v>18.399999999999999</v>
      </c>
      <c r="Q120" s="853">
        <v>34.4</v>
      </c>
      <c r="R120" s="854">
        <v>390</v>
      </c>
      <c r="S120" s="855">
        <v>390</v>
      </c>
      <c r="T120" s="924">
        <v>390</v>
      </c>
      <c r="U120" s="855">
        <v>390</v>
      </c>
      <c r="V120" s="843">
        <f t="shared" si="21"/>
        <v>12.333333333333334</v>
      </c>
      <c r="W120" s="844">
        <f t="shared" si="22"/>
        <v>17.666666666666668</v>
      </c>
      <c r="X120" s="828">
        <f t="shared" si="23"/>
        <v>17.400000000000002</v>
      </c>
      <c r="Y120" s="1009">
        <f t="shared" si="24"/>
        <v>27.399999999999995</v>
      </c>
      <c r="Z120" s="1857"/>
      <c r="AA120" s="1828"/>
      <c r="AB120" s="1831"/>
      <c r="AC120" s="1860"/>
      <c r="AD120" s="1863"/>
      <c r="AE120" s="1828"/>
      <c r="AF120" s="1831"/>
      <c r="AG120" s="1834"/>
      <c r="AH120" s="1837"/>
      <c r="AI120" s="1840"/>
      <c r="AJ120" s="1843"/>
    </row>
    <row r="121" spans="1:36" ht="15.75" x14ac:dyDescent="0.25">
      <c r="A121" s="1846"/>
      <c r="B121" s="1849"/>
      <c r="C121" s="1852"/>
      <c r="D121" s="1854"/>
      <c r="E121" s="830" t="s">
        <v>477</v>
      </c>
      <c r="F121" s="831">
        <v>4</v>
      </c>
      <c r="G121" s="832">
        <v>8</v>
      </c>
      <c r="H121" s="833">
        <v>14</v>
      </c>
      <c r="I121" s="834">
        <v>23</v>
      </c>
      <c r="J121" s="832">
        <v>19</v>
      </c>
      <c r="K121" s="835">
        <v>24</v>
      </c>
      <c r="L121" s="836">
        <v>12.2</v>
      </c>
      <c r="M121" s="837">
        <v>16.399999999999999</v>
      </c>
      <c r="N121" s="838">
        <v>9.1999999999999993</v>
      </c>
      <c r="O121" s="839">
        <v>23.4</v>
      </c>
      <c r="P121" s="840">
        <v>18.2</v>
      </c>
      <c r="Q121" s="841">
        <v>24.6</v>
      </c>
      <c r="R121" s="907">
        <v>390</v>
      </c>
      <c r="S121" s="908">
        <v>390</v>
      </c>
      <c r="T121" s="923">
        <v>390</v>
      </c>
      <c r="U121" s="908">
        <v>390</v>
      </c>
      <c r="V121" s="843">
        <f t="shared" si="21"/>
        <v>8.6666666666666661</v>
      </c>
      <c r="W121" s="844">
        <f t="shared" si="22"/>
        <v>22</v>
      </c>
      <c r="X121" s="828">
        <f t="shared" si="23"/>
        <v>12.6</v>
      </c>
      <c r="Y121" s="1009">
        <f t="shared" si="24"/>
        <v>22.066666666666663</v>
      </c>
      <c r="Z121" s="1857"/>
      <c r="AA121" s="1828"/>
      <c r="AB121" s="1831"/>
      <c r="AC121" s="1860"/>
      <c r="AD121" s="1863"/>
      <c r="AE121" s="1828"/>
      <c r="AF121" s="1831"/>
      <c r="AG121" s="1834"/>
      <c r="AH121" s="1837"/>
      <c r="AI121" s="1840"/>
      <c r="AJ121" s="1843"/>
    </row>
    <row r="122" spans="1:36" ht="15.75" x14ac:dyDescent="0.25">
      <c r="A122" s="1846"/>
      <c r="B122" s="1849"/>
      <c r="C122" s="1852"/>
      <c r="D122" s="1854"/>
      <c r="E122" s="845" t="s">
        <v>478</v>
      </c>
      <c r="F122" s="846">
        <v>10</v>
      </c>
      <c r="G122" s="847">
        <v>11</v>
      </c>
      <c r="H122" s="848">
        <v>11</v>
      </c>
      <c r="I122" s="849">
        <v>21</v>
      </c>
      <c r="J122" s="847">
        <v>18</v>
      </c>
      <c r="K122" s="850">
        <v>22</v>
      </c>
      <c r="L122" s="846">
        <v>17</v>
      </c>
      <c r="M122" s="847">
        <v>12</v>
      </c>
      <c r="N122" s="848">
        <v>16</v>
      </c>
      <c r="O122" s="851">
        <v>38.200000000000003</v>
      </c>
      <c r="P122" s="852">
        <v>11.4</v>
      </c>
      <c r="Q122" s="853">
        <v>32.200000000000003</v>
      </c>
      <c r="R122" s="854">
        <v>390</v>
      </c>
      <c r="S122" s="855">
        <v>390</v>
      </c>
      <c r="T122" s="924">
        <v>390</v>
      </c>
      <c r="U122" s="855">
        <v>390</v>
      </c>
      <c r="V122" s="843">
        <f t="shared" si="21"/>
        <v>10.666666666666666</v>
      </c>
      <c r="W122" s="844">
        <f t="shared" si="22"/>
        <v>20.333333333333332</v>
      </c>
      <c r="X122" s="828">
        <f t="shared" si="23"/>
        <v>15</v>
      </c>
      <c r="Y122" s="1009">
        <f t="shared" si="24"/>
        <v>27.266666666666669</v>
      </c>
      <c r="Z122" s="1857"/>
      <c r="AA122" s="1828"/>
      <c r="AB122" s="1831"/>
      <c r="AC122" s="1860"/>
      <c r="AD122" s="1863"/>
      <c r="AE122" s="1828"/>
      <c r="AF122" s="1831"/>
      <c r="AG122" s="1834"/>
      <c r="AH122" s="1837"/>
      <c r="AI122" s="1840"/>
      <c r="AJ122" s="1843"/>
    </row>
    <row r="123" spans="1:36" ht="16.5" thickBot="1" x14ac:dyDescent="0.3">
      <c r="A123" s="1847"/>
      <c r="B123" s="1850"/>
      <c r="C123" s="1796"/>
      <c r="D123" s="1855"/>
      <c r="E123" s="909"/>
      <c r="F123" s="910"/>
      <c r="G123" s="911"/>
      <c r="H123" s="912"/>
      <c r="I123" s="913"/>
      <c r="J123" s="911"/>
      <c r="K123" s="914"/>
      <c r="L123" s="934"/>
      <c r="M123" s="935"/>
      <c r="N123" s="936"/>
      <c r="O123" s="918"/>
      <c r="P123" s="919"/>
      <c r="Q123" s="920"/>
      <c r="R123" s="921"/>
      <c r="S123" s="922"/>
      <c r="T123" s="940"/>
      <c r="U123" s="922"/>
      <c r="V123" s="888">
        <f t="shared" si="21"/>
        <v>0</v>
      </c>
      <c r="W123" s="889">
        <f t="shared" si="22"/>
        <v>0</v>
      </c>
      <c r="X123" s="941">
        <f t="shared" si="23"/>
        <v>0</v>
      </c>
      <c r="Y123" s="891">
        <f t="shared" si="24"/>
        <v>0</v>
      </c>
      <c r="Z123" s="1858"/>
      <c r="AA123" s="1829"/>
      <c r="AB123" s="1832"/>
      <c r="AC123" s="1861"/>
      <c r="AD123" s="1864"/>
      <c r="AE123" s="1829"/>
      <c r="AF123" s="1832"/>
      <c r="AG123" s="1835"/>
      <c r="AH123" s="1838"/>
      <c r="AI123" s="1841"/>
      <c r="AJ123" s="1844"/>
    </row>
    <row r="124" spans="1:36" ht="18.75" customHeight="1" thickTop="1" x14ac:dyDescent="0.25">
      <c r="A124" s="1778">
        <v>21</v>
      </c>
      <c r="B124" s="1780" t="s">
        <v>1463</v>
      </c>
      <c r="C124" s="1823" t="s">
        <v>1464</v>
      </c>
      <c r="D124" s="1824">
        <f>(400+400)*0.9</f>
        <v>720</v>
      </c>
      <c r="E124" s="823" t="s">
        <v>880</v>
      </c>
      <c r="F124" s="820">
        <v>161</v>
      </c>
      <c r="G124" s="818">
        <v>160</v>
      </c>
      <c r="H124" s="819">
        <v>160</v>
      </c>
      <c r="I124" s="820">
        <v>161</v>
      </c>
      <c r="J124" s="818">
        <v>160</v>
      </c>
      <c r="K124" s="821">
        <v>160</v>
      </c>
      <c r="L124" s="817">
        <v>161</v>
      </c>
      <c r="M124" s="818">
        <v>160</v>
      </c>
      <c r="N124" s="819">
        <v>159</v>
      </c>
      <c r="O124" s="822">
        <v>252</v>
      </c>
      <c r="P124" s="823">
        <v>251</v>
      </c>
      <c r="Q124" s="824">
        <v>251</v>
      </c>
      <c r="R124" s="1012">
        <v>390</v>
      </c>
      <c r="S124" s="1013">
        <v>390</v>
      </c>
      <c r="T124" s="1014">
        <v>390</v>
      </c>
      <c r="U124" s="1013">
        <v>390</v>
      </c>
      <c r="V124" s="826">
        <f t="shared" si="21"/>
        <v>160.33333333333334</v>
      </c>
      <c r="W124" s="827">
        <f t="shared" si="22"/>
        <v>160.33333333333334</v>
      </c>
      <c r="X124" s="943">
        <f t="shared" si="23"/>
        <v>160</v>
      </c>
      <c r="Y124" s="944">
        <f t="shared" si="24"/>
        <v>251.33333333333334</v>
      </c>
      <c r="Z124" s="1774">
        <f>SUM(V124:V125)</f>
        <v>160.33333333333334</v>
      </c>
      <c r="AA124" s="1754">
        <f>SUM(W124:W125)</f>
        <v>160.33333333333334</v>
      </c>
      <c r="AB124" s="1756">
        <f>SUM(X124:X125)</f>
        <v>160</v>
      </c>
      <c r="AC124" s="1776">
        <f>SUM(Y124:Y125)</f>
        <v>251.33333333333334</v>
      </c>
      <c r="AD124" s="1752">
        <f t="shared" ref="AD124:AG124" si="48">Z124*0.38*0.9*SQRT(3)</f>
        <v>94.975273982231812</v>
      </c>
      <c r="AE124" s="1754">
        <f t="shared" si="48"/>
        <v>94.975273982231812</v>
      </c>
      <c r="AF124" s="1756">
        <f t="shared" si="48"/>
        <v>94.777820190168953</v>
      </c>
      <c r="AG124" s="1758">
        <f t="shared" si="48"/>
        <v>148.88015921539042</v>
      </c>
      <c r="AH124" s="1760">
        <f>MAX(Z124:AC125)</f>
        <v>251.33333333333334</v>
      </c>
      <c r="AI124" s="1762">
        <f t="shared" ref="AI124" si="49">AH124*0.38*0.9*SQRT(3)</f>
        <v>148.88015921539042</v>
      </c>
      <c r="AJ124" s="1764">
        <f>D124-AI124</f>
        <v>571.11984078460955</v>
      </c>
    </row>
    <row r="125" spans="1:36" ht="18.75" customHeight="1" thickBot="1" x14ac:dyDescent="0.3">
      <c r="A125" s="1821"/>
      <c r="B125" s="1822"/>
      <c r="C125" s="1822"/>
      <c r="D125" s="1825"/>
      <c r="E125" s="919"/>
      <c r="F125" s="911"/>
      <c r="G125" s="911"/>
      <c r="H125" s="911"/>
      <c r="I125" s="911"/>
      <c r="J125" s="911"/>
      <c r="K125" s="911"/>
      <c r="L125" s="1026"/>
      <c r="M125" s="866"/>
      <c r="N125" s="867"/>
      <c r="O125" s="871"/>
      <c r="P125" s="869"/>
      <c r="Q125" s="870"/>
      <c r="R125" s="1015"/>
      <c r="S125" s="1016"/>
      <c r="T125" s="1015"/>
      <c r="U125" s="1016"/>
      <c r="V125" s="999"/>
      <c r="W125" s="1000"/>
      <c r="X125" s="1027"/>
      <c r="Y125" s="1028"/>
      <c r="Z125" s="1826"/>
      <c r="AA125" s="1820"/>
      <c r="AB125" s="1801"/>
      <c r="AC125" s="1819"/>
      <c r="AD125" s="1803"/>
      <c r="AE125" s="1820"/>
      <c r="AF125" s="1801"/>
      <c r="AG125" s="1802"/>
      <c r="AH125" s="1817"/>
      <c r="AI125" s="1791"/>
      <c r="AJ125" s="1818"/>
    </row>
    <row r="126" spans="1:36" ht="18.75" customHeight="1" thickTop="1" x14ac:dyDescent="0.25">
      <c r="A126" s="1793">
        <v>22</v>
      </c>
      <c r="B126" s="1795" t="s">
        <v>1465</v>
      </c>
      <c r="C126" s="1797" t="s">
        <v>88</v>
      </c>
      <c r="D126" s="1799">
        <f>100*0.9</f>
        <v>90</v>
      </c>
      <c r="E126" s="950" t="s">
        <v>481</v>
      </c>
      <c r="F126" s="951">
        <v>25</v>
      </c>
      <c r="G126" s="952">
        <v>27</v>
      </c>
      <c r="H126" s="953">
        <v>24</v>
      </c>
      <c r="I126" s="954">
        <v>25</v>
      </c>
      <c r="J126" s="952">
        <v>26</v>
      </c>
      <c r="K126" s="955">
        <v>25</v>
      </c>
      <c r="L126" s="898">
        <v>25</v>
      </c>
      <c r="M126" s="899">
        <v>24</v>
      </c>
      <c r="N126" s="900">
        <v>27</v>
      </c>
      <c r="O126" s="901">
        <v>25</v>
      </c>
      <c r="P126" s="902">
        <v>25</v>
      </c>
      <c r="Q126" s="903">
        <v>26</v>
      </c>
      <c r="R126" s="1029">
        <v>380</v>
      </c>
      <c r="S126" s="1030">
        <v>380</v>
      </c>
      <c r="T126" s="1031">
        <v>390</v>
      </c>
      <c r="U126" s="1030">
        <v>390</v>
      </c>
      <c r="V126" s="826">
        <f t="shared" ref="V126:V139" si="50">IF(AND(F126=0,G126=0,H126=0),0,IF(AND(F126=0,G126=0),H126,IF(AND(F126=0,H126=0),G126,IF(AND(G126=0,H126=0),F126,IF(F126=0,(G126+H126)/2,IF(G126=0,(F126+H126)/2,IF(H126=0,(F126+G126)/2,(F126+G126+H126)/3)))))))</f>
        <v>25.333333333333332</v>
      </c>
      <c r="W126" s="827">
        <f t="shared" ref="W126:W148" si="51">IF(AND(I126=0,J126=0,K126=0),0,IF(AND(I126=0,J126=0),K126,IF(AND(I126=0,K126=0),J126,IF(AND(J126=0,K126=0),I126,IF(I126=0,(J126+K126)/2,IF(J126=0,(I126+K126)/2,IF(K126=0,(I126+J126)/2,(I126+J126+K126)/3)))))))</f>
        <v>25.333333333333332</v>
      </c>
      <c r="X126" s="943">
        <f t="shared" ref="X126:Y141" si="52">IF(AND(L126=0,M126=0,N126=0),0,IF(AND(L126=0,M126=0),N126,IF(AND(L126=0,N126=0),M126,IF(AND(M126=0,N126=0),L126,IF(L126=0,(M126+N126)/2,IF(M126=0,(L126+N126)/2,IF(N126=0,(L126+M126)/2,(L126+M126+N126)/3)))))))</f>
        <v>25.333333333333332</v>
      </c>
      <c r="Y126" s="944">
        <f t="shared" ref="Y126:Y131" si="53">IF(AND(O126=0,P126=0,Q126=0),0,IF(AND(O126=0,P126=0),Q126,IF(AND(O126=0,Q126=0),P126,IF(AND(P126=0,Q126=0),O126,IF(O126=0,(P126+Q126)/2,IF(P126=0,(O126+Q126)/2,IF(Q126=0,(O126+P126)/2,(O126+P126+Q126)/3)))))))</f>
        <v>25.333333333333332</v>
      </c>
      <c r="Z126" s="1774">
        <f>SUM(V126:V127)</f>
        <v>25.333333333333332</v>
      </c>
      <c r="AA126" s="1754">
        <f>SUM(W126:W127)</f>
        <v>25.333333333333332</v>
      </c>
      <c r="AB126" s="1756">
        <f>SUM(X126:X127)</f>
        <v>25.333333333333332</v>
      </c>
      <c r="AC126" s="1776">
        <f>SUM(Y126:Y127)</f>
        <v>25.333333333333332</v>
      </c>
      <c r="AD126" s="1752">
        <f t="shared" ref="AD126:AG126" si="54">Z126*0.38*0.9*SQRT(3)</f>
        <v>15.006488196776752</v>
      </c>
      <c r="AE126" s="1754">
        <f t="shared" si="54"/>
        <v>15.006488196776752</v>
      </c>
      <c r="AF126" s="1756">
        <f t="shared" si="54"/>
        <v>15.006488196776752</v>
      </c>
      <c r="AG126" s="1758">
        <f t="shared" si="54"/>
        <v>15.006488196776752</v>
      </c>
      <c r="AH126" s="1760">
        <f>MAX(Z126:AC127)</f>
        <v>25.333333333333332</v>
      </c>
      <c r="AI126" s="1762">
        <f t="shared" ref="AI126" si="55">AH126*0.38*0.9*SQRT(3)</f>
        <v>15.006488196776752</v>
      </c>
      <c r="AJ126" s="1764">
        <f>D126-AI126</f>
        <v>74.993511803223242</v>
      </c>
    </row>
    <row r="127" spans="1:36" ht="16.5" thickBot="1" x14ac:dyDescent="0.3">
      <c r="A127" s="1794"/>
      <c r="B127" s="1796"/>
      <c r="C127" s="1798"/>
      <c r="D127" s="1800"/>
      <c r="E127" s="877"/>
      <c r="F127" s="878"/>
      <c r="G127" s="879"/>
      <c r="H127" s="880"/>
      <c r="I127" s="881"/>
      <c r="J127" s="879"/>
      <c r="K127" s="882"/>
      <c r="L127" s="878"/>
      <c r="M127" s="879"/>
      <c r="N127" s="880"/>
      <c r="O127" s="883"/>
      <c r="P127" s="884"/>
      <c r="Q127" s="885"/>
      <c r="R127" s="886"/>
      <c r="S127" s="887"/>
      <c r="T127" s="1018"/>
      <c r="U127" s="887"/>
      <c r="V127" s="888">
        <f t="shared" si="50"/>
        <v>0</v>
      </c>
      <c r="W127" s="889">
        <f t="shared" si="51"/>
        <v>0</v>
      </c>
      <c r="X127" s="941">
        <f t="shared" si="52"/>
        <v>0</v>
      </c>
      <c r="Y127" s="942">
        <f t="shared" si="53"/>
        <v>0</v>
      </c>
      <c r="Z127" s="1775"/>
      <c r="AA127" s="1755"/>
      <c r="AB127" s="1757"/>
      <c r="AC127" s="1777"/>
      <c r="AD127" s="1753"/>
      <c r="AE127" s="1755"/>
      <c r="AF127" s="1757"/>
      <c r="AG127" s="1759"/>
      <c r="AH127" s="1761"/>
      <c r="AI127" s="1763"/>
      <c r="AJ127" s="1765"/>
    </row>
    <row r="128" spans="1:36" ht="18.75" customHeight="1" thickTop="1" x14ac:dyDescent="0.25">
      <c r="A128" s="1778">
        <v>23</v>
      </c>
      <c r="B128" s="1780" t="s">
        <v>1466</v>
      </c>
      <c r="C128" s="1782" t="s">
        <v>83</v>
      </c>
      <c r="D128" s="1813">
        <f>160*0.9</f>
        <v>144</v>
      </c>
      <c r="E128" s="892" t="s">
        <v>1467</v>
      </c>
      <c r="F128" s="893">
        <v>0</v>
      </c>
      <c r="G128" s="894">
        <v>0</v>
      </c>
      <c r="H128" s="895">
        <v>0</v>
      </c>
      <c r="I128" s="896">
        <v>0</v>
      </c>
      <c r="J128" s="894">
        <v>0</v>
      </c>
      <c r="K128" s="897">
        <v>0</v>
      </c>
      <c r="L128" s="898">
        <v>0</v>
      </c>
      <c r="M128" s="899">
        <v>0</v>
      </c>
      <c r="N128" s="900">
        <v>0</v>
      </c>
      <c r="O128" s="901">
        <v>0</v>
      </c>
      <c r="P128" s="902">
        <v>0</v>
      </c>
      <c r="Q128" s="903">
        <v>0</v>
      </c>
      <c r="R128" s="1029">
        <v>390</v>
      </c>
      <c r="S128" s="1030">
        <v>390</v>
      </c>
      <c r="T128" s="1031">
        <v>390</v>
      </c>
      <c r="U128" s="1030">
        <v>390</v>
      </c>
      <c r="V128" s="826">
        <f t="shared" si="50"/>
        <v>0</v>
      </c>
      <c r="W128" s="827">
        <f t="shared" si="51"/>
        <v>0</v>
      </c>
      <c r="X128" s="943">
        <f t="shared" si="52"/>
        <v>0</v>
      </c>
      <c r="Y128" s="944">
        <f t="shared" si="53"/>
        <v>0</v>
      </c>
      <c r="Z128" s="1774">
        <f>SUM(V128:V129)</f>
        <v>0</v>
      </c>
      <c r="AA128" s="1754">
        <f>SUM(W128:W129)</f>
        <v>0</v>
      </c>
      <c r="AB128" s="1756">
        <f>SUM(X128:X129)</f>
        <v>0</v>
      </c>
      <c r="AC128" s="1776">
        <f>SUM(Y128:Y129)</f>
        <v>0</v>
      </c>
      <c r="AD128" s="1752">
        <f t="shared" ref="AD128:AG128" si="56">Z128*0.38*0.9*SQRT(3)</f>
        <v>0</v>
      </c>
      <c r="AE128" s="1754">
        <f t="shared" si="56"/>
        <v>0</v>
      </c>
      <c r="AF128" s="1756">
        <f t="shared" si="56"/>
        <v>0</v>
      </c>
      <c r="AG128" s="1758">
        <f t="shared" si="56"/>
        <v>0</v>
      </c>
      <c r="AH128" s="1760">
        <f>MAX(Z128:AC129)</f>
        <v>0</v>
      </c>
      <c r="AI128" s="1762">
        <f t="shared" ref="AI128" si="57">AH128*0.38*0.9*SQRT(3)</f>
        <v>0</v>
      </c>
      <c r="AJ128" s="1764">
        <f>D128-AI128</f>
        <v>144</v>
      </c>
    </row>
    <row r="129" spans="1:1549" ht="16.5" thickBot="1" x14ac:dyDescent="0.3">
      <c r="A129" s="1779"/>
      <c r="B129" s="1781"/>
      <c r="C129" s="1783"/>
      <c r="D129" s="1815"/>
      <c r="E129" s="877"/>
      <c r="F129" s="878"/>
      <c r="G129" s="879"/>
      <c r="H129" s="880"/>
      <c r="I129" s="881"/>
      <c r="J129" s="879"/>
      <c r="K129" s="882"/>
      <c r="L129" s="878"/>
      <c r="M129" s="879"/>
      <c r="N129" s="880"/>
      <c r="O129" s="883"/>
      <c r="P129" s="884"/>
      <c r="Q129" s="885"/>
      <c r="R129" s="886"/>
      <c r="S129" s="887"/>
      <c r="T129" s="1018"/>
      <c r="U129" s="887"/>
      <c r="V129" s="888">
        <f t="shared" si="50"/>
        <v>0</v>
      </c>
      <c r="W129" s="889">
        <f t="shared" si="51"/>
        <v>0</v>
      </c>
      <c r="X129" s="941">
        <f t="shared" si="52"/>
        <v>0</v>
      </c>
      <c r="Y129" s="942">
        <f t="shared" si="53"/>
        <v>0</v>
      </c>
      <c r="Z129" s="1775"/>
      <c r="AA129" s="1755"/>
      <c r="AB129" s="1757"/>
      <c r="AC129" s="1777"/>
      <c r="AD129" s="1753"/>
      <c r="AE129" s="1755"/>
      <c r="AF129" s="1757"/>
      <c r="AG129" s="1759"/>
      <c r="AH129" s="1761"/>
      <c r="AI129" s="1763"/>
      <c r="AJ129" s="1765"/>
    </row>
    <row r="130" spans="1:1549" ht="18.75" customHeight="1" thickTop="1" x14ac:dyDescent="0.25">
      <c r="A130" s="1793">
        <v>24</v>
      </c>
      <c r="B130" s="1795" t="s">
        <v>1468</v>
      </c>
      <c r="C130" s="1797" t="s">
        <v>280</v>
      </c>
      <c r="D130" s="1799">
        <f>630*0.9</f>
        <v>567</v>
      </c>
      <c r="E130" s="892" t="s">
        <v>1365</v>
      </c>
      <c r="F130" s="893">
        <v>23</v>
      </c>
      <c r="G130" s="894">
        <v>26</v>
      </c>
      <c r="H130" s="895">
        <v>23</v>
      </c>
      <c r="I130" s="896">
        <v>9</v>
      </c>
      <c r="J130" s="894">
        <v>11</v>
      </c>
      <c r="K130" s="897">
        <v>9</v>
      </c>
      <c r="L130" s="898">
        <v>3</v>
      </c>
      <c r="M130" s="899">
        <v>6</v>
      </c>
      <c r="N130" s="900">
        <v>3</v>
      </c>
      <c r="O130" s="901">
        <v>5</v>
      </c>
      <c r="P130" s="902">
        <v>9</v>
      </c>
      <c r="Q130" s="903">
        <v>8</v>
      </c>
      <c r="R130" s="1029">
        <v>390</v>
      </c>
      <c r="S130" s="1030">
        <v>390</v>
      </c>
      <c r="T130" s="1031">
        <v>390</v>
      </c>
      <c r="U130" s="1030">
        <v>390</v>
      </c>
      <c r="V130" s="826">
        <f t="shared" si="50"/>
        <v>24</v>
      </c>
      <c r="W130" s="827">
        <f t="shared" si="51"/>
        <v>9.6666666666666661</v>
      </c>
      <c r="X130" s="943">
        <f t="shared" si="52"/>
        <v>4</v>
      </c>
      <c r="Y130" s="944">
        <f t="shared" si="53"/>
        <v>7.333333333333333</v>
      </c>
      <c r="Z130" s="1774">
        <f>SUM(V130:V131)</f>
        <v>25</v>
      </c>
      <c r="AA130" s="1754">
        <f>SUM(W130:W131)</f>
        <v>9.6666666666666661</v>
      </c>
      <c r="AB130" s="1756">
        <f>SUM(X130:X131)</f>
        <v>4</v>
      </c>
      <c r="AC130" s="1776">
        <f>SUM(Y130:Y131)</f>
        <v>7.333333333333333</v>
      </c>
      <c r="AD130" s="1752">
        <f t="shared" ref="AD130:AG139" si="58">Z130*0.38*0.9*SQRT(3)</f>
        <v>14.809034404713902</v>
      </c>
      <c r="AE130" s="1754">
        <f t="shared" si="58"/>
        <v>5.7261599698227084</v>
      </c>
      <c r="AF130" s="1756">
        <f t="shared" si="58"/>
        <v>2.369445504754224</v>
      </c>
      <c r="AG130" s="1758">
        <f t="shared" si="58"/>
        <v>4.3439834253827438</v>
      </c>
      <c r="AH130" s="1760">
        <f>MAX(Z130:AC131)</f>
        <v>25</v>
      </c>
      <c r="AI130" s="1762">
        <f t="shared" ref="AI130:AI139" si="59">AH130*0.38*0.9*SQRT(3)</f>
        <v>14.809034404713902</v>
      </c>
      <c r="AJ130" s="1764">
        <f>D130-AI130</f>
        <v>552.19096559528612</v>
      </c>
    </row>
    <row r="131" spans="1:1549" ht="16.5" thickBot="1" x14ac:dyDescent="0.3">
      <c r="A131" s="1794"/>
      <c r="B131" s="1796"/>
      <c r="C131" s="1798"/>
      <c r="D131" s="1800"/>
      <c r="E131" s="877" t="s">
        <v>1366</v>
      </c>
      <c r="F131" s="878">
        <v>0</v>
      </c>
      <c r="G131" s="879">
        <v>0</v>
      </c>
      <c r="H131" s="880">
        <v>1</v>
      </c>
      <c r="I131" s="881">
        <v>0</v>
      </c>
      <c r="J131" s="879">
        <v>0</v>
      </c>
      <c r="K131" s="882">
        <v>0</v>
      </c>
      <c r="L131" s="878">
        <v>0</v>
      </c>
      <c r="M131" s="879">
        <v>0</v>
      </c>
      <c r="N131" s="880">
        <v>0</v>
      </c>
      <c r="O131" s="883">
        <v>0</v>
      </c>
      <c r="P131" s="884">
        <v>0</v>
      </c>
      <c r="Q131" s="885">
        <v>0</v>
      </c>
      <c r="R131" s="886">
        <v>390</v>
      </c>
      <c r="S131" s="887">
        <v>390</v>
      </c>
      <c r="T131" s="1018">
        <v>390</v>
      </c>
      <c r="U131" s="887">
        <v>390</v>
      </c>
      <c r="V131" s="888">
        <f t="shared" si="50"/>
        <v>1</v>
      </c>
      <c r="W131" s="889">
        <f t="shared" si="51"/>
        <v>0</v>
      </c>
      <c r="X131" s="941">
        <f t="shared" si="52"/>
        <v>0</v>
      </c>
      <c r="Y131" s="942">
        <f t="shared" si="53"/>
        <v>0</v>
      </c>
      <c r="Z131" s="1775"/>
      <c r="AA131" s="1755"/>
      <c r="AB131" s="1757"/>
      <c r="AC131" s="1777"/>
      <c r="AD131" s="1753"/>
      <c r="AE131" s="1755"/>
      <c r="AF131" s="1757"/>
      <c r="AG131" s="1759"/>
      <c r="AH131" s="1761"/>
      <c r="AI131" s="1763"/>
      <c r="AJ131" s="1765"/>
    </row>
    <row r="132" spans="1:1549" ht="15" customHeight="1" thickTop="1" x14ac:dyDescent="0.25">
      <c r="A132" s="1807">
        <v>25</v>
      </c>
      <c r="B132" s="1780" t="s">
        <v>1469</v>
      </c>
      <c r="C132" s="1782" t="s">
        <v>99</v>
      </c>
      <c r="D132" s="1813">
        <f>250*0.9</f>
        <v>225</v>
      </c>
      <c r="E132" s="892" t="s">
        <v>471</v>
      </c>
      <c r="F132" s="893">
        <v>26</v>
      </c>
      <c r="G132" s="894">
        <v>30</v>
      </c>
      <c r="H132" s="895">
        <v>31</v>
      </c>
      <c r="I132" s="896">
        <v>26</v>
      </c>
      <c r="J132" s="894">
        <v>29</v>
      </c>
      <c r="K132" s="897">
        <v>31</v>
      </c>
      <c r="L132" s="898">
        <v>26</v>
      </c>
      <c r="M132" s="899">
        <v>31</v>
      </c>
      <c r="N132" s="900">
        <v>30</v>
      </c>
      <c r="O132" s="901">
        <v>26</v>
      </c>
      <c r="P132" s="902">
        <v>31</v>
      </c>
      <c r="Q132" s="903">
        <v>29</v>
      </c>
      <c r="R132" s="1029">
        <v>390</v>
      </c>
      <c r="S132" s="1030">
        <v>390</v>
      </c>
      <c r="T132" s="1031">
        <v>390</v>
      </c>
      <c r="U132" s="1030">
        <v>390</v>
      </c>
      <c r="V132" s="1032">
        <f>IF(AND(F132=0,G132=0,H132=0),0,IF(AND(F132=0,G132=0),H132,IF(AND(F132=0,H132=0),G132,IF(AND(G132=0,H132=0),F132,IF(F132=0,(G132+H132)/2,IF(G132=0,(F132+H132)/2,IF(H132=0,(F132+G132)/2,(F132+G132+H132)/3)))))))</f>
        <v>29</v>
      </c>
      <c r="W132" s="827">
        <f t="shared" si="51"/>
        <v>28.666666666666668</v>
      </c>
      <c r="X132" s="943">
        <f>IF(AND(L132=0,M132=0,N132=0),0,IF(AND(L132=0,M132=0),N132,IF(AND(L132=0,N132=0),M132,IF(AND(M132=0,N132=0),L132,IF(L132=0,(M132+N132)/2,IF(M132=0,(L132+N132)/2,IF(N132=0,(L132+M132)/2,(L132+M132+N132)/3)))))))</f>
        <v>29</v>
      </c>
      <c r="Y132" s="1033">
        <f>IF(AND(M132=0,N132=0,O132=0),0,IF(AND(M132=0,N132=0),O132,IF(AND(M132=0,O132=0),N132,IF(AND(N132=0,O132=0),M132,IF(M132=0,(N132+O132)/2,IF(N132=0,(M132+O132)/2,IF(O132=0,(M132+N132)/2,(M132+N132+O132)/3)))))))</f>
        <v>29</v>
      </c>
      <c r="Z132" s="1774">
        <f>SUM(V132:V134)</f>
        <v>31</v>
      </c>
      <c r="AA132" s="1804">
        <f>SUM(W132:W134)</f>
        <v>31.333333333333336</v>
      </c>
      <c r="AB132" s="1756">
        <f>SUM(X132:X134)</f>
        <v>31</v>
      </c>
      <c r="AC132" s="1758">
        <f>SUM(Y132:Y134)</f>
        <v>35.866666666666667</v>
      </c>
      <c r="AD132" s="1752">
        <f t="shared" si="58"/>
        <v>18.363202661845236</v>
      </c>
      <c r="AE132" s="1804">
        <f t="shared" si="58"/>
        <v>18.560656453908091</v>
      </c>
      <c r="AF132" s="1756">
        <f t="shared" si="58"/>
        <v>18.363202661845236</v>
      </c>
      <c r="AG132" s="1758">
        <f t="shared" si="58"/>
        <v>21.246028025962875</v>
      </c>
      <c r="AH132" s="1788">
        <f>MAX(Z132:AC134)</f>
        <v>35.866666666666667</v>
      </c>
      <c r="AI132" s="1762">
        <f t="shared" si="59"/>
        <v>21.246028025962875</v>
      </c>
      <c r="AJ132" s="1735">
        <f>D132-AI132</f>
        <v>203.75397197403711</v>
      </c>
    </row>
    <row r="133" spans="1:1549" ht="15" customHeight="1" x14ac:dyDescent="0.25">
      <c r="A133" s="1808"/>
      <c r="B133" s="1810"/>
      <c r="C133" s="1812"/>
      <c r="D133" s="1814"/>
      <c r="E133" s="1034" t="s">
        <v>415</v>
      </c>
      <c r="F133" s="1035">
        <v>0</v>
      </c>
      <c r="G133" s="1036">
        <v>0</v>
      </c>
      <c r="H133" s="1037">
        <v>0</v>
      </c>
      <c r="I133" s="1038">
        <v>0</v>
      </c>
      <c r="J133" s="1036">
        <v>0</v>
      </c>
      <c r="K133" s="1039">
        <v>0</v>
      </c>
      <c r="L133" s="1040">
        <v>0</v>
      </c>
      <c r="M133" s="1041">
        <v>0</v>
      </c>
      <c r="N133" s="1042">
        <v>0</v>
      </c>
      <c r="O133" s="1043">
        <v>4.2</v>
      </c>
      <c r="P133" s="1044">
        <v>4.2</v>
      </c>
      <c r="Q133" s="1019">
        <v>4.2</v>
      </c>
      <c r="R133" s="1045">
        <v>390</v>
      </c>
      <c r="S133" s="1046">
        <v>390</v>
      </c>
      <c r="T133" s="1047">
        <v>390</v>
      </c>
      <c r="U133" s="1048">
        <v>390</v>
      </c>
      <c r="V133" s="856">
        <f>IF(AND(F133=0,G133=0,H133=0),0,IF(AND(F133=0,G133=0),H133,IF(AND(F133=0,H133=0),G133,IF(AND(G133=0,H133=0),F133,IF(F133=0,(G133+H133)/2,IF(G133=0,(F133+H133)/2,IF(H133=0,(F133+G133)/2,(F133+G133+H133)/3)))))))</f>
        <v>0</v>
      </c>
      <c r="W133" s="856">
        <f>IF(AND(I133=0,J133=0,K133=0),0,IF(AND(I133=0,J133=0),K133,IF(AND(I133=0,K133=0),J133,IF(AND(J133=0,K133=0),I133,IF(I133=0,(J133+K133)/2,IF(J133=0,(I133+K133)/2,IF(K133=0,(I133+J133)/2,(I133+J133+K133)/3)))))))</f>
        <v>0</v>
      </c>
      <c r="X133" s="1049">
        <f>IF(AND(L133=0,M133=0,N133=0),0,IF(AND(L133=0,M133=0),N133,IF(AND(L133=0,N133=0),M133,IF(AND(M133=0,N133=0),L133,IF(L133=0,(M133+N133)/2,IF(M133=0,(L133+N133)/2,IF(N133=0,(L133+M133)/2,(L133+M133+N133)/3)))))))</f>
        <v>0</v>
      </c>
      <c r="Y133" s="1049">
        <f>IF(AND(M133=0,N133=0,O133=0),0,IF(AND(M133=0,N133=0),O133,IF(AND(M133=0,O133=0),N133,IF(AND(N133=0,O133=0),M133,IF(M133=0,(N133+O133)/2,IF(N133=0,(M133+O133)/2,IF(O133=0,(M133+N133)/2,(M133+N133+O133)/3)))))))</f>
        <v>4.2</v>
      </c>
      <c r="Z133" s="1816"/>
      <c r="AA133" s="1805"/>
      <c r="AB133" s="1801"/>
      <c r="AC133" s="1802"/>
      <c r="AD133" s="1803"/>
      <c r="AE133" s="1805"/>
      <c r="AF133" s="1801"/>
      <c r="AG133" s="1802"/>
      <c r="AH133" s="1789"/>
      <c r="AI133" s="1791"/>
      <c r="AJ133" s="1792"/>
    </row>
    <row r="134" spans="1:1549" ht="15.75" customHeight="1" thickBot="1" x14ac:dyDescent="0.3">
      <c r="A134" s="1809"/>
      <c r="B134" s="1811"/>
      <c r="C134" s="1783"/>
      <c r="D134" s="1815"/>
      <c r="E134" s="877" t="s">
        <v>1367</v>
      </c>
      <c r="F134" s="878">
        <v>3</v>
      </c>
      <c r="G134" s="879">
        <v>2</v>
      </c>
      <c r="H134" s="880">
        <v>1</v>
      </c>
      <c r="I134" s="881">
        <v>4</v>
      </c>
      <c r="J134" s="879">
        <v>3</v>
      </c>
      <c r="K134" s="882">
        <v>1</v>
      </c>
      <c r="L134" s="878">
        <v>2</v>
      </c>
      <c r="M134" s="879">
        <v>3</v>
      </c>
      <c r="N134" s="880">
        <v>1</v>
      </c>
      <c r="O134" s="883">
        <v>4</v>
      </c>
      <c r="P134" s="884">
        <v>1</v>
      </c>
      <c r="Q134" s="885">
        <v>3</v>
      </c>
      <c r="R134" s="886">
        <v>390</v>
      </c>
      <c r="S134" s="887">
        <v>390</v>
      </c>
      <c r="T134" s="1018">
        <v>390</v>
      </c>
      <c r="U134" s="887">
        <v>390</v>
      </c>
      <c r="V134" s="1050">
        <f t="shared" si="50"/>
        <v>2</v>
      </c>
      <c r="W134" s="1051">
        <f t="shared" si="51"/>
        <v>2.6666666666666665</v>
      </c>
      <c r="X134" s="941">
        <f>IF(AND(L134=0,M134=0,N134=0),0,IF(AND(L134=0,M134=0),N134,IF(AND(L134=0,N134=0),M134,IF(AND(M134=0,N134=0),L134,IF(L134=0,(M134+N134)/2,IF(M134=0,(L134+N134)/2,IF(N134=0,(L134+M134)/2,(L134+M134+N134)/3)))))))</f>
        <v>2</v>
      </c>
      <c r="Y134" s="1052">
        <f t="shared" si="52"/>
        <v>2.6666666666666665</v>
      </c>
      <c r="Z134" s="1775"/>
      <c r="AA134" s="1806"/>
      <c r="AB134" s="1757"/>
      <c r="AC134" s="1759"/>
      <c r="AD134" s="1753"/>
      <c r="AE134" s="1806"/>
      <c r="AF134" s="1757"/>
      <c r="AG134" s="1759"/>
      <c r="AH134" s="1790"/>
      <c r="AI134" s="1763"/>
      <c r="AJ134" s="1736"/>
    </row>
    <row r="135" spans="1:1549" ht="15" customHeight="1" thickTop="1" x14ac:dyDescent="0.25">
      <c r="A135" s="1793">
        <v>26</v>
      </c>
      <c r="B135" s="1795" t="s">
        <v>1470</v>
      </c>
      <c r="C135" s="1797" t="s">
        <v>1471</v>
      </c>
      <c r="D135" s="1799">
        <f>100*0.9</f>
        <v>90</v>
      </c>
      <c r="E135" s="892" t="s">
        <v>483</v>
      </c>
      <c r="F135" s="893">
        <v>23</v>
      </c>
      <c r="G135" s="894">
        <v>25</v>
      </c>
      <c r="H135" s="895">
        <v>24</v>
      </c>
      <c r="I135" s="896">
        <v>24</v>
      </c>
      <c r="J135" s="894">
        <v>24</v>
      </c>
      <c r="K135" s="897">
        <v>25</v>
      </c>
      <c r="L135" s="898">
        <v>25</v>
      </c>
      <c r="M135" s="899">
        <v>23</v>
      </c>
      <c r="N135" s="900">
        <v>24</v>
      </c>
      <c r="O135" s="901">
        <v>24</v>
      </c>
      <c r="P135" s="902">
        <v>25</v>
      </c>
      <c r="Q135" s="903">
        <v>24</v>
      </c>
      <c r="R135" s="1029">
        <v>390</v>
      </c>
      <c r="S135" s="1030">
        <v>390</v>
      </c>
      <c r="T135" s="1031">
        <v>390</v>
      </c>
      <c r="U135" s="1030">
        <v>390</v>
      </c>
      <c r="V135" s="1032">
        <f t="shared" si="50"/>
        <v>24</v>
      </c>
      <c r="W135" s="827">
        <f t="shared" si="51"/>
        <v>24.333333333333332</v>
      </c>
      <c r="X135" s="943">
        <f t="shared" si="52"/>
        <v>24</v>
      </c>
      <c r="Y135" s="1033">
        <f t="shared" si="52"/>
        <v>23.666666666666668</v>
      </c>
      <c r="Z135" s="1774">
        <f>SUM(V135:V136)</f>
        <v>24</v>
      </c>
      <c r="AA135" s="1754">
        <f>SUM(W135:W136)</f>
        <v>24.333333333333332</v>
      </c>
      <c r="AB135" s="1756">
        <f>SUM(X135:X136)</f>
        <v>24</v>
      </c>
      <c r="AC135" s="1776">
        <f>SUM(Y135:Y136)</f>
        <v>23.666666666666668</v>
      </c>
      <c r="AD135" s="1752">
        <f t="shared" si="58"/>
        <v>14.216673028525348</v>
      </c>
      <c r="AE135" s="1754">
        <f t="shared" si="58"/>
        <v>14.414126820588194</v>
      </c>
      <c r="AF135" s="1756">
        <f t="shared" si="58"/>
        <v>14.216673028525348</v>
      </c>
      <c r="AG135" s="1758">
        <f t="shared" si="58"/>
        <v>14.019219236462494</v>
      </c>
      <c r="AH135" s="1760">
        <f>MAX(Z135:AC136)</f>
        <v>24.333333333333332</v>
      </c>
      <c r="AI135" s="1762">
        <f t="shared" si="59"/>
        <v>14.414126820588194</v>
      </c>
      <c r="AJ135" s="1764">
        <f>D135-AI135</f>
        <v>75.585873179411806</v>
      </c>
    </row>
    <row r="136" spans="1:1549" ht="15.75" customHeight="1" thickBot="1" x14ac:dyDescent="0.3">
      <c r="A136" s="1794"/>
      <c r="B136" s="1796"/>
      <c r="C136" s="1798"/>
      <c r="D136" s="1800"/>
      <c r="E136" s="877"/>
      <c r="F136" s="878"/>
      <c r="G136" s="879"/>
      <c r="H136" s="880"/>
      <c r="I136" s="881"/>
      <c r="J136" s="879"/>
      <c r="K136" s="882"/>
      <c r="L136" s="878"/>
      <c r="M136" s="879"/>
      <c r="N136" s="880"/>
      <c r="O136" s="883"/>
      <c r="P136" s="884"/>
      <c r="Q136" s="885"/>
      <c r="R136" s="886"/>
      <c r="S136" s="887"/>
      <c r="T136" s="1018"/>
      <c r="U136" s="887"/>
      <c r="V136" s="1050">
        <f t="shared" si="50"/>
        <v>0</v>
      </c>
      <c r="W136" s="1051">
        <f t="shared" si="51"/>
        <v>0</v>
      </c>
      <c r="X136" s="941">
        <f t="shared" si="52"/>
        <v>0</v>
      </c>
      <c r="Y136" s="1052">
        <f t="shared" si="52"/>
        <v>0</v>
      </c>
      <c r="Z136" s="1775"/>
      <c r="AA136" s="1755"/>
      <c r="AB136" s="1757"/>
      <c r="AC136" s="1777"/>
      <c r="AD136" s="1753"/>
      <c r="AE136" s="1755"/>
      <c r="AF136" s="1757"/>
      <c r="AG136" s="1759"/>
      <c r="AH136" s="1761"/>
      <c r="AI136" s="1763"/>
      <c r="AJ136" s="1765"/>
    </row>
    <row r="137" spans="1:1549" ht="15.75" customHeight="1" thickTop="1" x14ac:dyDescent="0.25">
      <c r="A137" s="1778">
        <v>27</v>
      </c>
      <c r="B137" s="1780" t="s">
        <v>1472</v>
      </c>
      <c r="C137" s="1782" t="s">
        <v>280</v>
      </c>
      <c r="D137" s="1784">
        <f>630*0.9</f>
        <v>567</v>
      </c>
      <c r="E137" s="1786" t="s">
        <v>1473</v>
      </c>
      <c r="F137" s="893">
        <v>50</v>
      </c>
      <c r="G137" s="894">
        <v>55</v>
      </c>
      <c r="H137" s="895">
        <v>53</v>
      </c>
      <c r="I137" s="896">
        <v>6</v>
      </c>
      <c r="J137" s="894">
        <v>7</v>
      </c>
      <c r="K137" s="897">
        <v>6</v>
      </c>
      <c r="L137" s="898">
        <v>3</v>
      </c>
      <c r="M137" s="899">
        <v>4</v>
      </c>
      <c r="N137" s="900">
        <v>3</v>
      </c>
      <c r="O137" s="901">
        <v>5</v>
      </c>
      <c r="P137" s="902">
        <v>7</v>
      </c>
      <c r="Q137" s="903">
        <v>6</v>
      </c>
      <c r="R137" s="1029">
        <v>390</v>
      </c>
      <c r="S137" s="1030">
        <v>390</v>
      </c>
      <c r="T137" s="1031">
        <v>390</v>
      </c>
      <c r="U137" s="1030">
        <v>390</v>
      </c>
      <c r="V137" s="826">
        <f t="shared" si="50"/>
        <v>52.666666666666664</v>
      </c>
      <c r="W137" s="827">
        <f t="shared" si="51"/>
        <v>6.333333333333333</v>
      </c>
      <c r="X137" s="943">
        <f t="shared" si="52"/>
        <v>3.3333333333333335</v>
      </c>
      <c r="Y137" s="944">
        <f t="shared" ref="Y137:Y148" si="60">IF(AND(O137=0,P137=0,Q137=0),0,IF(AND(O137=0,P137=0),Q137,IF(AND(O137=0,Q137=0),P137,IF(AND(P137=0,Q137=0),O137,IF(O137=0,(P137+Q137)/2,IF(P137=0,(O137+Q137)/2,IF(Q137=0,(O137+P137)/2,(O137+P137+Q137)/3)))))))</f>
        <v>6</v>
      </c>
      <c r="Z137" s="1774">
        <f>SUM(V137:V138)</f>
        <v>52.666666666666664</v>
      </c>
      <c r="AA137" s="1754">
        <f>SUM(W137:W138)</f>
        <v>6.333333333333333</v>
      </c>
      <c r="AB137" s="1756">
        <f>SUM(X137:X138)</f>
        <v>3.3333333333333335</v>
      </c>
      <c r="AC137" s="1776">
        <f>SUM(Y137:Y138)</f>
        <v>6</v>
      </c>
      <c r="AD137" s="1752">
        <f t="shared" si="58"/>
        <v>31.197699145930617</v>
      </c>
      <c r="AE137" s="1754">
        <f t="shared" si="58"/>
        <v>3.7516220491941881</v>
      </c>
      <c r="AF137" s="1756">
        <f t="shared" si="58"/>
        <v>1.9745379206285203</v>
      </c>
      <c r="AG137" s="1758">
        <f t="shared" si="58"/>
        <v>3.5541682571313369</v>
      </c>
      <c r="AH137" s="1760">
        <f>MAX(Z137:AC138)</f>
        <v>52.666666666666664</v>
      </c>
      <c r="AI137" s="1762">
        <f t="shared" si="59"/>
        <v>31.197699145930617</v>
      </c>
      <c r="AJ137" s="1764">
        <f>D137-AI137</f>
        <v>535.80230085406936</v>
      </c>
    </row>
    <row r="138" spans="1:1549" ht="16.5" customHeight="1" thickBot="1" x14ac:dyDescent="0.3">
      <c r="A138" s="1779"/>
      <c r="B138" s="1781"/>
      <c r="C138" s="1783"/>
      <c r="D138" s="1785"/>
      <c r="E138" s="1787"/>
      <c r="F138" s="878"/>
      <c r="G138" s="879"/>
      <c r="H138" s="880"/>
      <c r="I138" s="881"/>
      <c r="J138" s="879"/>
      <c r="K138" s="882"/>
      <c r="L138" s="878"/>
      <c r="M138" s="879"/>
      <c r="N138" s="880"/>
      <c r="O138" s="883"/>
      <c r="P138" s="884"/>
      <c r="Q138" s="885"/>
      <c r="R138" s="886"/>
      <c r="S138" s="887"/>
      <c r="T138" s="1018"/>
      <c r="U138" s="887"/>
      <c r="V138" s="888"/>
      <c r="W138" s="889"/>
      <c r="X138" s="941"/>
      <c r="Y138" s="942"/>
      <c r="Z138" s="1775"/>
      <c r="AA138" s="1755"/>
      <c r="AB138" s="1757"/>
      <c r="AC138" s="1777"/>
      <c r="AD138" s="1753"/>
      <c r="AE138" s="1755"/>
      <c r="AF138" s="1757"/>
      <c r="AG138" s="1759"/>
      <c r="AH138" s="1761"/>
      <c r="AI138" s="1763"/>
      <c r="AJ138" s="1765"/>
    </row>
    <row r="139" spans="1:1549" s="1061" customFormat="1" ht="16.5" thickTop="1" x14ac:dyDescent="0.25">
      <c r="A139" s="1766">
        <v>28</v>
      </c>
      <c r="B139" s="1768" t="s">
        <v>1474</v>
      </c>
      <c r="C139" s="1770" t="s">
        <v>83</v>
      </c>
      <c r="D139" s="1772">
        <v>144</v>
      </c>
      <c r="E139" s="1053" t="s">
        <v>1009</v>
      </c>
      <c r="F139" s="1054">
        <v>7</v>
      </c>
      <c r="G139" s="1055">
        <v>6</v>
      </c>
      <c r="H139" s="1056">
        <v>2</v>
      </c>
      <c r="I139" s="1057">
        <v>10</v>
      </c>
      <c r="J139" s="1055">
        <v>10</v>
      </c>
      <c r="K139" s="1058">
        <v>6</v>
      </c>
      <c r="L139" s="898">
        <v>11</v>
      </c>
      <c r="M139" s="899">
        <v>7</v>
      </c>
      <c r="N139" s="900">
        <v>12</v>
      </c>
      <c r="O139" s="901">
        <v>14</v>
      </c>
      <c r="P139" s="902">
        <v>12</v>
      </c>
      <c r="Q139" s="903">
        <v>11</v>
      </c>
      <c r="R139" s="904">
        <v>390</v>
      </c>
      <c r="S139" s="903">
        <v>390</v>
      </c>
      <c r="T139" s="901">
        <v>390</v>
      </c>
      <c r="U139" s="903">
        <v>390</v>
      </c>
      <c r="V139" s="1059">
        <f t="shared" si="50"/>
        <v>5</v>
      </c>
      <c r="W139" s="1060">
        <f t="shared" si="51"/>
        <v>8.6666666666666661</v>
      </c>
      <c r="X139" s="943">
        <f t="shared" si="52"/>
        <v>10</v>
      </c>
      <c r="Y139" s="1004">
        <f t="shared" si="60"/>
        <v>12.333333333333334</v>
      </c>
      <c r="Z139" s="1774">
        <f>SUM(V139:V140)</f>
        <v>15.333333333333334</v>
      </c>
      <c r="AA139" s="1754">
        <f>SUM(W139:W140)</f>
        <v>21.666666666666664</v>
      </c>
      <c r="AB139" s="1756">
        <f>SUM(X139:X140)</f>
        <v>14</v>
      </c>
      <c r="AC139" s="1776">
        <f>SUM(Y139:Y140)</f>
        <v>34.333333333333336</v>
      </c>
      <c r="AD139" s="1752">
        <f t="shared" si="58"/>
        <v>9.0828744348911936</v>
      </c>
      <c r="AE139" s="1754">
        <f t="shared" si="58"/>
        <v>12.834496484085379</v>
      </c>
      <c r="AF139" s="1756">
        <f>AB139*0.38*0.9*SQRT(3)</f>
        <v>8.2930592666397853</v>
      </c>
      <c r="AG139" s="1758">
        <f t="shared" si="58"/>
        <v>20.337740582473756</v>
      </c>
      <c r="AH139" s="1760">
        <f>MAX(Z139:AC140)</f>
        <v>34.333333333333336</v>
      </c>
      <c r="AI139" s="1762">
        <f t="shared" si="59"/>
        <v>20.337740582473756</v>
      </c>
      <c r="AJ139" s="1735">
        <f>D139-AI139</f>
        <v>123.66225941752624</v>
      </c>
    </row>
    <row r="140" spans="1:1549" s="1061" customFormat="1" ht="16.5" thickBot="1" x14ac:dyDescent="0.3">
      <c r="A140" s="1767"/>
      <c r="B140" s="1769"/>
      <c r="C140" s="1771"/>
      <c r="D140" s="1773"/>
      <c r="E140" s="1062" t="s">
        <v>458</v>
      </c>
      <c r="F140" s="1063">
        <v>11</v>
      </c>
      <c r="G140" s="1064">
        <v>8</v>
      </c>
      <c r="H140" s="1065">
        <v>12</v>
      </c>
      <c r="I140" s="1066">
        <v>14</v>
      </c>
      <c r="J140" s="1064">
        <v>14</v>
      </c>
      <c r="K140" s="1065">
        <v>11</v>
      </c>
      <c r="L140" s="878">
        <v>4</v>
      </c>
      <c r="M140" s="879">
        <v>2</v>
      </c>
      <c r="N140" s="880">
        <v>6</v>
      </c>
      <c r="O140" s="883">
        <v>25</v>
      </c>
      <c r="P140" s="884">
        <v>20</v>
      </c>
      <c r="Q140" s="885">
        <v>21</v>
      </c>
      <c r="R140" s="886">
        <v>390</v>
      </c>
      <c r="S140" s="887">
        <v>390</v>
      </c>
      <c r="T140" s="1018">
        <v>390</v>
      </c>
      <c r="U140" s="887">
        <v>390</v>
      </c>
      <c r="V140" s="888">
        <f>IF(AND(F140=0,G140=0,H140=0),0,IF(AND(F140=0,G140=0),H140,IF(AND(F140=0,H140=0),G140,IF(AND(G140=0,H140=0),F140,IF(F140=0,(G140+H140)/2,IF(G140=0,(F140+H140)/2,IF(H140=0,(F140+G140)/2,(F140+G140+H140)/3)))))))</f>
        <v>10.333333333333334</v>
      </c>
      <c r="W140" s="889">
        <f t="shared" si="51"/>
        <v>13</v>
      </c>
      <c r="X140" s="1067">
        <f t="shared" si="52"/>
        <v>4</v>
      </c>
      <c r="Y140" s="891">
        <f t="shared" si="60"/>
        <v>22</v>
      </c>
      <c r="Z140" s="1775"/>
      <c r="AA140" s="1755"/>
      <c r="AB140" s="1757"/>
      <c r="AC140" s="1777"/>
      <c r="AD140" s="1753"/>
      <c r="AE140" s="1755"/>
      <c r="AF140" s="1757"/>
      <c r="AG140" s="1759"/>
      <c r="AH140" s="1761"/>
      <c r="AI140" s="1763"/>
      <c r="AJ140" s="1736"/>
    </row>
    <row r="141" spans="1:1549" s="1007" customFormat="1" ht="20.25" customHeight="1" thickTop="1" thickBot="1" x14ac:dyDescent="0.3">
      <c r="A141" s="1737">
        <v>29</v>
      </c>
      <c r="B141" s="1740" t="s">
        <v>1475</v>
      </c>
      <c r="C141" s="1743" t="s">
        <v>59</v>
      </c>
      <c r="D141" s="1743">
        <v>360</v>
      </c>
      <c r="E141" s="1068" t="s">
        <v>1066</v>
      </c>
      <c r="F141" s="1054">
        <v>25</v>
      </c>
      <c r="G141" s="1055">
        <v>25</v>
      </c>
      <c r="H141" s="1056">
        <v>26</v>
      </c>
      <c r="I141" s="1054">
        <v>25</v>
      </c>
      <c r="J141" s="1055">
        <v>25</v>
      </c>
      <c r="K141" s="1056">
        <v>26</v>
      </c>
      <c r="L141" s="1069">
        <v>36.299999999999997</v>
      </c>
      <c r="M141" s="1070">
        <v>37.4</v>
      </c>
      <c r="N141" s="1071">
        <v>59.2</v>
      </c>
      <c r="O141" s="1072">
        <v>36.200000000000003</v>
      </c>
      <c r="P141" s="1073">
        <v>37</v>
      </c>
      <c r="Q141" s="1074">
        <v>59</v>
      </c>
      <c r="R141" s="1072">
        <v>390</v>
      </c>
      <c r="S141" s="1074">
        <v>390</v>
      </c>
      <c r="T141" s="1072">
        <v>390</v>
      </c>
      <c r="U141" s="1074">
        <v>390</v>
      </c>
      <c r="V141" s="1075">
        <f>IF(AND(F141=0,G141=0,H141=0),0,IF(AND(F141=0,G141=0),H141,IF(AND(F141=0,H141=0),G141,IF(AND(G141=0,H141=0),F141,IF(F141=0,(G141+H141)/2,IF(G141=0,(F141+H141)/2,IF(H141=0,(F141+G141)/2,(F141+G141+H141)/3)))))))</f>
        <v>25.333333333333332</v>
      </c>
      <c r="W141" s="1076">
        <f t="shared" si="51"/>
        <v>25.333333333333332</v>
      </c>
      <c r="X141" s="1077">
        <f t="shared" si="52"/>
        <v>44.29999999999999</v>
      </c>
      <c r="Y141" s="1078">
        <f t="shared" si="60"/>
        <v>44.066666666666663</v>
      </c>
      <c r="Z141" s="1746">
        <f>SUM(V141:V145)</f>
        <v>29.333333333333332</v>
      </c>
      <c r="AA141" s="1717">
        <f>SUM(W141:W145)</f>
        <v>25.333333333333332</v>
      </c>
      <c r="AB141" s="1720">
        <f>SUM(X141:X145)</f>
        <v>48.499999999999993</v>
      </c>
      <c r="AC141" s="1723">
        <f>SUM(Y141:Y145)</f>
        <v>44.066666666666663</v>
      </c>
      <c r="AD141" s="1750">
        <f>Z141*0.38*0.9*SQRT(3)</f>
        <v>17.375933701530975</v>
      </c>
      <c r="AE141" s="1717">
        <f>AA141*0.38*0.9*SQRT(3)</f>
        <v>15.006488196776752</v>
      </c>
      <c r="AF141" s="1720">
        <f>AB141*0.38*0.9*SQRT(3)</f>
        <v>28.729526745144959</v>
      </c>
      <c r="AG141" s="1723">
        <f>AC141*0.38*0.9*SQRT(3)</f>
        <v>26.103391310709032</v>
      </c>
      <c r="AH141" s="1726">
        <f>MAX(Z141:AC141)</f>
        <v>48.499999999999993</v>
      </c>
      <c r="AI141" s="1729">
        <f>AH141*0.38*0.9*SQRT(3)</f>
        <v>28.729526745144959</v>
      </c>
      <c r="AJ141" s="1732">
        <f>D141-AI141</f>
        <v>331.27047325485506</v>
      </c>
      <c r="AK141" s="1005"/>
      <c r="AL141" s="1005"/>
      <c r="AM141" s="1005"/>
      <c r="AN141" s="1005"/>
      <c r="AO141" s="1005"/>
      <c r="AP141" s="1005"/>
      <c r="AQ141" s="1005"/>
      <c r="AR141" s="1005"/>
      <c r="AS141" s="1005"/>
      <c r="AT141" s="1005"/>
      <c r="AU141" s="1005"/>
      <c r="AV141" s="1005"/>
      <c r="AW141" s="1005"/>
      <c r="AX141" s="1005"/>
      <c r="AY141" s="1005"/>
      <c r="AZ141" s="1005"/>
      <c r="BA141" s="1005"/>
      <c r="BB141" s="1005"/>
      <c r="BC141" s="1005"/>
      <c r="BD141" s="1005"/>
      <c r="BE141" s="1005"/>
      <c r="BF141" s="1005"/>
      <c r="BG141" s="1005"/>
      <c r="BH141" s="1005"/>
      <c r="BI141" s="1005"/>
      <c r="BJ141" s="1005"/>
      <c r="BK141" s="1005"/>
      <c r="BL141" s="1005"/>
      <c r="BM141" s="1005"/>
      <c r="BN141" s="1005"/>
      <c r="BO141" s="1005"/>
      <c r="BP141" s="1005"/>
      <c r="BQ141" s="1005"/>
      <c r="BR141" s="1005"/>
      <c r="BS141" s="1005"/>
      <c r="BT141" s="1005"/>
      <c r="BU141" s="1005"/>
      <c r="BV141" s="1005"/>
      <c r="BW141" s="1005"/>
      <c r="BX141" s="1005"/>
      <c r="BY141" s="1005"/>
      <c r="BZ141" s="1005"/>
      <c r="CA141" s="1005"/>
      <c r="CB141" s="1005"/>
      <c r="CC141" s="1005"/>
      <c r="CD141" s="1005"/>
      <c r="CE141" s="1005"/>
      <c r="CF141" s="1005"/>
      <c r="CG141" s="1005"/>
      <c r="CH141" s="1005"/>
      <c r="CI141" s="1005"/>
      <c r="CJ141" s="1005"/>
      <c r="CK141" s="1005"/>
      <c r="CL141" s="1005"/>
      <c r="CM141" s="1005"/>
      <c r="CN141" s="1005"/>
      <c r="CO141" s="1005"/>
      <c r="CP141" s="1005"/>
      <c r="CQ141" s="1005"/>
      <c r="CR141" s="1005"/>
      <c r="CS141" s="1005"/>
      <c r="CT141" s="1005"/>
      <c r="CU141" s="1005"/>
      <c r="CV141" s="1005"/>
      <c r="CW141" s="1005"/>
      <c r="CX141" s="1005"/>
      <c r="CY141" s="1005"/>
      <c r="CZ141" s="1005"/>
      <c r="DA141" s="1005"/>
      <c r="DB141" s="1005"/>
      <c r="DC141" s="1005"/>
      <c r="DD141" s="1005"/>
      <c r="DE141" s="1005"/>
      <c r="DF141" s="1005"/>
      <c r="DG141" s="1005"/>
      <c r="DH141" s="1005"/>
      <c r="DI141" s="1005"/>
      <c r="DJ141" s="1005"/>
      <c r="DK141" s="1005"/>
      <c r="DL141" s="1005"/>
      <c r="DM141" s="1005"/>
      <c r="DN141" s="1005"/>
      <c r="DO141" s="1005"/>
      <c r="DP141" s="1005"/>
      <c r="DQ141" s="1005"/>
      <c r="DR141" s="1005"/>
      <c r="DS141" s="1005"/>
      <c r="DT141" s="1005"/>
      <c r="DU141" s="1005"/>
      <c r="DV141" s="1005"/>
      <c r="DW141" s="1005"/>
      <c r="DX141" s="1005"/>
      <c r="DY141" s="1005"/>
      <c r="DZ141" s="1005"/>
      <c r="EA141" s="1005"/>
      <c r="EB141" s="1005"/>
      <c r="EC141" s="1005"/>
      <c r="ED141" s="1005"/>
      <c r="EE141" s="1005"/>
      <c r="EF141" s="1005"/>
      <c r="EG141" s="1005"/>
      <c r="EH141" s="1005"/>
      <c r="EI141" s="1005"/>
      <c r="EJ141" s="1005"/>
      <c r="EK141" s="1005"/>
      <c r="EL141" s="1005"/>
      <c r="EM141" s="1005"/>
      <c r="EN141" s="1005"/>
      <c r="EO141" s="1005"/>
      <c r="EP141" s="1005"/>
      <c r="EQ141" s="1005"/>
      <c r="ER141" s="1005"/>
      <c r="ES141" s="1005"/>
      <c r="ET141" s="1005"/>
      <c r="EU141" s="1005"/>
      <c r="EV141" s="1005"/>
      <c r="EW141" s="1005"/>
      <c r="EX141" s="1005"/>
      <c r="EY141" s="1005"/>
      <c r="EZ141" s="1005"/>
      <c r="FA141" s="1005"/>
      <c r="FB141" s="1005"/>
      <c r="FC141" s="1005"/>
      <c r="FD141" s="1005"/>
      <c r="FE141" s="1005"/>
      <c r="FF141" s="1005"/>
      <c r="FG141" s="1005"/>
      <c r="FH141" s="1005"/>
      <c r="FI141" s="1005"/>
      <c r="FJ141" s="1005"/>
      <c r="FK141" s="1005"/>
      <c r="FL141" s="1005"/>
      <c r="FM141" s="1005"/>
      <c r="FN141" s="1005"/>
      <c r="FO141" s="1005"/>
      <c r="FP141" s="1005"/>
      <c r="FQ141" s="1005"/>
      <c r="FR141" s="1005"/>
      <c r="FS141" s="1005"/>
      <c r="FT141" s="1005"/>
      <c r="FU141" s="1005"/>
      <c r="FV141" s="1005"/>
      <c r="FW141" s="1005"/>
      <c r="FX141" s="1005"/>
      <c r="FY141" s="1005"/>
      <c r="FZ141" s="1005"/>
      <c r="GA141" s="1005"/>
      <c r="GB141" s="1005"/>
      <c r="GC141" s="1005"/>
      <c r="GD141" s="1005"/>
      <c r="GE141" s="1005"/>
      <c r="GF141" s="1005"/>
      <c r="GG141" s="1005"/>
      <c r="GH141" s="1005"/>
      <c r="GI141" s="1005"/>
      <c r="GJ141" s="1005"/>
      <c r="GK141" s="1005"/>
      <c r="GL141" s="1005"/>
      <c r="GM141" s="1005"/>
      <c r="GN141" s="1005"/>
      <c r="GO141" s="1005"/>
      <c r="GP141" s="1005"/>
      <c r="GQ141" s="1005"/>
      <c r="GR141" s="1005"/>
      <c r="GS141" s="1005"/>
      <c r="GT141" s="1005"/>
      <c r="GU141" s="1005"/>
      <c r="GV141" s="1005"/>
      <c r="GW141" s="1005"/>
      <c r="GX141" s="1005"/>
      <c r="GY141" s="1005"/>
      <c r="GZ141" s="1005"/>
      <c r="HA141" s="1005"/>
      <c r="HB141" s="1005"/>
      <c r="HC141" s="1005"/>
      <c r="HD141" s="1005"/>
      <c r="HE141" s="1005"/>
      <c r="HF141" s="1005"/>
      <c r="HG141" s="1005"/>
      <c r="HH141" s="1005"/>
      <c r="HI141" s="1005"/>
      <c r="HJ141" s="1005"/>
      <c r="HK141" s="1005"/>
      <c r="HL141" s="1005"/>
      <c r="HM141" s="1005"/>
      <c r="HN141" s="1005"/>
      <c r="HO141" s="1005"/>
      <c r="HP141" s="1005"/>
      <c r="HQ141" s="1005"/>
      <c r="HR141" s="1005"/>
      <c r="HS141" s="1005"/>
      <c r="HT141" s="1005"/>
      <c r="HU141" s="1005"/>
      <c r="HV141" s="1005"/>
      <c r="HW141" s="1005"/>
      <c r="HX141" s="1005"/>
      <c r="HY141" s="1005"/>
      <c r="HZ141" s="1005"/>
      <c r="IA141" s="1005"/>
      <c r="IB141" s="1005"/>
      <c r="IC141" s="1005"/>
      <c r="ID141" s="1005"/>
      <c r="IE141" s="1005"/>
      <c r="IF141" s="1005"/>
      <c r="IG141" s="1005"/>
      <c r="IH141" s="1005"/>
      <c r="II141" s="1005"/>
      <c r="IJ141" s="1005"/>
      <c r="IK141" s="1005"/>
      <c r="IL141" s="1005"/>
      <c r="IM141" s="1005"/>
      <c r="IN141" s="1005"/>
      <c r="IO141" s="1005"/>
      <c r="IP141" s="1005"/>
      <c r="IQ141" s="1005"/>
      <c r="IR141" s="1005"/>
      <c r="IS141" s="1005"/>
      <c r="IT141" s="1005"/>
      <c r="IU141" s="1005"/>
      <c r="IV141" s="1005"/>
      <c r="IW141" s="1005"/>
      <c r="IX141" s="1005"/>
      <c r="IY141" s="1005"/>
      <c r="IZ141" s="1005"/>
      <c r="JA141" s="1005"/>
      <c r="JB141" s="1005"/>
      <c r="JC141" s="1005"/>
      <c r="JD141" s="1005"/>
      <c r="JE141" s="1005"/>
      <c r="JF141" s="1005"/>
      <c r="JG141" s="1005"/>
      <c r="JH141" s="1005"/>
      <c r="JI141" s="1005"/>
      <c r="JJ141" s="1005"/>
      <c r="JK141" s="1005"/>
      <c r="JL141" s="1005"/>
      <c r="JM141" s="1005"/>
      <c r="JN141" s="1005"/>
      <c r="JO141" s="1005"/>
      <c r="JP141" s="1005"/>
      <c r="JQ141" s="1005"/>
      <c r="JR141" s="1005"/>
      <c r="JS141" s="1005"/>
      <c r="JT141" s="1005"/>
      <c r="JU141" s="1005"/>
      <c r="JV141" s="1005"/>
      <c r="JW141" s="1005"/>
      <c r="JX141" s="1005"/>
      <c r="JY141" s="1005"/>
      <c r="JZ141" s="1005"/>
      <c r="KA141" s="1005"/>
      <c r="KB141" s="1005"/>
      <c r="KC141" s="1005"/>
      <c r="KD141" s="1005"/>
      <c r="KE141" s="1005"/>
      <c r="KF141" s="1005"/>
      <c r="KG141" s="1005"/>
      <c r="KH141" s="1005"/>
      <c r="KI141" s="1005"/>
      <c r="KJ141" s="1005"/>
      <c r="KK141" s="1005"/>
      <c r="KL141" s="1005"/>
      <c r="KM141" s="1005"/>
      <c r="KN141" s="1005"/>
      <c r="KO141" s="1005"/>
      <c r="KP141" s="1005"/>
      <c r="KQ141" s="1005"/>
      <c r="KR141" s="1005"/>
      <c r="KS141" s="1005"/>
      <c r="KT141" s="1005"/>
      <c r="KU141" s="1005"/>
      <c r="KV141" s="1005"/>
      <c r="KW141" s="1005"/>
      <c r="KX141" s="1005"/>
      <c r="KY141" s="1005"/>
      <c r="KZ141" s="1005"/>
      <c r="LA141" s="1005"/>
      <c r="LB141" s="1005"/>
      <c r="LC141" s="1005"/>
      <c r="LD141" s="1005"/>
      <c r="LE141" s="1005"/>
      <c r="LF141" s="1005"/>
      <c r="LG141" s="1005"/>
      <c r="LH141" s="1005"/>
      <c r="LI141" s="1005"/>
      <c r="LJ141" s="1005"/>
      <c r="LK141" s="1005"/>
      <c r="LL141" s="1005"/>
      <c r="LM141" s="1005"/>
      <c r="LN141" s="1005"/>
      <c r="LO141" s="1005"/>
      <c r="LP141" s="1005"/>
      <c r="LQ141" s="1005"/>
      <c r="LR141" s="1005"/>
      <c r="LS141" s="1005"/>
      <c r="LT141" s="1005"/>
      <c r="LU141" s="1005"/>
      <c r="LV141" s="1005"/>
      <c r="LW141" s="1005"/>
      <c r="LX141" s="1005"/>
      <c r="LY141" s="1005"/>
      <c r="LZ141" s="1005"/>
      <c r="MA141" s="1005"/>
      <c r="MB141" s="1005"/>
      <c r="MC141" s="1005"/>
      <c r="MD141" s="1005"/>
      <c r="ME141" s="1005"/>
      <c r="MF141" s="1005"/>
      <c r="MG141" s="1005"/>
      <c r="MH141" s="1005"/>
      <c r="MI141" s="1005"/>
      <c r="MJ141" s="1005"/>
      <c r="MK141" s="1005"/>
      <c r="ML141" s="1005"/>
      <c r="MM141" s="1005"/>
      <c r="MN141" s="1005"/>
      <c r="MO141" s="1005"/>
      <c r="MP141" s="1005"/>
      <c r="MQ141" s="1005"/>
      <c r="MR141" s="1005"/>
      <c r="MS141" s="1005"/>
      <c r="MT141" s="1005"/>
      <c r="MU141" s="1005"/>
      <c r="MV141" s="1005"/>
      <c r="MW141" s="1005"/>
      <c r="MX141" s="1005"/>
      <c r="MY141" s="1005"/>
      <c r="MZ141" s="1005"/>
      <c r="NA141" s="1005"/>
      <c r="NB141" s="1005"/>
      <c r="NC141" s="1005"/>
      <c r="ND141" s="1005"/>
      <c r="NE141" s="1005"/>
      <c r="NF141" s="1005"/>
      <c r="NG141" s="1005"/>
      <c r="NH141" s="1005"/>
      <c r="NI141" s="1005"/>
      <c r="NJ141" s="1005"/>
      <c r="NK141" s="1005"/>
      <c r="NL141" s="1005"/>
      <c r="NM141" s="1005"/>
      <c r="NN141" s="1005"/>
      <c r="NO141" s="1005"/>
      <c r="NP141" s="1005"/>
      <c r="NQ141" s="1005"/>
      <c r="NR141" s="1005"/>
      <c r="NS141" s="1005"/>
      <c r="NT141" s="1005"/>
      <c r="NU141" s="1005"/>
      <c r="NV141" s="1005"/>
      <c r="NW141" s="1005"/>
      <c r="NX141" s="1005"/>
      <c r="NY141" s="1005"/>
      <c r="NZ141" s="1005"/>
      <c r="OA141" s="1005"/>
      <c r="OB141" s="1005"/>
      <c r="OC141" s="1005"/>
      <c r="OD141" s="1005"/>
      <c r="OE141" s="1005"/>
      <c r="OF141" s="1005"/>
      <c r="OG141" s="1005"/>
      <c r="OH141" s="1005"/>
      <c r="OI141" s="1005"/>
      <c r="OJ141" s="1005"/>
      <c r="OK141" s="1005"/>
      <c r="OL141" s="1005"/>
      <c r="OM141" s="1005"/>
      <c r="ON141" s="1005"/>
      <c r="OO141" s="1005"/>
      <c r="OP141" s="1005"/>
      <c r="OQ141" s="1005"/>
      <c r="OR141" s="1005"/>
      <c r="OS141" s="1005"/>
      <c r="OT141" s="1005"/>
      <c r="OU141" s="1005"/>
      <c r="OV141" s="1005"/>
      <c r="OW141" s="1005"/>
      <c r="OX141" s="1005"/>
      <c r="OY141" s="1005"/>
      <c r="OZ141" s="1005"/>
      <c r="PA141" s="1005"/>
      <c r="PB141" s="1005"/>
      <c r="PC141" s="1005"/>
      <c r="PD141" s="1005"/>
      <c r="PE141" s="1005"/>
      <c r="PF141" s="1005"/>
      <c r="PG141" s="1005"/>
      <c r="PH141" s="1005"/>
      <c r="PI141" s="1005"/>
      <c r="PJ141" s="1005"/>
      <c r="PK141" s="1005"/>
      <c r="PL141" s="1005"/>
      <c r="PM141" s="1005"/>
      <c r="PN141" s="1005"/>
      <c r="PO141" s="1005"/>
      <c r="PP141" s="1005"/>
      <c r="PQ141" s="1005"/>
      <c r="PR141" s="1005"/>
      <c r="PS141" s="1005"/>
      <c r="PT141" s="1005"/>
      <c r="PU141" s="1005"/>
      <c r="PV141" s="1005"/>
      <c r="PW141" s="1005"/>
      <c r="PX141" s="1005"/>
      <c r="PY141" s="1005"/>
      <c r="PZ141" s="1005"/>
      <c r="QA141" s="1005"/>
      <c r="QB141" s="1005"/>
      <c r="QC141" s="1005"/>
      <c r="QD141" s="1005"/>
      <c r="QE141" s="1005"/>
      <c r="QF141" s="1005"/>
      <c r="QG141" s="1005"/>
      <c r="QH141" s="1005"/>
      <c r="QI141" s="1005"/>
      <c r="QJ141" s="1005"/>
      <c r="QK141" s="1005"/>
      <c r="QL141" s="1005"/>
      <c r="QM141" s="1005"/>
      <c r="QN141" s="1005"/>
      <c r="QO141" s="1005"/>
      <c r="QP141" s="1005"/>
      <c r="QQ141" s="1005"/>
      <c r="QR141" s="1005"/>
      <c r="QS141" s="1005"/>
      <c r="QT141" s="1005"/>
      <c r="QU141" s="1005"/>
      <c r="QV141" s="1005"/>
      <c r="QW141" s="1005"/>
      <c r="QX141" s="1005"/>
      <c r="QY141" s="1005"/>
      <c r="QZ141" s="1005"/>
      <c r="RA141" s="1005"/>
      <c r="RB141" s="1005"/>
      <c r="RC141" s="1005"/>
      <c r="RD141" s="1005"/>
      <c r="RE141" s="1005"/>
      <c r="RF141" s="1005"/>
      <c r="RG141" s="1005"/>
      <c r="RH141" s="1005"/>
      <c r="RI141" s="1005"/>
      <c r="RJ141" s="1005"/>
      <c r="RK141" s="1005"/>
      <c r="RL141" s="1005"/>
      <c r="RM141" s="1005"/>
      <c r="RN141" s="1005"/>
      <c r="RO141" s="1005"/>
      <c r="RP141" s="1005"/>
      <c r="RQ141" s="1005"/>
      <c r="RR141" s="1005"/>
      <c r="RS141" s="1005"/>
      <c r="RT141" s="1005"/>
      <c r="RU141" s="1005"/>
      <c r="RV141" s="1005"/>
      <c r="RW141" s="1005"/>
      <c r="RX141" s="1005"/>
      <c r="RY141" s="1005"/>
      <c r="RZ141" s="1005"/>
      <c r="SA141" s="1005"/>
      <c r="SB141" s="1005"/>
      <c r="SC141" s="1005"/>
      <c r="SD141" s="1005"/>
      <c r="SE141" s="1005"/>
      <c r="SF141" s="1005"/>
      <c r="SG141" s="1005"/>
      <c r="SH141" s="1005"/>
      <c r="SI141" s="1005"/>
      <c r="SJ141" s="1005"/>
      <c r="SK141" s="1005"/>
      <c r="SL141" s="1005"/>
      <c r="SM141" s="1005"/>
      <c r="SN141" s="1005"/>
      <c r="SO141" s="1005"/>
      <c r="SP141" s="1005"/>
      <c r="SQ141" s="1005"/>
      <c r="SR141" s="1005"/>
      <c r="SS141" s="1005"/>
      <c r="ST141" s="1005"/>
      <c r="SU141" s="1005"/>
      <c r="SV141" s="1005"/>
      <c r="SW141" s="1005"/>
      <c r="SX141" s="1005"/>
      <c r="SY141" s="1005"/>
      <c r="SZ141" s="1005"/>
      <c r="TA141" s="1005"/>
      <c r="TB141" s="1005"/>
      <c r="TC141" s="1005"/>
      <c r="TD141" s="1005"/>
      <c r="TE141" s="1005"/>
      <c r="TF141" s="1005"/>
      <c r="TG141" s="1005"/>
      <c r="TH141" s="1005"/>
      <c r="TI141" s="1005"/>
      <c r="TJ141" s="1005"/>
      <c r="TK141" s="1005"/>
      <c r="TL141" s="1005"/>
      <c r="TM141" s="1005"/>
      <c r="TN141" s="1005"/>
      <c r="TO141" s="1005"/>
      <c r="TP141" s="1005"/>
      <c r="TQ141" s="1005"/>
      <c r="TR141" s="1005"/>
      <c r="TS141" s="1005"/>
      <c r="TT141" s="1005"/>
      <c r="TU141" s="1005"/>
      <c r="TV141" s="1005"/>
      <c r="TW141" s="1005"/>
      <c r="TX141" s="1005"/>
      <c r="TY141" s="1005"/>
      <c r="TZ141" s="1005"/>
      <c r="UA141" s="1005"/>
      <c r="UB141" s="1005"/>
      <c r="UC141" s="1005"/>
      <c r="UD141" s="1005"/>
      <c r="UE141" s="1005"/>
      <c r="UF141" s="1005"/>
      <c r="UG141" s="1005"/>
      <c r="UH141" s="1005"/>
      <c r="UI141" s="1005"/>
      <c r="UJ141" s="1005"/>
      <c r="UK141" s="1005"/>
      <c r="UL141" s="1005"/>
      <c r="UM141" s="1005"/>
      <c r="UN141" s="1005"/>
      <c r="UO141" s="1005"/>
      <c r="UP141" s="1005"/>
      <c r="UQ141" s="1005"/>
      <c r="UR141" s="1005"/>
      <c r="US141" s="1005"/>
      <c r="UT141" s="1005"/>
      <c r="UU141" s="1005"/>
      <c r="UV141" s="1005"/>
      <c r="UW141" s="1005"/>
      <c r="UX141" s="1005"/>
      <c r="UY141" s="1005"/>
      <c r="UZ141" s="1005"/>
      <c r="VA141" s="1005"/>
      <c r="VB141" s="1005"/>
      <c r="VC141" s="1005"/>
      <c r="VD141" s="1005"/>
      <c r="VE141" s="1005"/>
      <c r="VF141" s="1005"/>
      <c r="VG141" s="1005"/>
      <c r="VH141" s="1005"/>
      <c r="VI141" s="1005"/>
      <c r="VJ141" s="1005"/>
      <c r="VK141" s="1005"/>
      <c r="VL141" s="1005"/>
      <c r="VM141" s="1005"/>
      <c r="VN141" s="1005"/>
      <c r="VO141" s="1005"/>
      <c r="VP141" s="1005"/>
      <c r="VQ141" s="1005"/>
      <c r="VR141" s="1005"/>
      <c r="VS141" s="1005"/>
      <c r="VT141" s="1005"/>
      <c r="VU141" s="1005"/>
      <c r="VV141" s="1005"/>
      <c r="VW141" s="1005"/>
      <c r="VX141" s="1005"/>
      <c r="VY141" s="1005"/>
      <c r="VZ141" s="1005"/>
      <c r="WA141" s="1005"/>
      <c r="WB141" s="1005"/>
      <c r="WC141" s="1005"/>
      <c r="WD141" s="1005"/>
      <c r="WE141" s="1005"/>
      <c r="WF141" s="1005"/>
      <c r="WG141" s="1005"/>
      <c r="WH141" s="1005"/>
      <c r="WI141" s="1005"/>
      <c r="WJ141" s="1005"/>
      <c r="WK141" s="1005"/>
      <c r="WL141" s="1005"/>
      <c r="WM141" s="1005"/>
      <c r="WN141" s="1005"/>
      <c r="WO141" s="1005"/>
      <c r="WP141" s="1005"/>
      <c r="WQ141" s="1005"/>
      <c r="WR141" s="1005"/>
      <c r="WS141" s="1005"/>
      <c r="WT141" s="1005"/>
      <c r="WU141" s="1005"/>
      <c r="WV141" s="1005"/>
      <c r="WW141" s="1005"/>
      <c r="WX141" s="1005"/>
      <c r="WY141" s="1005"/>
      <c r="WZ141" s="1005"/>
      <c r="XA141" s="1005"/>
      <c r="XB141" s="1005"/>
      <c r="XC141" s="1005"/>
      <c r="XD141" s="1005"/>
      <c r="XE141" s="1005"/>
      <c r="XF141" s="1005"/>
      <c r="XG141" s="1005"/>
      <c r="XH141" s="1005"/>
      <c r="XI141" s="1005"/>
      <c r="XJ141" s="1005"/>
      <c r="XK141" s="1005"/>
      <c r="XL141" s="1005"/>
      <c r="XM141" s="1005"/>
      <c r="XN141" s="1005"/>
      <c r="XO141" s="1005"/>
      <c r="XP141" s="1005"/>
      <c r="XQ141" s="1005"/>
      <c r="XR141" s="1005"/>
      <c r="XS141" s="1005"/>
      <c r="XT141" s="1005"/>
      <c r="XU141" s="1005"/>
      <c r="XV141" s="1005"/>
      <c r="XW141" s="1005"/>
      <c r="XX141" s="1005"/>
      <c r="XY141" s="1005"/>
      <c r="XZ141" s="1005"/>
      <c r="YA141" s="1005"/>
      <c r="YB141" s="1005"/>
      <c r="YC141" s="1005"/>
      <c r="YD141" s="1005"/>
      <c r="YE141" s="1005"/>
      <c r="YF141" s="1005"/>
      <c r="YG141" s="1005"/>
      <c r="YH141" s="1005"/>
      <c r="YI141" s="1005"/>
      <c r="YJ141" s="1005"/>
      <c r="YK141" s="1005"/>
      <c r="YL141" s="1005"/>
      <c r="YM141" s="1005"/>
      <c r="YN141" s="1005"/>
      <c r="YO141" s="1005"/>
      <c r="YP141" s="1005"/>
      <c r="YQ141" s="1005"/>
      <c r="YR141" s="1005"/>
      <c r="YS141" s="1005"/>
      <c r="YT141" s="1005"/>
      <c r="YU141" s="1005"/>
      <c r="YV141" s="1005"/>
      <c r="YW141" s="1005"/>
      <c r="YX141" s="1005"/>
      <c r="YY141" s="1005"/>
      <c r="YZ141" s="1005"/>
      <c r="ZA141" s="1005"/>
      <c r="ZB141" s="1005"/>
      <c r="ZC141" s="1005"/>
      <c r="ZD141" s="1005"/>
      <c r="ZE141" s="1005"/>
      <c r="ZF141" s="1005"/>
      <c r="ZG141" s="1005"/>
      <c r="ZH141" s="1005"/>
      <c r="ZI141" s="1005"/>
      <c r="ZJ141" s="1005"/>
      <c r="ZK141" s="1005"/>
      <c r="ZL141" s="1005"/>
      <c r="ZM141" s="1005"/>
      <c r="ZN141" s="1005"/>
      <c r="ZO141" s="1005"/>
      <c r="ZP141" s="1005"/>
      <c r="ZQ141" s="1005"/>
      <c r="ZR141" s="1005"/>
      <c r="ZS141" s="1005"/>
      <c r="ZT141" s="1005"/>
      <c r="ZU141" s="1005"/>
      <c r="ZV141" s="1005"/>
      <c r="ZW141" s="1005"/>
      <c r="ZX141" s="1005"/>
      <c r="ZY141" s="1005"/>
      <c r="ZZ141" s="1005"/>
      <c r="AAA141" s="1005"/>
      <c r="AAB141" s="1005"/>
      <c r="AAC141" s="1005"/>
      <c r="AAD141" s="1005"/>
      <c r="AAE141" s="1005"/>
      <c r="AAF141" s="1005"/>
      <c r="AAG141" s="1005"/>
      <c r="AAH141" s="1005"/>
      <c r="AAI141" s="1005"/>
      <c r="AAJ141" s="1005"/>
      <c r="AAK141" s="1005"/>
      <c r="AAL141" s="1005"/>
      <c r="AAM141" s="1005"/>
      <c r="AAN141" s="1005"/>
      <c r="AAO141" s="1005"/>
      <c r="AAP141" s="1005"/>
      <c r="AAQ141" s="1005"/>
      <c r="AAR141" s="1005"/>
      <c r="AAS141" s="1005"/>
      <c r="AAT141" s="1005"/>
      <c r="AAU141" s="1005"/>
      <c r="AAV141" s="1005"/>
      <c r="AAW141" s="1005"/>
      <c r="AAX141" s="1005"/>
      <c r="AAY141" s="1005"/>
      <c r="AAZ141" s="1005"/>
      <c r="ABA141" s="1005"/>
      <c r="ABB141" s="1005"/>
      <c r="ABC141" s="1005"/>
      <c r="ABD141" s="1005"/>
      <c r="ABE141" s="1005"/>
      <c r="ABF141" s="1005"/>
      <c r="ABG141" s="1005"/>
      <c r="ABH141" s="1005"/>
      <c r="ABI141" s="1005"/>
      <c r="ABJ141" s="1005"/>
      <c r="ABK141" s="1005"/>
      <c r="ABL141" s="1005"/>
      <c r="ABM141" s="1005"/>
      <c r="ABN141" s="1005"/>
      <c r="ABO141" s="1005"/>
      <c r="ABP141" s="1005"/>
      <c r="ABQ141" s="1005"/>
      <c r="ABR141" s="1005"/>
      <c r="ABS141" s="1005"/>
      <c r="ABT141" s="1005"/>
      <c r="ABU141" s="1005"/>
      <c r="ABV141" s="1005"/>
      <c r="ABW141" s="1005"/>
      <c r="ABX141" s="1005"/>
      <c r="ABY141" s="1005"/>
      <c r="ABZ141" s="1005"/>
      <c r="ACA141" s="1005"/>
      <c r="ACB141" s="1005"/>
      <c r="ACC141" s="1005"/>
      <c r="ACD141" s="1005"/>
      <c r="ACE141" s="1005"/>
      <c r="ACF141" s="1005"/>
      <c r="ACG141" s="1005"/>
      <c r="ACH141" s="1005"/>
      <c r="ACI141" s="1005"/>
      <c r="ACJ141" s="1005"/>
      <c r="ACK141" s="1005"/>
      <c r="ACL141" s="1005"/>
      <c r="ACM141" s="1005"/>
      <c r="ACN141" s="1005"/>
      <c r="ACO141" s="1005"/>
      <c r="ACP141" s="1005"/>
      <c r="ACQ141" s="1005"/>
      <c r="ACR141" s="1005"/>
      <c r="ACS141" s="1005"/>
      <c r="ACT141" s="1005"/>
      <c r="ACU141" s="1005"/>
      <c r="ACV141" s="1005"/>
      <c r="ACW141" s="1005"/>
      <c r="ACX141" s="1005"/>
      <c r="ACY141" s="1005"/>
      <c r="ACZ141" s="1005"/>
      <c r="ADA141" s="1005"/>
      <c r="ADB141" s="1005"/>
      <c r="ADC141" s="1005"/>
      <c r="ADD141" s="1005"/>
      <c r="ADE141" s="1005"/>
      <c r="ADF141" s="1005"/>
      <c r="ADG141" s="1005"/>
      <c r="ADH141" s="1005"/>
      <c r="ADI141" s="1005"/>
      <c r="ADJ141" s="1005"/>
      <c r="ADK141" s="1005"/>
      <c r="ADL141" s="1005"/>
      <c r="ADM141" s="1005"/>
      <c r="ADN141" s="1005"/>
      <c r="ADO141" s="1005"/>
      <c r="ADP141" s="1005"/>
      <c r="ADQ141" s="1005"/>
      <c r="ADR141" s="1005"/>
      <c r="ADS141" s="1005"/>
      <c r="ADT141" s="1005"/>
      <c r="ADU141" s="1005"/>
      <c r="ADV141" s="1005"/>
      <c r="ADW141" s="1005"/>
      <c r="ADX141" s="1005"/>
      <c r="ADY141" s="1005"/>
      <c r="ADZ141" s="1005"/>
      <c r="AEA141" s="1005"/>
      <c r="AEB141" s="1005"/>
      <c r="AEC141" s="1005"/>
      <c r="AED141" s="1005"/>
      <c r="AEE141" s="1005"/>
      <c r="AEF141" s="1005"/>
      <c r="AEG141" s="1005"/>
      <c r="AEH141" s="1005"/>
      <c r="AEI141" s="1005"/>
      <c r="AEJ141" s="1005"/>
      <c r="AEK141" s="1005"/>
      <c r="AEL141" s="1005"/>
      <c r="AEM141" s="1005"/>
      <c r="AEN141" s="1005"/>
      <c r="AEO141" s="1005"/>
      <c r="AEP141" s="1005"/>
      <c r="AEQ141" s="1005"/>
      <c r="AER141" s="1005"/>
      <c r="AES141" s="1005"/>
      <c r="AET141" s="1005"/>
      <c r="AEU141" s="1005"/>
      <c r="AEV141" s="1005"/>
      <c r="AEW141" s="1005"/>
      <c r="AEX141" s="1005"/>
      <c r="AEY141" s="1005"/>
      <c r="AEZ141" s="1005"/>
      <c r="AFA141" s="1005"/>
      <c r="AFB141" s="1005"/>
      <c r="AFC141" s="1005"/>
      <c r="AFD141" s="1005"/>
      <c r="AFE141" s="1005"/>
      <c r="AFF141" s="1005"/>
      <c r="AFG141" s="1005"/>
      <c r="AFH141" s="1005"/>
      <c r="AFI141" s="1005"/>
      <c r="AFJ141" s="1005"/>
      <c r="AFK141" s="1005"/>
      <c r="AFL141" s="1005"/>
      <c r="AFM141" s="1005"/>
      <c r="AFN141" s="1005"/>
      <c r="AFO141" s="1005"/>
      <c r="AFP141" s="1005"/>
      <c r="AFQ141" s="1005"/>
      <c r="AFR141" s="1005"/>
      <c r="AFS141" s="1005"/>
      <c r="AFT141" s="1005"/>
      <c r="AFU141" s="1005"/>
      <c r="AFV141" s="1005"/>
      <c r="AFW141" s="1005"/>
      <c r="AFX141" s="1005"/>
      <c r="AFY141" s="1005"/>
      <c r="AFZ141" s="1005"/>
      <c r="AGA141" s="1005"/>
      <c r="AGB141" s="1005"/>
      <c r="AGC141" s="1005"/>
      <c r="AGD141" s="1005"/>
      <c r="AGE141" s="1005"/>
      <c r="AGF141" s="1005"/>
      <c r="AGG141" s="1005"/>
      <c r="AGH141" s="1005"/>
      <c r="AGI141" s="1005"/>
      <c r="AGJ141" s="1005"/>
      <c r="AGK141" s="1005"/>
      <c r="AGL141" s="1005"/>
      <c r="AGM141" s="1005"/>
      <c r="AGN141" s="1005"/>
      <c r="AGO141" s="1005"/>
      <c r="AGP141" s="1005"/>
      <c r="AGQ141" s="1005"/>
      <c r="AGR141" s="1005"/>
      <c r="AGS141" s="1005"/>
      <c r="AGT141" s="1005"/>
      <c r="AGU141" s="1005"/>
      <c r="AGV141" s="1005"/>
      <c r="AGW141" s="1005"/>
      <c r="AGX141" s="1005"/>
      <c r="AGY141" s="1005"/>
      <c r="AGZ141" s="1005"/>
      <c r="AHA141" s="1005"/>
      <c r="AHB141" s="1005"/>
      <c r="AHC141" s="1005"/>
      <c r="AHD141" s="1005"/>
      <c r="AHE141" s="1005"/>
      <c r="AHF141" s="1005"/>
      <c r="AHG141" s="1005"/>
      <c r="AHH141" s="1005"/>
      <c r="AHI141" s="1005"/>
      <c r="AHJ141" s="1005"/>
      <c r="AHK141" s="1005"/>
      <c r="AHL141" s="1005"/>
      <c r="AHM141" s="1005"/>
      <c r="AHN141" s="1005"/>
      <c r="AHO141" s="1005"/>
      <c r="AHP141" s="1005"/>
      <c r="AHQ141" s="1005"/>
      <c r="AHR141" s="1005"/>
      <c r="AHS141" s="1005"/>
      <c r="AHT141" s="1005"/>
      <c r="AHU141" s="1005"/>
      <c r="AHV141" s="1005"/>
      <c r="AHW141" s="1005"/>
      <c r="AHX141" s="1005"/>
      <c r="AHY141" s="1005"/>
      <c r="AHZ141" s="1005"/>
      <c r="AIA141" s="1005"/>
      <c r="AIB141" s="1005"/>
      <c r="AIC141" s="1005"/>
      <c r="AID141" s="1005"/>
      <c r="AIE141" s="1005"/>
      <c r="AIF141" s="1005"/>
      <c r="AIG141" s="1005"/>
      <c r="AIH141" s="1005"/>
      <c r="AII141" s="1005"/>
      <c r="AIJ141" s="1005"/>
      <c r="AIK141" s="1005"/>
      <c r="AIL141" s="1005"/>
      <c r="AIM141" s="1005"/>
      <c r="AIN141" s="1005"/>
      <c r="AIO141" s="1005"/>
      <c r="AIP141" s="1005"/>
      <c r="AIQ141" s="1005"/>
      <c r="AIR141" s="1005"/>
      <c r="AIS141" s="1005"/>
      <c r="AIT141" s="1005"/>
      <c r="AIU141" s="1005"/>
      <c r="AIV141" s="1005"/>
      <c r="AIW141" s="1005"/>
      <c r="AIX141" s="1005"/>
      <c r="AIY141" s="1005"/>
      <c r="AIZ141" s="1005"/>
      <c r="AJA141" s="1005"/>
      <c r="AJB141" s="1005"/>
      <c r="AJC141" s="1005"/>
      <c r="AJD141" s="1005"/>
      <c r="AJE141" s="1005"/>
      <c r="AJF141" s="1005"/>
      <c r="AJG141" s="1005"/>
      <c r="AJH141" s="1005"/>
      <c r="AJI141" s="1005"/>
      <c r="AJJ141" s="1005"/>
      <c r="AJK141" s="1005"/>
      <c r="AJL141" s="1005"/>
      <c r="AJM141" s="1005"/>
      <c r="AJN141" s="1005"/>
      <c r="AJO141" s="1005"/>
      <c r="AJP141" s="1005"/>
      <c r="AJQ141" s="1005"/>
      <c r="AJR141" s="1005"/>
      <c r="AJS141" s="1005"/>
      <c r="AJT141" s="1005"/>
      <c r="AJU141" s="1005"/>
      <c r="AJV141" s="1005"/>
      <c r="AJW141" s="1005"/>
      <c r="AJX141" s="1005"/>
      <c r="AJY141" s="1005"/>
      <c r="AJZ141" s="1005"/>
      <c r="AKA141" s="1005"/>
      <c r="AKB141" s="1005"/>
      <c r="AKC141" s="1005"/>
      <c r="AKD141" s="1005"/>
      <c r="AKE141" s="1005"/>
      <c r="AKF141" s="1005"/>
      <c r="AKG141" s="1005"/>
      <c r="AKH141" s="1005"/>
      <c r="AKI141" s="1005"/>
      <c r="AKJ141" s="1005"/>
      <c r="AKK141" s="1005"/>
      <c r="AKL141" s="1005"/>
      <c r="AKM141" s="1005"/>
      <c r="AKN141" s="1005"/>
      <c r="AKO141" s="1005"/>
      <c r="AKP141" s="1005"/>
      <c r="AKQ141" s="1005"/>
      <c r="AKR141" s="1005"/>
      <c r="AKS141" s="1005"/>
      <c r="AKT141" s="1005"/>
      <c r="AKU141" s="1005"/>
      <c r="AKV141" s="1005"/>
      <c r="AKW141" s="1005"/>
      <c r="AKX141" s="1005"/>
      <c r="AKY141" s="1005"/>
      <c r="AKZ141" s="1005"/>
      <c r="ALA141" s="1005"/>
      <c r="ALB141" s="1005"/>
      <c r="ALC141" s="1005"/>
      <c r="ALD141" s="1005"/>
      <c r="ALE141" s="1005"/>
      <c r="ALF141" s="1005"/>
      <c r="ALG141" s="1005"/>
      <c r="ALH141" s="1005"/>
      <c r="ALI141" s="1005"/>
      <c r="ALJ141" s="1005"/>
      <c r="ALK141" s="1005"/>
      <c r="ALL141" s="1005"/>
      <c r="ALM141" s="1005"/>
      <c r="ALN141" s="1005"/>
      <c r="ALO141" s="1005"/>
      <c r="ALP141" s="1005"/>
      <c r="ALQ141" s="1005"/>
      <c r="ALR141" s="1005"/>
      <c r="ALS141" s="1005"/>
      <c r="ALT141" s="1005"/>
      <c r="ALU141" s="1005"/>
      <c r="ALV141" s="1005"/>
      <c r="ALW141" s="1005"/>
      <c r="ALX141" s="1005"/>
      <c r="ALY141" s="1005"/>
      <c r="ALZ141" s="1005"/>
      <c r="AMA141" s="1005"/>
      <c r="AMB141" s="1005"/>
      <c r="AMC141" s="1005"/>
      <c r="AMD141" s="1005"/>
      <c r="AME141" s="1005"/>
      <c r="AMF141" s="1005"/>
      <c r="AMG141" s="1005"/>
      <c r="AMH141" s="1005"/>
      <c r="AMI141" s="1005"/>
      <c r="AMJ141" s="1005"/>
      <c r="AMK141" s="1005"/>
      <c r="AML141" s="1005"/>
      <c r="AMM141" s="1005"/>
      <c r="AMN141" s="1005"/>
      <c r="AMO141" s="1005"/>
      <c r="AMP141" s="1005"/>
      <c r="AMQ141" s="1005"/>
      <c r="AMR141" s="1005"/>
      <c r="AMS141" s="1005"/>
      <c r="AMT141" s="1005"/>
      <c r="AMU141" s="1005"/>
      <c r="AMV141" s="1005"/>
      <c r="AMW141" s="1005"/>
      <c r="AMX141" s="1005"/>
      <c r="AMY141" s="1005"/>
      <c r="AMZ141" s="1005"/>
      <c r="ANA141" s="1005"/>
      <c r="ANB141" s="1005"/>
      <c r="ANC141" s="1005"/>
      <c r="AND141" s="1005"/>
      <c r="ANE141" s="1005"/>
      <c r="ANF141" s="1005"/>
      <c r="ANG141" s="1005"/>
      <c r="ANH141" s="1005"/>
      <c r="ANI141" s="1005"/>
      <c r="ANJ141" s="1005"/>
      <c r="ANK141" s="1005"/>
      <c r="ANL141" s="1005"/>
      <c r="ANM141" s="1005"/>
      <c r="ANN141" s="1005"/>
      <c r="ANO141" s="1005"/>
      <c r="ANP141" s="1005"/>
      <c r="ANQ141" s="1005"/>
      <c r="ANR141" s="1005"/>
      <c r="ANS141" s="1005"/>
      <c r="ANT141" s="1005"/>
      <c r="ANU141" s="1005"/>
      <c r="ANV141" s="1005"/>
      <c r="ANW141" s="1005"/>
      <c r="ANX141" s="1005"/>
      <c r="ANY141" s="1005"/>
      <c r="ANZ141" s="1005"/>
      <c r="AOA141" s="1005"/>
      <c r="AOB141" s="1005"/>
      <c r="AOC141" s="1005"/>
      <c r="AOD141" s="1005"/>
      <c r="AOE141" s="1005"/>
      <c r="AOF141" s="1005"/>
      <c r="AOG141" s="1005"/>
      <c r="AOH141" s="1005"/>
      <c r="AOI141" s="1005"/>
      <c r="AOJ141" s="1005"/>
      <c r="AOK141" s="1005"/>
      <c r="AOL141" s="1005"/>
      <c r="AOM141" s="1005"/>
      <c r="AON141" s="1005"/>
      <c r="AOO141" s="1005"/>
      <c r="AOP141" s="1005"/>
      <c r="AOQ141" s="1005"/>
      <c r="AOR141" s="1005"/>
      <c r="AOS141" s="1005"/>
      <c r="AOT141" s="1005"/>
      <c r="AOU141" s="1005"/>
      <c r="AOV141" s="1005"/>
      <c r="AOW141" s="1005"/>
      <c r="AOX141" s="1005"/>
      <c r="AOY141" s="1005"/>
      <c r="AOZ141" s="1005"/>
      <c r="APA141" s="1005"/>
      <c r="APB141" s="1005"/>
      <c r="APC141" s="1005"/>
      <c r="APD141" s="1005"/>
      <c r="APE141" s="1005"/>
      <c r="APF141" s="1005"/>
      <c r="APG141" s="1005"/>
      <c r="APH141" s="1005"/>
      <c r="API141" s="1005"/>
      <c r="APJ141" s="1005"/>
      <c r="APK141" s="1005"/>
      <c r="APL141" s="1005"/>
      <c r="APM141" s="1005"/>
      <c r="APN141" s="1005"/>
      <c r="APO141" s="1005"/>
      <c r="APP141" s="1005"/>
      <c r="APQ141" s="1005"/>
      <c r="APR141" s="1005"/>
      <c r="APS141" s="1005"/>
      <c r="APT141" s="1005"/>
      <c r="APU141" s="1005"/>
      <c r="APV141" s="1005"/>
      <c r="APW141" s="1005"/>
      <c r="APX141" s="1005"/>
      <c r="APY141" s="1005"/>
      <c r="APZ141" s="1005"/>
      <c r="AQA141" s="1005"/>
      <c r="AQB141" s="1005"/>
      <c r="AQC141" s="1005"/>
      <c r="AQD141" s="1005"/>
      <c r="AQE141" s="1005"/>
      <c r="AQF141" s="1005"/>
      <c r="AQG141" s="1005"/>
      <c r="AQH141" s="1005"/>
      <c r="AQI141" s="1005"/>
      <c r="AQJ141" s="1005"/>
      <c r="AQK141" s="1005"/>
      <c r="AQL141" s="1005"/>
      <c r="AQM141" s="1005"/>
      <c r="AQN141" s="1005"/>
      <c r="AQO141" s="1005"/>
      <c r="AQP141" s="1005"/>
      <c r="AQQ141" s="1005"/>
      <c r="AQR141" s="1005"/>
      <c r="AQS141" s="1005"/>
      <c r="AQT141" s="1005"/>
      <c r="AQU141" s="1005"/>
      <c r="AQV141" s="1005"/>
      <c r="AQW141" s="1005"/>
      <c r="AQX141" s="1005"/>
      <c r="AQY141" s="1005"/>
      <c r="AQZ141" s="1005"/>
      <c r="ARA141" s="1005"/>
      <c r="ARB141" s="1005"/>
      <c r="ARC141" s="1005"/>
      <c r="ARD141" s="1005"/>
      <c r="ARE141" s="1005"/>
      <c r="ARF141" s="1005"/>
      <c r="ARG141" s="1005"/>
      <c r="ARH141" s="1005"/>
      <c r="ARI141" s="1005"/>
      <c r="ARJ141" s="1005"/>
      <c r="ARK141" s="1005"/>
      <c r="ARL141" s="1005"/>
      <c r="ARM141" s="1005"/>
      <c r="ARN141" s="1005"/>
      <c r="ARO141" s="1005"/>
      <c r="ARP141" s="1005"/>
      <c r="ARQ141" s="1005"/>
      <c r="ARR141" s="1005"/>
      <c r="ARS141" s="1005"/>
      <c r="ART141" s="1005"/>
      <c r="ARU141" s="1005"/>
      <c r="ARV141" s="1005"/>
      <c r="ARW141" s="1005"/>
      <c r="ARX141" s="1005"/>
      <c r="ARY141" s="1005"/>
      <c r="ARZ141" s="1005"/>
      <c r="ASA141" s="1005"/>
      <c r="ASB141" s="1005"/>
      <c r="ASC141" s="1005"/>
      <c r="ASD141" s="1005"/>
      <c r="ASE141" s="1005"/>
      <c r="ASF141" s="1005"/>
      <c r="ASG141" s="1005"/>
      <c r="ASH141" s="1005"/>
      <c r="ASI141" s="1005"/>
      <c r="ASJ141" s="1005"/>
      <c r="ASK141" s="1005"/>
      <c r="ASL141" s="1005"/>
      <c r="ASM141" s="1005"/>
      <c r="ASN141" s="1005"/>
      <c r="ASO141" s="1005"/>
      <c r="ASP141" s="1005"/>
      <c r="ASQ141" s="1005"/>
      <c r="ASR141" s="1005"/>
      <c r="ASS141" s="1005"/>
      <c r="AST141" s="1005"/>
      <c r="ASU141" s="1005"/>
      <c r="ASV141" s="1005"/>
      <c r="ASW141" s="1005"/>
      <c r="ASX141" s="1005"/>
      <c r="ASY141" s="1005"/>
      <c r="ASZ141" s="1005"/>
      <c r="ATA141" s="1005"/>
      <c r="ATB141" s="1005"/>
      <c r="ATC141" s="1005"/>
      <c r="ATD141" s="1005"/>
      <c r="ATE141" s="1005"/>
      <c r="ATF141" s="1005"/>
      <c r="ATG141" s="1005"/>
      <c r="ATH141" s="1005"/>
      <c r="ATI141" s="1005"/>
      <c r="ATJ141" s="1005"/>
      <c r="ATK141" s="1005"/>
      <c r="ATL141" s="1005"/>
      <c r="ATM141" s="1005"/>
      <c r="ATN141" s="1005"/>
      <c r="ATO141" s="1005"/>
      <c r="ATP141" s="1005"/>
      <c r="ATQ141" s="1005"/>
      <c r="ATR141" s="1005"/>
      <c r="ATS141" s="1005"/>
      <c r="ATT141" s="1005"/>
      <c r="ATU141" s="1005"/>
      <c r="ATV141" s="1005"/>
      <c r="ATW141" s="1005"/>
      <c r="ATX141" s="1005"/>
      <c r="ATY141" s="1005"/>
      <c r="ATZ141" s="1005"/>
      <c r="AUA141" s="1005"/>
      <c r="AUB141" s="1005"/>
      <c r="AUC141" s="1005"/>
      <c r="AUD141" s="1005"/>
      <c r="AUE141" s="1005"/>
      <c r="AUF141" s="1005"/>
      <c r="AUG141" s="1005"/>
      <c r="AUH141" s="1005"/>
      <c r="AUI141" s="1005"/>
      <c r="AUJ141" s="1005"/>
      <c r="AUK141" s="1005"/>
      <c r="AUL141" s="1005"/>
      <c r="AUM141" s="1005"/>
      <c r="AUN141" s="1005"/>
      <c r="AUO141" s="1005"/>
      <c r="AUP141" s="1005"/>
      <c r="AUQ141" s="1005"/>
      <c r="AUR141" s="1005"/>
      <c r="AUS141" s="1005"/>
      <c r="AUT141" s="1005"/>
      <c r="AUU141" s="1005"/>
      <c r="AUV141" s="1005"/>
      <c r="AUW141" s="1005"/>
      <c r="AUX141" s="1005"/>
      <c r="AUY141" s="1005"/>
      <c r="AUZ141" s="1005"/>
      <c r="AVA141" s="1005"/>
      <c r="AVB141" s="1005"/>
      <c r="AVC141" s="1005"/>
      <c r="AVD141" s="1005"/>
      <c r="AVE141" s="1005"/>
      <c r="AVF141" s="1005"/>
      <c r="AVG141" s="1005"/>
      <c r="AVH141" s="1005"/>
      <c r="AVI141" s="1005"/>
      <c r="AVJ141" s="1005"/>
      <c r="AVK141" s="1005"/>
      <c r="AVL141" s="1005"/>
      <c r="AVM141" s="1005"/>
      <c r="AVN141" s="1005"/>
      <c r="AVO141" s="1005"/>
      <c r="AVP141" s="1005"/>
      <c r="AVQ141" s="1005"/>
      <c r="AVR141" s="1005"/>
      <c r="AVS141" s="1005"/>
      <c r="AVT141" s="1005"/>
      <c r="AVU141" s="1005"/>
      <c r="AVV141" s="1005"/>
      <c r="AVW141" s="1005"/>
      <c r="AVX141" s="1005"/>
      <c r="AVY141" s="1005"/>
      <c r="AVZ141" s="1005"/>
      <c r="AWA141" s="1005"/>
      <c r="AWB141" s="1005"/>
      <c r="AWC141" s="1005"/>
      <c r="AWD141" s="1005"/>
      <c r="AWE141" s="1005"/>
      <c r="AWF141" s="1005"/>
      <c r="AWG141" s="1005"/>
      <c r="AWH141" s="1005"/>
      <c r="AWI141" s="1005"/>
      <c r="AWJ141" s="1005"/>
      <c r="AWK141" s="1005"/>
      <c r="AWL141" s="1005"/>
      <c r="AWM141" s="1005"/>
      <c r="AWN141" s="1005"/>
      <c r="AWO141" s="1005"/>
      <c r="AWP141" s="1005"/>
      <c r="AWQ141" s="1005"/>
      <c r="AWR141" s="1005"/>
      <c r="AWS141" s="1005"/>
      <c r="AWT141" s="1005"/>
      <c r="AWU141" s="1005"/>
      <c r="AWV141" s="1005"/>
      <c r="AWW141" s="1005"/>
      <c r="AWX141" s="1005"/>
      <c r="AWY141" s="1005"/>
      <c r="AWZ141" s="1005"/>
      <c r="AXA141" s="1005"/>
      <c r="AXB141" s="1005"/>
      <c r="AXC141" s="1005"/>
      <c r="AXD141" s="1005"/>
      <c r="AXE141" s="1005"/>
      <c r="AXF141" s="1005"/>
      <c r="AXG141" s="1005"/>
      <c r="AXH141" s="1005"/>
      <c r="AXI141" s="1005"/>
      <c r="AXJ141" s="1005"/>
      <c r="AXK141" s="1005"/>
      <c r="AXL141" s="1005"/>
      <c r="AXM141" s="1005"/>
      <c r="AXN141" s="1005"/>
      <c r="AXO141" s="1005"/>
      <c r="AXP141" s="1005"/>
      <c r="AXQ141" s="1005"/>
      <c r="AXR141" s="1005"/>
      <c r="AXS141" s="1005"/>
      <c r="AXT141" s="1005"/>
      <c r="AXU141" s="1005"/>
      <c r="AXV141" s="1005"/>
      <c r="AXW141" s="1005"/>
      <c r="AXX141" s="1005"/>
      <c r="AXY141" s="1005"/>
      <c r="AXZ141" s="1005"/>
      <c r="AYA141" s="1005"/>
      <c r="AYB141" s="1005"/>
      <c r="AYC141" s="1005"/>
      <c r="AYD141" s="1005"/>
      <c r="AYE141" s="1005"/>
      <c r="AYF141" s="1005"/>
      <c r="AYG141" s="1005"/>
      <c r="AYH141" s="1005"/>
      <c r="AYI141" s="1005"/>
      <c r="AYJ141" s="1005"/>
      <c r="AYK141" s="1005"/>
      <c r="AYL141" s="1005"/>
      <c r="AYM141" s="1005"/>
      <c r="AYN141" s="1005"/>
      <c r="AYO141" s="1005"/>
      <c r="AYP141" s="1005"/>
      <c r="AYQ141" s="1005"/>
      <c r="AYR141" s="1005"/>
      <c r="AYS141" s="1005"/>
      <c r="AYT141" s="1005"/>
      <c r="AYU141" s="1005"/>
      <c r="AYV141" s="1005"/>
      <c r="AYW141" s="1005"/>
      <c r="AYX141" s="1005"/>
      <c r="AYY141" s="1005"/>
      <c r="AYZ141" s="1005"/>
      <c r="AZA141" s="1005"/>
      <c r="AZB141" s="1005"/>
      <c r="AZC141" s="1005"/>
      <c r="AZD141" s="1005"/>
      <c r="AZE141" s="1005"/>
      <c r="AZF141" s="1005"/>
      <c r="AZG141" s="1005"/>
      <c r="AZH141" s="1005"/>
      <c r="AZI141" s="1005"/>
      <c r="AZJ141" s="1005"/>
      <c r="AZK141" s="1005"/>
      <c r="AZL141" s="1005"/>
      <c r="AZM141" s="1005"/>
      <c r="AZN141" s="1005"/>
      <c r="AZO141" s="1005"/>
      <c r="AZP141" s="1005"/>
      <c r="AZQ141" s="1005"/>
      <c r="AZR141" s="1005"/>
      <c r="AZS141" s="1005"/>
      <c r="AZT141" s="1005"/>
      <c r="AZU141" s="1005"/>
      <c r="AZV141" s="1005"/>
      <c r="AZW141" s="1005"/>
      <c r="AZX141" s="1005"/>
      <c r="AZY141" s="1005"/>
      <c r="AZZ141" s="1005"/>
      <c r="BAA141" s="1005"/>
      <c r="BAB141" s="1005"/>
      <c r="BAC141" s="1005"/>
      <c r="BAD141" s="1005"/>
      <c r="BAE141" s="1005"/>
      <c r="BAF141" s="1005"/>
      <c r="BAG141" s="1005"/>
      <c r="BAH141" s="1005"/>
      <c r="BAI141" s="1005"/>
      <c r="BAJ141" s="1005"/>
      <c r="BAK141" s="1005"/>
      <c r="BAL141" s="1005"/>
      <c r="BAM141" s="1005"/>
      <c r="BAN141" s="1005"/>
      <c r="BAO141" s="1005"/>
      <c r="BAP141" s="1005"/>
      <c r="BAQ141" s="1005"/>
      <c r="BAR141" s="1005"/>
      <c r="BAS141" s="1005"/>
      <c r="BAT141" s="1005"/>
      <c r="BAU141" s="1005"/>
      <c r="BAV141" s="1005"/>
      <c r="BAW141" s="1005"/>
      <c r="BAX141" s="1005"/>
      <c r="BAY141" s="1005"/>
      <c r="BAZ141" s="1005"/>
      <c r="BBA141" s="1005"/>
      <c r="BBB141" s="1005"/>
      <c r="BBC141" s="1005"/>
      <c r="BBD141" s="1005"/>
      <c r="BBE141" s="1005"/>
      <c r="BBF141" s="1005"/>
      <c r="BBG141" s="1005"/>
      <c r="BBH141" s="1005"/>
      <c r="BBI141" s="1005"/>
      <c r="BBJ141" s="1005"/>
      <c r="BBK141" s="1005"/>
      <c r="BBL141" s="1005"/>
      <c r="BBM141" s="1005"/>
      <c r="BBN141" s="1005"/>
      <c r="BBO141" s="1005"/>
      <c r="BBP141" s="1005"/>
      <c r="BBQ141" s="1005"/>
      <c r="BBR141" s="1005"/>
      <c r="BBS141" s="1005"/>
      <c r="BBT141" s="1005"/>
      <c r="BBU141" s="1005"/>
      <c r="BBV141" s="1005"/>
      <c r="BBW141" s="1005"/>
      <c r="BBX141" s="1005"/>
      <c r="BBY141" s="1005"/>
      <c r="BBZ141" s="1005"/>
      <c r="BCA141" s="1005"/>
      <c r="BCB141" s="1005"/>
      <c r="BCC141" s="1005"/>
      <c r="BCD141" s="1005"/>
      <c r="BCE141" s="1005"/>
      <c r="BCF141" s="1005"/>
      <c r="BCG141" s="1005"/>
      <c r="BCH141" s="1005"/>
      <c r="BCI141" s="1005"/>
      <c r="BCJ141" s="1005"/>
      <c r="BCK141" s="1005"/>
      <c r="BCL141" s="1005"/>
      <c r="BCM141" s="1005"/>
      <c r="BCN141" s="1005"/>
      <c r="BCO141" s="1005"/>
      <c r="BCP141" s="1005"/>
      <c r="BCQ141" s="1005"/>
      <c r="BCR141" s="1005"/>
      <c r="BCS141" s="1005"/>
      <c r="BCT141" s="1005"/>
      <c r="BCU141" s="1005"/>
      <c r="BCV141" s="1005"/>
      <c r="BCW141" s="1005"/>
      <c r="BCX141" s="1005"/>
      <c r="BCY141" s="1005"/>
      <c r="BCZ141" s="1005"/>
      <c r="BDA141" s="1005"/>
      <c r="BDB141" s="1005"/>
      <c r="BDC141" s="1005"/>
      <c r="BDD141" s="1005"/>
      <c r="BDE141" s="1005"/>
      <c r="BDF141" s="1005"/>
      <c r="BDG141" s="1005"/>
      <c r="BDH141" s="1005"/>
      <c r="BDI141" s="1005"/>
      <c r="BDJ141" s="1005"/>
      <c r="BDK141" s="1005"/>
      <c r="BDL141" s="1005"/>
      <c r="BDM141" s="1005"/>
      <c r="BDN141" s="1005"/>
      <c r="BDO141" s="1005"/>
      <c r="BDP141" s="1005"/>
      <c r="BDQ141" s="1005"/>
      <c r="BDR141" s="1005"/>
      <c r="BDS141" s="1005"/>
      <c r="BDT141" s="1005"/>
      <c r="BDU141" s="1005"/>
      <c r="BDV141" s="1005"/>
      <c r="BDW141" s="1005"/>
      <c r="BDX141" s="1005"/>
      <c r="BDY141" s="1005"/>
      <c r="BDZ141" s="1005"/>
      <c r="BEA141" s="1005"/>
      <c r="BEB141" s="1005"/>
      <c r="BEC141" s="1005"/>
      <c r="BED141" s="1005"/>
      <c r="BEE141" s="1005"/>
      <c r="BEF141" s="1005"/>
      <c r="BEG141" s="1005"/>
      <c r="BEH141" s="1005"/>
      <c r="BEI141" s="1005"/>
      <c r="BEJ141" s="1005"/>
      <c r="BEK141" s="1005"/>
      <c r="BEL141" s="1005"/>
      <c r="BEM141" s="1005"/>
      <c r="BEN141" s="1005"/>
      <c r="BEO141" s="1005"/>
      <c r="BEP141" s="1005"/>
      <c r="BEQ141" s="1005"/>
      <c r="BER141" s="1005"/>
      <c r="BES141" s="1005"/>
      <c r="BET141" s="1005"/>
      <c r="BEU141" s="1005"/>
      <c r="BEV141" s="1005"/>
      <c r="BEW141" s="1005"/>
      <c r="BEX141" s="1005"/>
      <c r="BEY141" s="1005"/>
      <c r="BEZ141" s="1005"/>
      <c r="BFA141" s="1005"/>
      <c r="BFB141" s="1005"/>
      <c r="BFC141" s="1005"/>
      <c r="BFD141" s="1005"/>
      <c r="BFE141" s="1005"/>
      <c r="BFF141" s="1005"/>
      <c r="BFG141" s="1005"/>
      <c r="BFH141" s="1005"/>
      <c r="BFI141" s="1005"/>
      <c r="BFJ141" s="1005"/>
      <c r="BFK141" s="1005"/>
      <c r="BFL141" s="1005"/>
      <c r="BFM141" s="1005"/>
      <c r="BFN141" s="1005"/>
      <c r="BFO141" s="1005"/>
      <c r="BFP141" s="1005"/>
      <c r="BFQ141" s="1005"/>
      <c r="BFR141" s="1005"/>
      <c r="BFS141" s="1005"/>
      <c r="BFT141" s="1005"/>
      <c r="BFU141" s="1005"/>
      <c r="BFV141" s="1005"/>
      <c r="BFW141" s="1005"/>
      <c r="BFX141" s="1005"/>
      <c r="BFY141" s="1005"/>
      <c r="BFZ141" s="1005"/>
      <c r="BGA141" s="1005"/>
      <c r="BGB141" s="1005"/>
      <c r="BGC141" s="1005"/>
      <c r="BGD141" s="1005"/>
      <c r="BGE141" s="1005"/>
      <c r="BGF141" s="1005"/>
      <c r="BGG141" s="1005"/>
      <c r="BGH141" s="1005"/>
      <c r="BGI141" s="1005"/>
      <c r="BGJ141" s="1005"/>
      <c r="BGK141" s="1005"/>
      <c r="BGL141" s="1005"/>
      <c r="BGM141" s="1005"/>
      <c r="BGN141" s="1005"/>
      <c r="BGO141" s="1005"/>
    </row>
    <row r="142" spans="1:1549" s="1005" customFormat="1" ht="20.25" customHeight="1" thickTop="1" thickBot="1" x14ac:dyDescent="0.3">
      <c r="A142" s="1738"/>
      <c r="B142" s="1741"/>
      <c r="C142" s="1744"/>
      <c r="D142" s="1744"/>
      <c r="E142" s="1079" t="s">
        <v>1067</v>
      </c>
      <c r="F142" s="1080">
        <v>0</v>
      </c>
      <c r="G142" s="1081">
        <v>4</v>
      </c>
      <c r="H142" s="1082">
        <v>0</v>
      </c>
      <c r="I142" s="1083">
        <v>0</v>
      </c>
      <c r="J142" s="1084">
        <v>0</v>
      </c>
      <c r="K142" s="1085">
        <v>0</v>
      </c>
      <c r="L142" s="1083">
        <v>0</v>
      </c>
      <c r="M142" s="1084">
        <v>4</v>
      </c>
      <c r="N142" s="1085">
        <v>0</v>
      </c>
      <c r="O142" s="1086">
        <v>0</v>
      </c>
      <c r="P142" s="1081">
        <v>0</v>
      </c>
      <c r="Q142" s="1087">
        <v>0</v>
      </c>
      <c r="R142" s="1080">
        <v>390</v>
      </c>
      <c r="S142" s="1087">
        <v>390</v>
      </c>
      <c r="T142" s="1080">
        <v>390</v>
      </c>
      <c r="U142" s="1087">
        <v>390</v>
      </c>
      <c r="V142" s="1088">
        <f>IF(AND(F142=0,G142=0,H142=0),0,IF(AND(F142=0,G142=0),H142,IF(AND(F142=0,H142=0),G142,IF(AND(G142=0,H142=0),F142,IF(F142=0,(G142+H142)/2,IF(G142=0,(F142+H142)/2,IF(H142=0,(F142+G142)/2,(F142+G142+H142)/3)))))))</f>
        <v>4</v>
      </c>
      <c r="W142" s="1089">
        <f t="shared" si="51"/>
        <v>0</v>
      </c>
      <c r="X142" s="1090">
        <f t="shared" ref="X142:X148" si="61">IF(AND(L142=0,M142=0,N142=0),0,IF(AND(L142=0,M142=0),N142,IF(AND(L142=0,N142=0),M142,IF(AND(M142=0,N142=0),L142,IF(L142=0,(M142+N142)/2,IF(M142=0,(L142+N142)/2,IF(N142=0,(L142+M142)/2,(L142+M142+N142)/3)))))))</f>
        <v>4</v>
      </c>
      <c r="Y142" s="1091">
        <f t="shared" si="60"/>
        <v>0</v>
      </c>
      <c r="Z142" s="1747"/>
      <c r="AA142" s="1718"/>
      <c r="AB142" s="1721"/>
      <c r="AC142" s="1724"/>
      <c r="AD142" s="1747"/>
      <c r="AE142" s="1718"/>
      <c r="AF142" s="1721"/>
      <c r="AG142" s="1724"/>
      <c r="AH142" s="1727"/>
      <c r="AI142" s="1730"/>
      <c r="AJ142" s="1733"/>
    </row>
    <row r="143" spans="1:1549" s="1005" customFormat="1" ht="20.25" customHeight="1" thickTop="1" x14ac:dyDescent="0.25">
      <c r="A143" s="1738"/>
      <c r="B143" s="1741"/>
      <c r="C143" s="1744"/>
      <c r="D143" s="1744"/>
      <c r="E143" s="1092" t="s">
        <v>1068</v>
      </c>
      <c r="F143" s="1093">
        <v>0</v>
      </c>
      <c r="G143" s="1094">
        <v>0</v>
      </c>
      <c r="H143" s="1095">
        <v>0</v>
      </c>
      <c r="I143" s="1096">
        <v>0</v>
      </c>
      <c r="J143" s="1097">
        <v>0</v>
      </c>
      <c r="K143" s="1098">
        <v>0</v>
      </c>
      <c r="L143" s="1099">
        <v>0</v>
      </c>
      <c r="M143" s="1100">
        <v>0.2</v>
      </c>
      <c r="N143" s="1101">
        <v>0.2</v>
      </c>
      <c r="O143" s="1102">
        <v>0</v>
      </c>
      <c r="P143" s="1103">
        <v>0</v>
      </c>
      <c r="Q143" s="1104">
        <v>0</v>
      </c>
      <c r="R143" s="1102">
        <v>390</v>
      </c>
      <c r="S143" s="1104">
        <v>390</v>
      </c>
      <c r="T143" s="1102">
        <v>390</v>
      </c>
      <c r="U143" s="1105">
        <v>390</v>
      </c>
      <c r="V143" s="1088">
        <f>IF(AND(F143=0,G143=0,H143=0),0,IF(AND(F143=0,G143=0),H143,IF(AND(F143=0,H143=0),G143,IF(AND(G143=0,H143=0),F143,IF(F143=0,(G143+H143)/2,IF(G143=0,(F143+H143)/2,IF(H143=0,(F143+G143)/2,(F143+G143+H143)/3)))))))</f>
        <v>0</v>
      </c>
      <c r="W143" s="1089">
        <f t="shared" si="51"/>
        <v>0</v>
      </c>
      <c r="X143" s="1090">
        <f t="shared" si="61"/>
        <v>0.2</v>
      </c>
      <c r="Y143" s="1091">
        <f t="shared" si="60"/>
        <v>0</v>
      </c>
      <c r="Z143" s="1747"/>
      <c r="AA143" s="1718"/>
      <c r="AB143" s="1721"/>
      <c r="AC143" s="1724"/>
      <c r="AD143" s="1747"/>
      <c r="AE143" s="1718"/>
      <c r="AF143" s="1721"/>
      <c r="AG143" s="1724"/>
      <c r="AH143" s="1727"/>
      <c r="AI143" s="1730"/>
      <c r="AJ143" s="1733"/>
    </row>
    <row r="144" spans="1:1549" s="1005" customFormat="1" ht="20.25" customHeight="1" x14ac:dyDescent="0.25">
      <c r="A144" s="1738"/>
      <c r="B144" s="1741"/>
      <c r="C144" s="1744"/>
      <c r="D144" s="1744"/>
      <c r="E144" s="1081" t="s">
        <v>1368</v>
      </c>
      <c r="F144" s="1081">
        <v>0</v>
      </c>
      <c r="G144" s="1081">
        <v>0</v>
      </c>
      <c r="H144" s="1081">
        <v>0</v>
      </c>
      <c r="I144" s="1084">
        <v>0</v>
      </c>
      <c r="J144" s="1084">
        <v>0</v>
      </c>
      <c r="K144" s="1084">
        <v>0</v>
      </c>
      <c r="L144" s="1084">
        <v>0</v>
      </c>
      <c r="M144" s="1084">
        <v>0</v>
      </c>
      <c r="N144" s="1084">
        <v>0</v>
      </c>
      <c r="O144" s="1081">
        <v>0</v>
      </c>
      <c r="P144" s="1081">
        <v>0</v>
      </c>
      <c r="Q144" s="1081">
        <v>0</v>
      </c>
      <c r="R144" s="1081">
        <v>390</v>
      </c>
      <c r="S144" s="1081">
        <v>390</v>
      </c>
      <c r="T144" s="1081">
        <v>390</v>
      </c>
      <c r="U144" s="1081">
        <v>390</v>
      </c>
      <c r="V144" s="1106">
        <f>IF(AND(F144=0,G144=0,H144=0),0,IF(AND(F144=0,G144=0),H144,IF(AND(F144=0,H144=0),G144,IF(AND(G144=0,H144=0),F144))))</f>
        <v>0</v>
      </c>
      <c r="W144" s="1107">
        <f t="shared" si="51"/>
        <v>0</v>
      </c>
      <c r="X144" s="1108">
        <f t="shared" si="61"/>
        <v>0</v>
      </c>
      <c r="Y144" s="1108">
        <f t="shared" si="60"/>
        <v>0</v>
      </c>
      <c r="Z144" s="1748"/>
      <c r="AA144" s="1718"/>
      <c r="AB144" s="1721"/>
      <c r="AC144" s="1724"/>
      <c r="AD144" s="1747"/>
      <c r="AE144" s="1718"/>
      <c r="AF144" s="1721"/>
      <c r="AG144" s="1724"/>
      <c r="AH144" s="1727"/>
      <c r="AI144" s="1730"/>
      <c r="AJ144" s="1733"/>
    </row>
    <row r="145" spans="1:36" s="1005" customFormat="1" ht="16.5" thickBot="1" x14ac:dyDescent="0.3">
      <c r="A145" s="1739"/>
      <c r="B145" s="1742"/>
      <c r="C145" s="1745"/>
      <c r="D145" s="1745"/>
      <c r="E145" s="1109" t="s">
        <v>1369</v>
      </c>
      <c r="F145" s="1110">
        <v>0</v>
      </c>
      <c r="G145" s="1111">
        <v>0</v>
      </c>
      <c r="H145" s="1112">
        <v>0</v>
      </c>
      <c r="I145" s="1113">
        <v>0</v>
      </c>
      <c r="J145" s="1114">
        <v>0</v>
      </c>
      <c r="K145" s="1115">
        <v>0</v>
      </c>
      <c r="L145" s="1116">
        <v>0</v>
      </c>
      <c r="M145" s="1116">
        <v>0</v>
      </c>
      <c r="N145" s="1116">
        <v>0</v>
      </c>
      <c r="O145" s="1117">
        <v>0</v>
      </c>
      <c r="P145" s="1117">
        <v>0</v>
      </c>
      <c r="Q145" s="1117">
        <v>0</v>
      </c>
      <c r="R145" s="1117">
        <v>390</v>
      </c>
      <c r="S145" s="1117">
        <v>390</v>
      </c>
      <c r="T145" s="1117">
        <v>390</v>
      </c>
      <c r="U145" s="1117">
        <v>390</v>
      </c>
      <c r="V145" s="1118">
        <f>IF(AND(F145=0,G145=0,H145=0),0,IF(AND(F145=0,G145=0),H145,IF(AND(F145=0,H145=0),G145,IF(AND(G145=0,H145=0),F145,V145ЕСЛИ(F145=0,(G145+H145)/2,IF(G145=0,(F145+H145)/2,IF(H145=0,(F145+G145)/2,(F145+G145+H145)/3)))))))</f>
        <v>0</v>
      </c>
      <c r="W145" s="1119">
        <f t="shared" si="51"/>
        <v>0</v>
      </c>
      <c r="X145" s="1120">
        <f t="shared" si="61"/>
        <v>0</v>
      </c>
      <c r="Y145" s="1121">
        <f t="shared" si="60"/>
        <v>0</v>
      </c>
      <c r="Z145" s="1749"/>
      <c r="AA145" s="1719"/>
      <c r="AB145" s="1722"/>
      <c r="AC145" s="1725"/>
      <c r="AD145" s="1751"/>
      <c r="AE145" s="1719"/>
      <c r="AF145" s="1722"/>
      <c r="AG145" s="1725"/>
      <c r="AH145" s="1728"/>
      <c r="AI145" s="1731"/>
      <c r="AJ145" s="1734"/>
    </row>
    <row r="146" spans="1:36" s="1005" customFormat="1" ht="20.25" thickTop="1" thickBot="1" x14ac:dyDescent="0.3">
      <c r="A146" s="1122">
        <v>30</v>
      </c>
      <c r="B146" s="1123" t="s">
        <v>1476</v>
      </c>
      <c r="C146" s="1124" t="s">
        <v>88</v>
      </c>
      <c r="D146" s="1124">
        <v>90</v>
      </c>
      <c r="E146" s="1125" t="s">
        <v>1370</v>
      </c>
      <c r="F146" s="1126">
        <v>0</v>
      </c>
      <c r="G146" s="1127">
        <v>0</v>
      </c>
      <c r="H146" s="1127">
        <v>0</v>
      </c>
      <c r="I146" s="1128">
        <v>0</v>
      </c>
      <c r="J146" s="1128">
        <v>0</v>
      </c>
      <c r="K146" s="1128">
        <v>0</v>
      </c>
      <c r="L146" s="1128">
        <v>0</v>
      </c>
      <c r="M146" s="1128">
        <v>0</v>
      </c>
      <c r="N146" s="1129">
        <v>0</v>
      </c>
      <c r="O146" s="1130">
        <v>0</v>
      </c>
      <c r="P146" s="1127">
        <v>0</v>
      </c>
      <c r="Q146" s="1079">
        <v>0</v>
      </c>
      <c r="R146" s="1130">
        <v>0</v>
      </c>
      <c r="S146" s="1079">
        <v>0</v>
      </c>
      <c r="T146" s="1130">
        <v>390</v>
      </c>
      <c r="U146" s="1079">
        <v>390</v>
      </c>
      <c r="V146" s="1131">
        <f>IF(AND(F146=0,G146=0,H146=0),0,IF(AND(F146=0,G146=0),H146,IF(AND(F146=0,H146=0),G146,IF(AND(G146=0,H146=0),F146,IF(F146=0,(G146+H146)/2,IF(G146=0,(F146+H146)/2,IF(H146=0,(F146+G146)/2,(F146+G146+H146)/3)))))))</f>
        <v>0</v>
      </c>
      <c r="W146" s="1132">
        <f t="shared" si="51"/>
        <v>0</v>
      </c>
      <c r="X146" s="1133">
        <f t="shared" si="61"/>
        <v>0</v>
      </c>
      <c r="Y146" s="1134">
        <f t="shared" si="60"/>
        <v>0</v>
      </c>
      <c r="Z146" s="1135">
        <f t="shared" ref="Z146:AC147" si="62">SUM(V146:V146)</f>
        <v>0</v>
      </c>
      <c r="AA146" s="1136">
        <f>SUM(W146:W146)</f>
        <v>0</v>
      </c>
      <c r="AB146" s="1137">
        <f>SUM(X146:X146)</f>
        <v>0</v>
      </c>
      <c r="AC146" s="1138">
        <f>SUM(Y146:Y146)</f>
        <v>0</v>
      </c>
      <c r="AD146" s="1135">
        <f>Z146*0.38*0.9*SQRT(3)</f>
        <v>0</v>
      </c>
      <c r="AE146" s="1139">
        <f>AA146*0.38*0.9*SQRT(3)</f>
        <v>0</v>
      </c>
      <c r="AF146" s="1137">
        <f>AB146*0.38*0.9*SQRT(3)</f>
        <v>0</v>
      </c>
      <c r="AG146" s="1140">
        <f>AC146*0.38*0.9*SQRT(3)</f>
        <v>0</v>
      </c>
      <c r="AH146" s="1141">
        <f>MAX(Z146:AC146)</f>
        <v>0</v>
      </c>
      <c r="AI146" s="1141">
        <f>AH146*0.38*0.9*SQRT(3)</f>
        <v>0</v>
      </c>
      <c r="AJ146" s="1142">
        <f>D146-AI146</f>
        <v>90</v>
      </c>
    </row>
    <row r="147" spans="1:36" ht="20.25" thickTop="1" thickBot="1" x14ac:dyDescent="0.3">
      <c r="A147" s="1143">
        <v>31</v>
      </c>
      <c r="B147" s="1144" t="s">
        <v>1477</v>
      </c>
      <c r="C147" s="1145" t="s">
        <v>59</v>
      </c>
      <c r="D147" s="1145">
        <v>360</v>
      </c>
      <c r="E147" s="1146" t="s">
        <v>1069</v>
      </c>
      <c r="F147" s="1147">
        <v>11</v>
      </c>
      <c r="G147" s="1147">
        <v>11</v>
      </c>
      <c r="H147" s="1147">
        <v>11</v>
      </c>
      <c r="I147" s="1148">
        <v>11</v>
      </c>
      <c r="J147" s="1148">
        <v>10</v>
      </c>
      <c r="K147" s="1148">
        <v>12</v>
      </c>
      <c r="L147" s="1146">
        <v>16</v>
      </c>
      <c r="M147" s="1146">
        <v>16.72</v>
      </c>
      <c r="N147" s="1146">
        <v>16</v>
      </c>
      <c r="O147" s="1146">
        <v>16.8</v>
      </c>
      <c r="P147" s="1146">
        <v>15</v>
      </c>
      <c r="Q147" s="1146">
        <v>17</v>
      </c>
      <c r="R147" s="1146">
        <v>390</v>
      </c>
      <c r="S147" s="1146">
        <v>390</v>
      </c>
      <c r="T147" s="1146">
        <v>390</v>
      </c>
      <c r="U147" s="1146">
        <v>390</v>
      </c>
      <c r="V147" s="1149">
        <f>IF(AND(F147=0,G147=0,H147=0),0,IF(AND(F147=0,G147=0),H147,IF(AND(F147=0,H147=0),G147,IF(AND(G147=0,H147=0),F147,IF(F147=0,(G147+H147)/2,IF(G147=0,(F147+H147)/2,IF(H147=0,(F147+G147)/2,(F147+G147+H147)/3)))))))</f>
        <v>11</v>
      </c>
      <c r="W147" s="1139">
        <f t="shared" si="51"/>
        <v>11</v>
      </c>
      <c r="X147" s="1150">
        <f t="shared" si="61"/>
        <v>16.239999999999998</v>
      </c>
      <c r="Y147" s="1140">
        <f t="shared" si="60"/>
        <v>16.266666666666666</v>
      </c>
      <c r="Z147" s="1151">
        <f>SUM(V147:V147)</f>
        <v>11</v>
      </c>
      <c r="AA147" s="1152">
        <f t="shared" si="62"/>
        <v>11</v>
      </c>
      <c r="AB147" s="1140">
        <f t="shared" si="62"/>
        <v>16.239999999999998</v>
      </c>
      <c r="AC147" s="1140">
        <f t="shared" si="62"/>
        <v>16.266666666666666</v>
      </c>
      <c r="AD147" s="1152">
        <f t="shared" ref="AD147:AG147" si="63">Z147*0.38*0.9*SQRT(3)</f>
        <v>6.5159751380741158</v>
      </c>
      <c r="AE147" s="1152">
        <f t="shared" si="63"/>
        <v>6.5159751380741158</v>
      </c>
      <c r="AF147" s="1140">
        <f t="shared" si="63"/>
        <v>9.61994874930215</v>
      </c>
      <c r="AG147" s="1140">
        <f t="shared" si="63"/>
        <v>9.6357450526671773</v>
      </c>
      <c r="AH147" s="1141">
        <f>MAX(Z147:AC147)</f>
        <v>16.266666666666666</v>
      </c>
      <c r="AI147" s="1141">
        <f>AH147*0.38*0.9*SQRT(3)</f>
        <v>9.6357450526671773</v>
      </c>
      <c r="AJ147" s="1153">
        <f>D147-AI147</f>
        <v>350.36425494733282</v>
      </c>
    </row>
    <row r="148" spans="1:36" ht="20.25" thickTop="1" thickBot="1" x14ac:dyDescent="0.3">
      <c r="A148" s="1154">
        <v>32</v>
      </c>
      <c r="B148" s="1155" t="s">
        <v>1478</v>
      </c>
      <c r="C148" s="1156" t="s">
        <v>1479</v>
      </c>
      <c r="D148" s="1156"/>
      <c r="E148" s="1157"/>
      <c r="F148" s="1157">
        <v>0</v>
      </c>
      <c r="G148" s="1157">
        <v>0</v>
      </c>
      <c r="H148" s="1157">
        <v>0</v>
      </c>
      <c r="I148" s="1157">
        <v>0</v>
      </c>
      <c r="J148" s="1157">
        <v>0</v>
      </c>
      <c r="K148" s="1157">
        <v>0</v>
      </c>
      <c r="L148" s="1157">
        <v>0</v>
      </c>
      <c r="M148" s="1157">
        <v>0</v>
      </c>
      <c r="N148" s="1157">
        <v>0</v>
      </c>
      <c r="O148" s="1157">
        <v>0</v>
      </c>
      <c r="P148" s="1157">
        <v>0</v>
      </c>
      <c r="Q148" s="1157">
        <v>0</v>
      </c>
      <c r="R148" s="1157">
        <v>0</v>
      </c>
      <c r="S148" s="1157">
        <v>0</v>
      </c>
      <c r="T148" s="1157">
        <v>0</v>
      </c>
      <c r="U148" s="1157">
        <v>0</v>
      </c>
      <c r="V148" s="1157">
        <f>IF(AND(F148=0,G148=0,H148=0),0,IF(AND(F148=0,G148=0),H148,IF(AND(F148=0,H148=0),G148,IF(AND(G148=0,H148=0),F148,V144ЕСЛИ(F148=0,(G148+H148)/2,IF(G148=0,(F148+H148)/2,IF(H148=0,(F148+G148)/2,(F148+G148+H148)/3)))))))</f>
        <v>0</v>
      </c>
      <c r="W148" s="1157">
        <f t="shared" si="51"/>
        <v>0</v>
      </c>
      <c r="X148" s="1077">
        <f t="shared" si="61"/>
        <v>0</v>
      </c>
      <c r="Y148" s="1157">
        <f t="shared" si="60"/>
        <v>0</v>
      </c>
      <c r="Z148" s="1158">
        <f>SUM(V148:V148)</f>
        <v>0</v>
      </c>
      <c r="AA148" s="1159">
        <f>SUM(W148:W148)</f>
        <v>0</v>
      </c>
      <c r="AB148" s="1159">
        <f>SUM(X148:X148)</f>
        <v>0</v>
      </c>
      <c r="AC148" s="1159">
        <f>SUM(Y148:Y148)</f>
        <v>0</v>
      </c>
      <c r="AD148" s="1159">
        <f>Z148*0.38*0.9*SQRT(3)</f>
        <v>0</v>
      </c>
      <c r="AE148" s="1159">
        <f>AA148*0.38*0.9*SQRT(3)</f>
        <v>0</v>
      </c>
      <c r="AF148" s="1159">
        <f>AB148*0.38*0.9*SQRT(3)</f>
        <v>0</v>
      </c>
      <c r="AG148" s="1159">
        <f>AC148*0.38*0.9*SQRT(3)</f>
        <v>0</v>
      </c>
      <c r="AH148" s="1158">
        <f>MAX(Z148:AC148)</f>
        <v>0</v>
      </c>
      <c r="AI148" s="1159">
        <f>AH148*0.38*0.9*SQRT(3)</f>
        <v>0</v>
      </c>
      <c r="AJ148" s="1159">
        <f>D148-AI148</f>
        <v>0</v>
      </c>
    </row>
    <row r="149" spans="1:36" ht="15.75" thickTop="1" x14ac:dyDescent="0.25"/>
  </sheetData>
  <sheetProtection formatCells="0" formatColumns="0" formatRows="0" insertRows="0"/>
  <mergeCells count="508">
    <mergeCell ref="A8:A11"/>
    <mergeCell ref="B8:B11"/>
    <mergeCell ref="C8:C11"/>
    <mergeCell ref="D8:D11"/>
    <mergeCell ref="E8:E11"/>
    <mergeCell ref="F8:Q8"/>
    <mergeCell ref="R8:U9"/>
    <mergeCell ref="AD8:AG9"/>
    <mergeCell ref="AH8:AH11"/>
    <mergeCell ref="AI8:AI11"/>
    <mergeCell ref="AJ8:AJ11"/>
    <mergeCell ref="AD10:AE10"/>
    <mergeCell ref="AF10:AG10"/>
    <mergeCell ref="B2:Q3"/>
    <mergeCell ref="F5:U6"/>
    <mergeCell ref="V5:AH6"/>
    <mergeCell ref="R10:S10"/>
    <mergeCell ref="T10:U10"/>
    <mergeCell ref="V10:W10"/>
    <mergeCell ref="X10:Y10"/>
    <mergeCell ref="Z10:AA10"/>
    <mergeCell ref="AB10:AC10"/>
    <mergeCell ref="F9:K9"/>
    <mergeCell ref="L9:Q9"/>
    <mergeCell ref="F10:H10"/>
    <mergeCell ref="I10:K10"/>
    <mergeCell ref="L10:N10"/>
    <mergeCell ref="O10:Q10"/>
    <mergeCell ref="V8:Y9"/>
    <mergeCell ref="Z8:AC9"/>
    <mergeCell ref="AH12:AH20"/>
    <mergeCell ref="AI12:AI20"/>
    <mergeCell ref="AJ12:AJ20"/>
    <mergeCell ref="A21:A27"/>
    <mergeCell ref="B21:B27"/>
    <mergeCell ref="C21:C27"/>
    <mergeCell ref="D21:D27"/>
    <mergeCell ref="Z21:Z27"/>
    <mergeCell ref="AA21:AA27"/>
    <mergeCell ref="AB21:AB27"/>
    <mergeCell ref="AB12:AB20"/>
    <mergeCell ref="AC12:AC20"/>
    <mergeCell ref="AD12:AD20"/>
    <mergeCell ref="AE12:AE20"/>
    <mergeCell ref="AF12:AF20"/>
    <mergeCell ref="AG12:AG20"/>
    <mergeCell ref="A12:A20"/>
    <mergeCell ref="B12:B20"/>
    <mergeCell ref="C12:C20"/>
    <mergeCell ref="D12:D20"/>
    <mergeCell ref="Z12:Z20"/>
    <mergeCell ref="AA12:AA20"/>
    <mergeCell ref="AI21:AI27"/>
    <mergeCell ref="AJ21:AJ27"/>
    <mergeCell ref="A28:A39"/>
    <mergeCell ref="B28:B39"/>
    <mergeCell ref="C28:C39"/>
    <mergeCell ref="D28:D39"/>
    <mergeCell ref="Z28:Z39"/>
    <mergeCell ref="AA28:AA39"/>
    <mergeCell ref="AB28:AB39"/>
    <mergeCell ref="AC28:AC39"/>
    <mergeCell ref="AC21:AC27"/>
    <mergeCell ref="AD21:AD27"/>
    <mergeCell ref="AE21:AE27"/>
    <mergeCell ref="AF21:AF27"/>
    <mergeCell ref="AG21:AG27"/>
    <mergeCell ref="AH21:AH27"/>
    <mergeCell ref="AE40:AE47"/>
    <mergeCell ref="AF40:AF47"/>
    <mergeCell ref="AG40:AG47"/>
    <mergeCell ref="AH40:AH47"/>
    <mergeCell ref="AI40:AI47"/>
    <mergeCell ref="AJ40:AJ47"/>
    <mergeCell ref="AJ28:AJ39"/>
    <mergeCell ref="A40:A47"/>
    <mergeCell ref="B40:B47"/>
    <mergeCell ref="C40:C47"/>
    <mergeCell ref="D40:D47"/>
    <mergeCell ref="Z40:Z47"/>
    <mergeCell ref="AA40:AA47"/>
    <mergeCell ref="AB40:AB47"/>
    <mergeCell ref="AC40:AC47"/>
    <mergeCell ref="AD40:AD47"/>
    <mergeCell ref="AD28:AD39"/>
    <mergeCell ref="AE28:AE39"/>
    <mergeCell ref="AF28:AF39"/>
    <mergeCell ref="AG28:AG39"/>
    <mergeCell ref="AH28:AH39"/>
    <mergeCell ref="AI28:AI39"/>
    <mergeCell ref="AH48:AH51"/>
    <mergeCell ref="AI48:AI51"/>
    <mergeCell ref="AJ48:AJ51"/>
    <mergeCell ref="A52:A59"/>
    <mergeCell ref="B52:B59"/>
    <mergeCell ref="C52:C59"/>
    <mergeCell ref="D52:D59"/>
    <mergeCell ref="Z52:Z59"/>
    <mergeCell ref="AA52:AA59"/>
    <mergeCell ref="AB52:AB59"/>
    <mergeCell ref="AB48:AB51"/>
    <mergeCell ref="AC48:AC51"/>
    <mergeCell ref="AD48:AD51"/>
    <mergeCell ref="AE48:AE51"/>
    <mergeCell ref="AF48:AF51"/>
    <mergeCell ref="AG48:AG51"/>
    <mergeCell ref="A48:A51"/>
    <mergeCell ref="B48:B51"/>
    <mergeCell ref="C48:C51"/>
    <mergeCell ref="D48:D51"/>
    <mergeCell ref="Z48:Z51"/>
    <mergeCell ref="AA48:AA51"/>
    <mergeCell ref="AI52:AI59"/>
    <mergeCell ref="AJ52:AJ59"/>
    <mergeCell ref="A60:A61"/>
    <mergeCell ref="B60:B61"/>
    <mergeCell ref="C60:C61"/>
    <mergeCell ref="D60:D61"/>
    <mergeCell ref="Z60:Z61"/>
    <mergeCell ref="AA60:AA61"/>
    <mergeCell ref="AB60:AB61"/>
    <mergeCell ref="AC60:AC61"/>
    <mergeCell ref="AC52:AC59"/>
    <mergeCell ref="AD52:AD59"/>
    <mergeCell ref="AE52:AE59"/>
    <mergeCell ref="AF52:AF59"/>
    <mergeCell ref="AG52:AG59"/>
    <mergeCell ref="AH52:AH59"/>
    <mergeCell ref="AE62:AE63"/>
    <mergeCell ref="AF62:AF63"/>
    <mergeCell ref="AG62:AG63"/>
    <mergeCell ref="AH62:AH63"/>
    <mergeCell ref="AI62:AI63"/>
    <mergeCell ref="AJ62:AJ63"/>
    <mergeCell ref="AJ60:AJ61"/>
    <mergeCell ref="A62:A63"/>
    <mergeCell ref="B62:B63"/>
    <mergeCell ref="C62:C63"/>
    <mergeCell ref="D62:D63"/>
    <mergeCell ref="Z62:Z63"/>
    <mergeCell ref="AA62:AA63"/>
    <mergeCell ref="AB62:AB63"/>
    <mergeCell ref="AC62:AC63"/>
    <mergeCell ref="AD62:AD63"/>
    <mergeCell ref="AD60:AD61"/>
    <mergeCell ref="AE60:AE61"/>
    <mergeCell ref="AF60:AF61"/>
    <mergeCell ref="AG60:AG61"/>
    <mergeCell ref="AH60:AH61"/>
    <mergeCell ref="AI60:AI61"/>
    <mergeCell ref="AH64:AH73"/>
    <mergeCell ref="AI64:AI73"/>
    <mergeCell ref="AJ64:AJ73"/>
    <mergeCell ref="A74:A79"/>
    <mergeCell ref="B74:B79"/>
    <mergeCell ref="C74:C79"/>
    <mergeCell ref="D74:D79"/>
    <mergeCell ref="Z74:Z79"/>
    <mergeCell ref="AA74:AA79"/>
    <mergeCell ref="AB74:AB79"/>
    <mergeCell ref="AB64:AB73"/>
    <mergeCell ref="AC64:AC73"/>
    <mergeCell ref="AD64:AD73"/>
    <mergeCell ref="AE64:AE73"/>
    <mergeCell ref="AF64:AF73"/>
    <mergeCell ref="AG64:AG73"/>
    <mergeCell ref="A64:A73"/>
    <mergeCell ref="B64:B73"/>
    <mergeCell ref="C64:C73"/>
    <mergeCell ref="D64:D73"/>
    <mergeCell ref="Z64:Z73"/>
    <mergeCell ref="AA64:AA73"/>
    <mergeCell ref="AI74:AI79"/>
    <mergeCell ref="AJ74:AJ79"/>
    <mergeCell ref="A80:A89"/>
    <mergeCell ref="B80:B89"/>
    <mergeCell ref="C80:C89"/>
    <mergeCell ref="D80:D89"/>
    <mergeCell ref="Z80:Z89"/>
    <mergeCell ref="AA80:AA89"/>
    <mergeCell ref="AB80:AB89"/>
    <mergeCell ref="AC80:AC89"/>
    <mergeCell ref="AC74:AC79"/>
    <mergeCell ref="AD74:AD79"/>
    <mergeCell ref="AE74:AE79"/>
    <mergeCell ref="AF74:AF79"/>
    <mergeCell ref="AG74:AG79"/>
    <mergeCell ref="AH74:AH79"/>
    <mergeCell ref="AE90:AE93"/>
    <mergeCell ref="AF90:AF93"/>
    <mergeCell ref="AG90:AG93"/>
    <mergeCell ref="AH90:AH93"/>
    <mergeCell ref="AI90:AI93"/>
    <mergeCell ref="AJ90:AJ93"/>
    <mergeCell ref="AJ80:AJ89"/>
    <mergeCell ref="A90:A93"/>
    <mergeCell ref="B90:B93"/>
    <mergeCell ref="C90:C93"/>
    <mergeCell ref="D90:D93"/>
    <mergeCell ref="Z90:Z93"/>
    <mergeCell ref="AA90:AA93"/>
    <mergeCell ref="AB90:AB93"/>
    <mergeCell ref="AC90:AC93"/>
    <mergeCell ref="AD90:AD93"/>
    <mergeCell ref="AD80:AD89"/>
    <mergeCell ref="AE80:AE89"/>
    <mergeCell ref="AF80:AF89"/>
    <mergeCell ref="AG80:AG89"/>
    <mergeCell ref="AH80:AH89"/>
    <mergeCell ref="AI80:AI89"/>
    <mergeCell ref="AH94:AH97"/>
    <mergeCell ref="AI94:AI97"/>
    <mergeCell ref="AJ94:AJ97"/>
    <mergeCell ref="A98:A101"/>
    <mergeCell ref="B98:B101"/>
    <mergeCell ref="C98:C101"/>
    <mergeCell ref="D98:D101"/>
    <mergeCell ref="Z98:Z101"/>
    <mergeCell ref="AA98:AA101"/>
    <mergeCell ref="AB98:AB101"/>
    <mergeCell ref="AB94:AB97"/>
    <mergeCell ref="AC94:AC97"/>
    <mergeCell ref="AD94:AD97"/>
    <mergeCell ref="AE94:AE97"/>
    <mergeCell ref="AF94:AF97"/>
    <mergeCell ref="AG94:AG97"/>
    <mergeCell ref="A94:A97"/>
    <mergeCell ref="B94:B97"/>
    <mergeCell ref="C94:C97"/>
    <mergeCell ref="D94:D97"/>
    <mergeCell ref="Z94:Z97"/>
    <mergeCell ref="AA94:AA97"/>
    <mergeCell ref="AI98:AI101"/>
    <mergeCell ref="AJ98:AJ101"/>
    <mergeCell ref="A102:A103"/>
    <mergeCell ref="B102:B103"/>
    <mergeCell ref="C102:C103"/>
    <mergeCell ref="D102:D103"/>
    <mergeCell ref="Z102:Z103"/>
    <mergeCell ref="AA102:AA103"/>
    <mergeCell ref="AB102:AB103"/>
    <mergeCell ref="AC102:AC103"/>
    <mergeCell ref="AC98:AC101"/>
    <mergeCell ref="AD98:AD101"/>
    <mergeCell ref="AE98:AE101"/>
    <mergeCell ref="AF98:AF101"/>
    <mergeCell ref="AG98:AG101"/>
    <mergeCell ref="AH98:AH101"/>
    <mergeCell ref="AE104:AE108"/>
    <mergeCell ref="AF104:AF108"/>
    <mergeCell ref="AG104:AG108"/>
    <mergeCell ref="AH104:AH108"/>
    <mergeCell ref="AI104:AI108"/>
    <mergeCell ref="AJ104:AJ108"/>
    <mergeCell ref="AJ102:AJ103"/>
    <mergeCell ref="A104:A108"/>
    <mergeCell ref="B104:B108"/>
    <mergeCell ref="C104:C108"/>
    <mergeCell ref="D104:D108"/>
    <mergeCell ref="Z104:Z108"/>
    <mergeCell ref="AA104:AA108"/>
    <mergeCell ref="AB104:AB108"/>
    <mergeCell ref="AC104:AC108"/>
    <mergeCell ref="AD104:AD108"/>
    <mergeCell ref="AD102:AD103"/>
    <mergeCell ref="AE102:AE103"/>
    <mergeCell ref="AF102:AF103"/>
    <mergeCell ref="AG102:AG103"/>
    <mergeCell ref="AH102:AH103"/>
    <mergeCell ref="AI102:AI103"/>
    <mergeCell ref="AH109:AH110"/>
    <mergeCell ref="AI109:AI110"/>
    <mergeCell ref="AJ109:AJ110"/>
    <mergeCell ref="A111:A112"/>
    <mergeCell ref="B111:B112"/>
    <mergeCell ref="C111:C112"/>
    <mergeCell ref="D111:D112"/>
    <mergeCell ref="E111:E112"/>
    <mergeCell ref="F111:F112"/>
    <mergeCell ref="G111:G112"/>
    <mergeCell ref="AB109:AB110"/>
    <mergeCell ref="AC109:AC110"/>
    <mergeCell ref="AD109:AD110"/>
    <mergeCell ref="AE109:AE110"/>
    <mergeCell ref="AF109:AF110"/>
    <mergeCell ref="AG109:AG110"/>
    <mergeCell ref="A109:A110"/>
    <mergeCell ref="B109:B110"/>
    <mergeCell ref="C109:C110"/>
    <mergeCell ref="D109:D110"/>
    <mergeCell ref="Z109:Z110"/>
    <mergeCell ref="AA109:AA110"/>
    <mergeCell ref="P111:P112"/>
    <mergeCell ref="Q111:Q112"/>
    <mergeCell ref="R111:R112"/>
    <mergeCell ref="S111:S112"/>
    <mergeCell ref="H111:H112"/>
    <mergeCell ref="I111:I112"/>
    <mergeCell ref="J111:J112"/>
    <mergeCell ref="K111:K112"/>
    <mergeCell ref="L111:L112"/>
    <mergeCell ref="M111:M112"/>
    <mergeCell ref="AF111:AF112"/>
    <mergeCell ref="AG111:AG112"/>
    <mergeCell ref="AH111:AH112"/>
    <mergeCell ref="AI111:AI112"/>
    <mergeCell ref="AJ111:AJ112"/>
    <mergeCell ref="A113:A114"/>
    <mergeCell ref="B113:B114"/>
    <mergeCell ref="C113:C114"/>
    <mergeCell ref="D113:D114"/>
    <mergeCell ref="E113:E114"/>
    <mergeCell ref="Z111:Z112"/>
    <mergeCell ref="AA111:AA112"/>
    <mergeCell ref="AB111:AB112"/>
    <mergeCell ref="AC111:AC112"/>
    <mergeCell ref="AD111:AD112"/>
    <mergeCell ref="AE111:AE112"/>
    <mergeCell ref="T111:T112"/>
    <mergeCell ref="U111:U112"/>
    <mergeCell ref="V111:V112"/>
    <mergeCell ref="W111:W112"/>
    <mergeCell ref="X111:X112"/>
    <mergeCell ref="Y111:Y112"/>
    <mergeCell ref="N111:N112"/>
    <mergeCell ref="O111:O112"/>
    <mergeCell ref="L113:L114"/>
    <mergeCell ref="M113:M114"/>
    <mergeCell ref="N113:N114"/>
    <mergeCell ref="O113:O114"/>
    <mergeCell ref="P113:P114"/>
    <mergeCell ref="Q113:Q114"/>
    <mergeCell ref="F113:F114"/>
    <mergeCell ref="G113:G114"/>
    <mergeCell ref="H113:H114"/>
    <mergeCell ref="I113:I114"/>
    <mergeCell ref="J113:J114"/>
    <mergeCell ref="K113:K114"/>
    <mergeCell ref="Z113:Z114"/>
    <mergeCell ref="AA113:AA114"/>
    <mergeCell ref="AB113:AB114"/>
    <mergeCell ref="AC113:AC114"/>
    <mergeCell ref="R113:R114"/>
    <mergeCell ref="S113:S114"/>
    <mergeCell ref="T113:T114"/>
    <mergeCell ref="U113:U114"/>
    <mergeCell ref="V113:V114"/>
    <mergeCell ref="W113:W114"/>
    <mergeCell ref="AE115:AE123"/>
    <mergeCell ref="AF115:AF123"/>
    <mergeCell ref="AG115:AG123"/>
    <mergeCell ref="AH115:AH123"/>
    <mergeCell ref="AI115:AI123"/>
    <mergeCell ref="AJ115:AJ123"/>
    <mergeCell ref="AJ113:AJ114"/>
    <mergeCell ref="A115:A123"/>
    <mergeCell ref="B115:B123"/>
    <mergeCell ref="C115:C123"/>
    <mergeCell ref="D115:D123"/>
    <mergeCell ref="Z115:Z123"/>
    <mergeCell ref="AA115:AA123"/>
    <mergeCell ref="AB115:AB123"/>
    <mergeCell ref="AC115:AC123"/>
    <mergeCell ref="AD115:AD123"/>
    <mergeCell ref="AD113:AD114"/>
    <mergeCell ref="AE113:AE114"/>
    <mergeCell ref="AF113:AF114"/>
    <mergeCell ref="AG113:AG114"/>
    <mergeCell ref="AH113:AH114"/>
    <mergeCell ref="AI113:AI114"/>
    <mergeCell ref="X113:X114"/>
    <mergeCell ref="Y113:Y114"/>
    <mergeCell ref="AH124:AH125"/>
    <mergeCell ref="AI124:AI125"/>
    <mergeCell ref="AJ124:AJ125"/>
    <mergeCell ref="A126:A127"/>
    <mergeCell ref="B126:B127"/>
    <mergeCell ref="C126:C127"/>
    <mergeCell ref="D126:D127"/>
    <mergeCell ref="Z126:Z127"/>
    <mergeCell ref="AA126:AA127"/>
    <mergeCell ref="AB126:AB127"/>
    <mergeCell ref="AB124:AB125"/>
    <mergeCell ref="AC124:AC125"/>
    <mergeCell ref="AD124:AD125"/>
    <mergeCell ref="AE124:AE125"/>
    <mergeCell ref="AF124:AF125"/>
    <mergeCell ref="AG124:AG125"/>
    <mergeCell ref="A124:A125"/>
    <mergeCell ref="B124:B125"/>
    <mergeCell ref="C124:C125"/>
    <mergeCell ref="D124:D125"/>
    <mergeCell ref="Z124:Z125"/>
    <mergeCell ref="AA124:AA125"/>
    <mergeCell ref="AI126:AI127"/>
    <mergeCell ref="AJ126:AJ127"/>
    <mergeCell ref="A128:A129"/>
    <mergeCell ref="B128:B129"/>
    <mergeCell ref="C128:C129"/>
    <mergeCell ref="D128:D129"/>
    <mergeCell ref="Z128:Z129"/>
    <mergeCell ref="AA128:AA129"/>
    <mergeCell ref="AB128:AB129"/>
    <mergeCell ref="AC128:AC129"/>
    <mergeCell ref="AC126:AC127"/>
    <mergeCell ref="AD126:AD127"/>
    <mergeCell ref="AE126:AE127"/>
    <mergeCell ref="AF126:AF127"/>
    <mergeCell ref="AG126:AG127"/>
    <mergeCell ref="AH126:AH127"/>
    <mergeCell ref="AE130:AE131"/>
    <mergeCell ref="AF130:AF131"/>
    <mergeCell ref="AG130:AG131"/>
    <mergeCell ref="AH130:AH131"/>
    <mergeCell ref="AI130:AI131"/>
    <mergeCell ref="AJ130:AJ131"/>
    <mergeCell ref="AJ128:AJ129"/>
    <mergeCell ref="A130:A131"/>
    <mergeCell ref="B130:B131"/>
    <mergeCell ref="C130:C131"/>
    <mergeCell ref="D130:D131"/>
    <mergeCell ref="Z130:Z131"/>
    <mergeCell ref="AA130:AA131"/>
    <mergeCell ref="AB130:AB131"/>
    <mergeCell ref="AC130:AC131"/>
    <mergeCell ref="AD130:AD131"/>
    <mergeCell ref="AD128:AD129"/>
    <mergeCell ref="AE128:AE129"/>
    <mergeCell ref="AF128:AF129"/>
    <mergeCell ref="AG128:AG129"/>
    <mergeCell ref="AH128:AH129"/>
    <mergeCell ref="AI128:AI129"/>
    <mergeCell ref="AH132:AH134"/>
    <mergeCell ref="AI132:AI134"/>
    <mergeCell ref="AJ132:AJ134"/>
    <mergeCell ref="A135:A136"/>
    <mergeCell ref="B135:B136"/>
    <mergeCell ref="C135:C136"/>
    <mergeCell ref="D135:D136"/>
    <mergeCell ref="Z135:Z136"/>
    <mergeCell ref="AA135:AA136"/>
    <mergeCell ref="AB135:AB136"/>
    <mergeCell ref="AB132:AB134"/>
    <mergeCell ref="AC132:AC134"/>
    <mergeCell ref="AD132:AD134"/>
    <mergeCell ref="AE132:AE134"/>
    <mergeCell ref="AF132:AF134"/>
    <mergeCell ref="AG132:AG134"/>
    <mergeCell ref="A132:A134"/>
    <mergeCell ref="B132:B134"/>
    <mergeCell ref="C132:C134"/>
    <mergeCell ref="D132:D134"/>
    <mergeCell ref="Z132:Z134"/>
    <mergeCell ref="AA132:AA134"/>
    <mergeCell ref="AI135:AI136"/>
    <mergeCell ref="AJ135:AJ136"/>
    <mergeCell ref="A137:A138"/>
    <mergeCell ref="B137:B138"/>
    <mergeCell ref="C137:C138"/>
    <mergeCell ref="D137:D138"/>
    <mergeCell ref="E137:E138"/>
    <mergeCell ref="Z137:Z138"/>
    <mergeCell ref="AA137:AA138"/>
    <mergeCell ref="AB137:AB138"/>
    <mergeCell ref="AC135:AC136"/>
    <mergeCell ref="AD135:AD136"/>
    <mergeCell ref="AE135:AE136"/>
    <mergeCell ref="AF135:AF136"/>
    <mergeCell ref="AG135:AG136"/>
    <mergeCell ref="AH135:AH136"/>
    <mergeCell ref="AI137:AI138"/>
    <mergeCell ref="AJ137:AJ138"/>
    <mergeCell ref="A139:A140"/>
    <mergeCell ref="B139:B140"/>
    <mergeCell ref="C139:C140"/>
    <mergeCell ref="D139:D140"/>
    <mergeCell ref="Z139:Z140"/>
    <mergeCell ref="AA139:AA140"/>
    <mergeCell ref="AB139:AB140"/>
    <mergeCell ref="AC139:AC140"/>
    <mergeCell ref="AC137:AC138"/>
    <mergeCell ref="AD137:AD138"/>
    <mergeCell ref="AE137:AE138"/>
    <mergeCell ref="AF137:AF138"/>
    <mergeCell ref="AG137:AG138"/>
    <mergeCell ref="AH137:AH138"/>
    <mergeCell ref="AE141:AE145"/>
    <mergeCell ref="AF141:AF145"/>
    <mergeCell ref="AG141:AG145"/>
    <mergeCell ref="AH141:AH145"/>
    <mergeCell ref="AI141:AI145"/>
    <mergeCell ref="AJ141:AJ145"/>
    <mergeCell ref="AJ139:AJ140"/>
    <mergeCell ref="A141:A145"/>
    <mergeCell ref="B141:B145"/>
    <mergeCell ref="C141:C145"/>
    <mergeCell ref="D141:D145"/>
    <mergeCell ref="Z141:Z145"/>
    <mergeCell ref="AA141:AA145"/>
    <mergeCell ref="AB141:AB145"/>
    <mergeCell ref="AC141:AC145"/>
    <mergeCell ref="AD141:AD145"/>
    <mergeCell ref="AD139:AD140"/>
    <mergeCell ref="AE139:AE140"/>
    <mergeCell ref="AF139:AF140"/>
    <mergeCell ref="AG139:AG140"/>
    <mergeCell ref="AH139:AH140"/>
    <mergeCell ref="AI139:AI140"/>
  </mergeCells>
  <pageMargins left="0.7" right="0.7" top="0.75" bottom="0.75" header="0.3" footer="0.3"/>
  <pageSetup paperSize="9" orientation="portrait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34"/>
  <sheetViews>
    <sheetView tabSelected="1" view="pageBreakPreview" zoomScale="80" zoomScaleNormal="70" zoomScaleSheetLayoutView="80" workbookViewId="0">
      <selection activeCell="AG12" sqref="AG12:AG34"/>
    </sheetView>
  </sheetViews>
  <sheetFormatPr defaultColWidth="9.140625" defaultRowHeight="15" x14ac:dyDescent="0.25"/>
  <cols>
    <col min="1" max="1" width="8" style="222" customWidth="1"/>
    <col min="2" max="2" width="20.42578125" style="222" customWidth="1"/>
    <col min="3" max="4" width="22.5703125" style="222" customWidth="1"/>
    <col min="5" max="5" width="25.140625" style="222" customWidth="1"/>
    <col min="6" max="17" width="9.140625" style="222"/>
    <col min="18" max="34" width="10.7109375" style="222" customWidth="1"/>
    <col min="35" max="35" width="11.28515625" style="222" customWidth="1"/>
    <col min="36" max="36" width="12" style="222" customWidth="1"/>
    <col min="37" max="16384" width="9.140625" style="222"/>
  </cols>
  <sheetData>
    <row r="1" spans="1:36" x14ac:dyDescent="0.25">
      <c r="A1" s="220"/>
      <c r="B1" s="220"/>
      <c r="C1" s="220"/>
      <c r="D1" s="220"/>
      <c r="E1" s="220"/>
      <c r="F1" s="220"/>
      <c r="G1" s="220"/>
      <c r="H1" s="220"/>
      <c r="I1" s="220"/>
      <c r="J1" s="220"/>
      <c r="K1" s="220"/>
      <c r="L1" s="220"/>
      <c r="M1" s="220"/>
      <c r="N1" s="220"/>
      <c r="O1" s="220"/>
      <c r="P1" s="220"/>
      <c r="Q1" s="220"/>
      <c r="R1" s="220"/>
      <c r="S1" s="220"/>
      <c r="T1" s="220"/>
      <c r="U1" s="221"/>
      <c r="V1" s="221"/>
    </row>
    <row r="2" spans="1:36" x14ac:dyDescent="0.25">
      <c r="A2" s="220"/>
      <c r="B2" s="1656" t="s">
        <v>713</v>
      </c>
      <c r="C2" s="1657"/>
      <c r="D2" s="1657"/>
      <c r="E2" s="1657"/>
      <c r="F2" s="1657"/>
      <c r="G2" s="1657"/>
      <c r="H2" s="1657"/>
      <c r="I2" s="1657"/>
      <c r="J2" s="1657"/>
      <c r="K2" s="1657"/>
      <c r="L2" s="1657"/>
      <c r="M2" s="1657"/>
      <c r="N2" s="1657"/>
      <c r="O2" s="1657"/>
      <c r="P2" s="1657"/>
      <c r="Q2" s="1658"/>
      <c r="R2" s="220"/>
      <c r="S2" s="220"/>
      <c r="T2" s="220"/>
      <c r="U2" s="221"/>
      <c r="V2" s="221"/>
    </row>
    <row r="3" spans="1:36" x14ac:dyDescent="0.25">
      <c r="A3" s="220"/>
      <c r="B3" s="1659"/>
      <c r="C3" s="1660"/>
      <c r="D3" s="1660"/>
      <c r="E3" s="1660"/>
      <c r="F3" s="1660"/>
      <c r="G3" s="1660"/>
      <c r="H3" s="1660"/>
      <c r="I3" s="1660"/>
      <c r="J3" s="1660"/>
      <c r="K3" s="1660"/>
      <c r="L3" s="1660"/>
      <c r="M3" s="1660"/>
      <c r="N3" s="1660"/>
      <c r="O3" s="1660"/>
      <c r="P3" s="1660"/>
      <c r="Q3" s="1661"/>
      <c r="R3" s="220"/>
      <c r="S3" s="220"/>
      <c r="T3" s="220"/>
      <c r="U3" s="221"/>
      <c r="V3" s="221"/>
    </row>
    <row r="4" spans="1:36" ht="20.25" x14ac:dyDescent="0.25">
      <c r="A4" s="220"/>
      <c r="B4" s="223"/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  <c r="P4" s="223"/>
      <c r="Q4" s="223"/>
      <c r="R4" s="220"/>
      <c r="S4" s="220"/>
      <c r="T4" s="220"/>
      <c r="U4" s="221"/>
      <c r="V4" s="221"/>
    </row>
    <row r="5" spans="1:36" ht="20.25" x14ac:dyDescent="0.25">
      <c r="A5" s="220"/>
      <c r="B5" s="223"/>
      <c r="C5" s="223"/>
      <c r="D5" s="223"/>
      <c r="E5" s="223"/>
      <c r="F5" s="1662"/>
      <c r="G5" s="1662"/>
      <c r="H5" s="1662"/>
      <c r="I5" s="1662"/>
      <c r="J5" s="1662"/>
      <c r="K5" s="1662"/>
      <c r="L5" s="1662"/>
      <c r="M5" s="1662"/>
      <c r="N5" s="1662"/>
      <c r="O5" s="1662"/>
      <c r="P5" s="1662"/>
      <c r="Q5" s="1662"/>
      <c r="R5" s="1662"/>
      <c r="S5" s="1662"/>
      <c r="T5" s="1662"/>
      <c r="U5" s="1662"/>
      <c r="V5" s="2094" t="s">
        <v>1</v>
      </c>
      <c r="W5" s="2094"/>
      <c r="X5" s="2094"/>
      <c r="Y5" s="2094"/>
      <c r="Z5" s="2094"/>
      <c r="AA5" s="2094"/>
      <c r="AB5" s="2094"/>
      <c r="AC5" s="2094"/>
      <c r="AD5" s="2094"/>
      <c r="AE5" s="2094"/>
      <c r="AF5" s="2094"/>
      <c r="AG5" s="2094"/>
      <c r="AH5" s="2094"/>
    </row>
    <row r="6" spans="1:36" ht="30" customHeight="1" x14ac:dyDescent="0.25">
      <c r="A6" s="220"/>
      <c r="B6" s="223"/>
      <c r="C6" s="223"/>
      <c r="D6" s="223"/>
      <c r="E6" s="223"/>
      <c r="F6" s="1662"/>
      <c r="G6" s="1662"/>
      <c r="H6" s="1662"/>
      <c r="I6" s="1662"/>
      <c r="J6" s="1662"/>
      <c r="K6" s="1662"/>
      <c r="L6" s="1662"/>
      <c r="M6" s="1662"/>
      <c r="N6" s="1662"/>
      <c r="O6" s="1662"/>
      <c r="P6" s="1662"/>
      <c r="Q6" s="1662"/>
      <c r="R6" s="1662"/>
      <c r="S6" s="1662"/>
      <c r="T6" s="1662"/>
      <c r="U6" s="1662"/>
      <c r="V6" s="2094"/>
      <c r="W6" s="2094"/>
      <c r="X6" s="2094"/>
      <c r="Y6" s="2094"/>
      <c r="Z6" s="2094"/>
      <c r="AA6" s="2094"/>
      <c r="AB6" s="2094"/>
      <c r="AC6" s="2094"/>
      <c r="AD6" s="2094"/>
      <c r="AE6" s="2094"/>
      <c r="AF6" s="2094"/>
      <c r="AG6" s="2094"/>
      <c r="AH6" s="2094"/>
    </row>
    <row r="7" spans="1:36" ht="15.75" thickBot="1" x14ac:dyDescent="0.3">
      <c r="A7" s="220"/>
      <c r="B7" s="220"/>
      <c r="C7" s="220"/>
      <c r="D7" s="220"/>
      <c r="E7" s="220"/>
      <c r="F7" s="220"/>
      <c r="G7" s="220"/>
      <c r="H7" s="220"/>
      <c r="I7" s="220"/>
      <c r="J7" s="220"/>
      <c r="K7" s="220"/>
      <c r="L7" s="220"/>
      <c r="M7" s="220"/>
      <c r="N7" s="220"/>
      <c r="O7" s="220"/>
      <c r="P7" s="220"/>
      <c r="Q7" s="220"/>
      <c r="R7" s="220"/>
      <c r="S7" s="220"/>
      <c r="T7" s="220"/>
      <c r="U7" s="221"/>
      <c r="V7" s="221"/>
    </row>
    <row r="8" spans="1:36" ht="31.5" customHeight="1" thickBot="1" x14ac:dyDescent="0.3">
      <c r="A8" s="1676" t="s">
        <v>2</v>
      </c>
      <c r="B8" s="1679" t="s">
        <v>3</v>
      </c>
      <c r="C8" s="1682" t="s">
        <v>4</v>
      </c>
      <c r="D8" s="1682" t="s">
        <v>5</v>
      </c>
      <c r="E8" s="1679" t="s">
        <v>6</v>
      </c>
      <c r="F8" s="1664" t="s">
        <v>7</v>
      </c>
      <c r="G8" s="1666"/>
      <c r="H8" s="1666"/>
      <c r="I8" s="1666"/>
      <c r="J8" s="1666"/>
      <c r="K8" s="1666"/>
      <c r="L8" s="1666"/>
      <c r="M8" s="1666"/>
      <c r="N8" s="1666"/>
      <c r="O8" s="1666"/>
      <c r="P8" s="1666"/>
      <c r="Q8" s="1665"/>
      <c r="R8" s="1687" t="s">
        <v>8</v>
      </c>
      <c r="S8" s="1688"/>
      <c r="T8" s="1688"/>
      <c r="U8" s="1689"/>
      <c r="V8" s="1670" t="s">
        <v>9</v>
      </c>
      <c r="W8" s="1671"/>
      <c r="X8" s="1671"/>
      <c r="Y8" s="1672"/>
      <c r="Z8" s="1670" t="s">
        <v>10</v>
      </c>
      <c r="AA8" s="1671"/>
      <c r="AB8" s="1671"/>
      <c r="AC8" s="1672"/>
      <c r="AD8" s="1670" t="s">
        <v>11</v>
      </c>
      <c r="AE8" s="1671"/>
      <c r="AF8" s="1671"/>
      <c r="AG8" s="1672"/>
      <c r="AH8" s="1693" t="s">
        <v>12</v>
      </c>
      <c r="AI8" s="1651" t="s">
        <v>13</v>
      </c>
      <c r="AJ8" s="1651" t="s">
        <v>14</v>
      </c>
    </row>
    <row r="9" spans="1:36" ht="33" customHeight="1" thickBot="1" x14ac:dyDescent="0.3">
      <c r="A9" s="1677"/>
      <c r="B9" s="1680"/>
      <c r="C9" s="1683"/>
      <c r="D9" s="1683"/>
      <c r="E9" s="1680"/>
      <c r="F9" s="1664" t="s">
        <v>15</v>
      </c>
      <c r="G9" s="1666"/>
      <c r="H9" s="1666"/>
      <c r="I9" s="1666"/>
      <c r="J9" s="1666"/>
      <c r="K9" s="1665"/>
      <c r="L9" s="1664" t="s">
        <v>16</v>
      </c>
      <c r="M9" s="1666"/>
      <c r="N9" s="1666"/>
      <c r="O9" s="1666"/>
      <c r="P9" s="1666"/>
      <c r="Q9" s="1665"/>
      <c r="R9" s="1690"/>
      <c r="S9" s="1691"/>
      <c r="T9" s="1691"/>
      <c r="U9" s="1692"/>
      <c r="V9" s="1673"/>
      <c r="W9" s="1674"/>
      <c r="X9" s="1674"/>
      <c r="Y9" s="1675"/>
      <c r="Z9" s="1673"/>
      <c r="AA9" s="1674"/>
      <c r="AB9" s="1674"/>
      <c r="AC9" s="1675"/>
      <c r="AD9" s="1673"/>
      <c r="AE9" s="1674"/>
      <c r="AF9" s="1674"/>
      <c r="AG9" s="1675"/>
      <c r="AH9" s="1694"/>
      <c r="AI9" s="1652"/>
      <c r="AJ9" s="1652"/>
    </row>
    <row r="10" spans="1:36" ht="16.5" thickBot="1" x14ac:dyDescent="0.3">
      <c r="A10" s="1677"/>
      <c r="B10" s="1680"/>
      <c r="C10" s="1683"/>
      <c r="D10" s="1683"/>
      <c r="E10" s="1680"/>
      <c r="F10" s="1667">
        <v>1000.4166666666666</v>
      </c>
      <c r="G10" s="1668"/>
      <c r="H10" s="1669"/>
      <c r="I10" s="1667">
        <v>1000.7916666666666</v>
      </c>
      <c r="J10" s="1668"/>
      <c r="K10" s="1669"/>
      <c r="L10" s="1667">
        <v>1000.4166666666666</v>
      </c>
      <c r="M10" s="1668"/>
      <c r="N10" s="1669"/>
      <c r="O10" s="1667">
        <v>1000.7916666666666</v>
      </c>
      <c r="P10" s="1668"/>
      <c r="Q10" s="1669"/>
      <c r="R10" s="1664" t="s">
        <v>15</v>
      </c>
      <c r="S10" s="1665"/>
      <c r="T10" s="1664" t="s">
        <v>16</v>
      </c>
      <c r="U10" s="1665"/>
      <c r="V10" s="1654" t="s">
        <v>15</v>
      </c>
      <c r="W10" s="1655"/>
      <c r="X10" s="1654" t="s">
        <v>16</v>
      </c>
      <c r="Y10" s="1655"/>
      <c r="Z10" s="1654" t="s">
        <v>15</v>
      </c>
      <c r="AA10" s="1655"/>
      <c r="AB10" s="1654" t="s">
        <v>16</v>
      </c>
      <c r="AC10" s="1655"/>
      <c r="AD10" s="1654" t="s">
        <v>15</v>
      </c>
      <c r="AE10" s="1655"/>
      <c r="AF10" s="1654" t="s">
        <v>16</v>
      </c>
      <c r="AG10" s="1655"/>
      <c r="AH10" s="1694"/>
      <c r="AI10" s="1652"/>
      <c r="AJ10" s="1652"/>
    </row>
    <row r="11" spans="1:36" ht="16.5" thickBot="1" x14ac:dyDescent="0.3">
      <c r="A11" s="1678"/>
      <c r="B11" s="1681"/>
      <c r="C11" s="1684"/>
      <c r="D11" s="1684"/>
      <c r="E11" s="1681"/>
      <c r="F11" s="224" t="s">
        <v>17</v>
      </c>
      <c r="G11" s="225" t="s">
        <v>18</v>
      </c>
      <c r="H11" s="226" t="s">
        <v>19</v>
      </c>
      <c r="I11" s="224" t="s">
        <v>17</v>
      </c>
      <c r="J11" s="225" t="s">
        <v>18</v>
      </c>
      <c r="K11" s="226" t="s">
        <v>19</v>
      </c>
      <c r="L11" s="224" t="s">
        <v>17</v>
      </c>
      <c r="M11" s="225" t="s">
        <v>18</v>
      </c>
      <c r="N11" s="226" t="s">
        <v>19</v>
      </c>
      <c r="O11" s="224" t="s">
        <v>17</v>
      </c>
      <c r="P11" s="225" t="s">
        <v>18</v>
      </c>
      <c r="Q11" s="226" t="s">
        <v>19</v>
      </c>
      <c r="R11" s="227">
        <v>1000.4166666666666</v>
      </c>
      <c r="S11" s="227">
        <v>1000.7916666666666</v>
      </c>
      <c r="T11" s="227">
        <v>1000.4166666666666</v>
      </c>
      <c r="U11" s="227">
        <v>1000.7916666666666</v>
      </c>
      <c r="V11" s="228">
        <v>1000.4166666666666</v>
      </c>
      <c r="W11" s="228">
        <v>1000.7916666666666</v>
      </c>
      <c r="X11" s="249">
        <v>1000.4166666666666</v>
      </c>
      <c r="Y11" s="250">
        <v>1000.7916666666666</v>
      </c>
      <c r="Z11" s="228">
        <v>1000.4166666666666</v>
      </c>
      <c r="AA11" s="228">
        <v>1000.7916666666666</v>
      </c>
      <c r="AB11" s="228">
        <v>1000.4166666666666</v>
      </c>
      <c r="AC11" s="228">
        <v>1000.7916666666666</v>
      </c>
      <c r="AD11" s="228">
        <v>1000.4166666666666</v>
      </c>
      <c r="AE11" s="228">
        <v>1000.7916666666666</v>
      </c>
      <c r="AF11" s="228">
        <v>1000.4166666666666</v>
      </c>
      <c r="AG11" s="230">
        <v>1000.7916666666666</v>
      </c>
      <c r="AH11" s="1695"/>
      <c r="AI11" s="1653"/>
      <c r="AJ11" s="1653"/>
    </row>
    <row r="12" spans="1:36" ht="18.75" x14ac:dyDescent="0.25">
      <c r="A12" s="1646">
        <v>1</v>
      </c>
      <c r="B12" s="1647" t="s">
        <v>20</v>
      </c>
      <c r="C12" s="1647" t="s">
        <v>83</v>
      </c>
      <c r="D12" s="1648">
        <f>160*0.9</f>
        <v>144</v>
      </c>
      <c r="E12" s="251" t="s">
        <v>714</v>
      </c>
      <c r="F12" s="441">
        <v>1.5</v>
      </c>
      <c r="G12" s="441">
        <v>2.4</v>
      </c>
      <c r="H12" s="441">
        <v>0</v>
      </c>
      <c r="I12" s="441">
        <v>1.4</v>
      </c>
      <c r="J12" s="441">
        <v>2.8</v>
      </c>
      <c r="K12" s="441">
        <v>0</v>
      </c>
      <c r="L12" s="251">
        <v>1.8</v>
      </c>
      <c r="M12" s="251">
        <v>3.4</v>
      </c>
      <c r="N12" s="251">
        <v>0.4</v>
      </c>
      <c r="O12" s="251">
        <v>1.2</v>
      </c>
      <c r="P12" s="251">
        <v>2.8</v>
      </c>
      <c r="Q12" s="251">
        <v>0</v>
      </c>
      <c r="R12" s="298">
        <v>221</v>
      </c>
      <c r="S12" s="298">
        <v>221</v>
      </c>
      <c r="T12" s="298">
        <v>233</v>
      </c>
      <c r="U12" s="298">
        <v>233</v>
      </c>
      <c r="V12" s="253">
        <f t="shared" ref="V12:W22" si="0">IF(AND(F12=0,G12=0,H12=0),0,IF(AND(F12=0,G12=0),H12,IF(AND(F12=0,H12=0),G12,IF(AND(G12=0,H12=0),F12,IF(F12=0,(G12+H12)/2,IF(G12=0,(F12+H12)/2,IF(H12=0,(F12+G12)/2,(F12+G12+H12)/3)))))))</f>
        <v>1.95</v>
      </c>
      <c r="W12" s="253">
        <f t="shared" ref="W12:W34" si="1">IF(AND(I12=0,J12=0,K12=0),0,IF(AND(I12=0,J12=0),K12,IF(AND(I12=0,K12=0),J12,IF(AND(J12=0,K12=0),I12,IF(I12=0,(J12+K12)/2,IF(J12=0,(I12+K12)/2,IF(K12=0,(I12+J12)/2,(I12+J12+K12)/3)))))))</f>
        <v>2.0999999999999996</v>
      </c>
      <c r="X12" s="253">
        <f t="shared" ref="X12:X34" si="2">IF(AND(L12=0,M12=0,N12=0),0,IF(AND(L12=0,M12=0),N12,IF(AND(L12=0,N12=0),M12,IF(AND(M12=0,N12=0),L12,IF(L12=0,(M12+N12)/2,IF(M12=0,(L12+N12)/2,IF(N12=0,(L12+M12)/2,(L12+M12+N12)/3)))))))</f>
        <v>1.8666666666666669</v>
      </c>
      <c r="Y12" s="254">
        <f t="shared" ref="Y12:Y34" si="3">IF(AND(O12=0,P12=0,Q12=0),0,IF(AND(O12=0,P12=0),Q12,IF(AND(O12=0,Q12=0),P12,IF(AND(P12=0,Q12=0),O12,IF(O12=0,(P12+Q12)/2,IF(P12=0,(O12+Q12)/2,IF(Q12=0,(O12+P12)/2,(O12+P12+Q12)/3)))))))</f>
        <v>2</v>
      </c>
      <c r="Z12" s="1633">
        <f>SUM(V12:V17)</f>
        <v>68.616666666666674</v>
      </c>
      <c r="AA12" s="1605">
        <f>SUM(W12:W17)</f>
        <v>40.633333333333333</v>
      </c>
      <c r="AB12" s="1605">
        <f>SUM(X12:X17)</f>
        <v>95.333333333333343</v>
      </c>
      <c r="AC12" s="1605">
        <f>SUM(Y12:Y17)</f>
        <v>94.366666666666674</v>
      </c>
      <c r="AD12" s="1605">
        <f>Z12*0.38*0.9*SQRT(3)</f>
        <v>40.645863096138086</v>
      </c>
      <c r="AE12" s="1605">
        <f t="shared" ref="AE12:AG12" si="4">AA12*0.38*0.9*SQRT(3)</f>
        <v>24.069617252461661</v>
      </c>
      <c r="AF12" s="1605">
        <f t="shared" si="4"/>
        <v>56.471784529975686</v>
      </c>
      <c r="AG12" s="1605">
        <f t="shared" si="4"/>
        <v>55.899168532993414</v>
      </c>
      <c r="AH12" s="1605">
        <f>MAX(Z12:AC17)</f>
        <v>95.333333333333343</v>
      </c>
      <c r="AI12" s="1609">
        <f>AH12*0.38*0.9*SQRT(3)</f>
        <v>56.471784529975686</v>
      </c>
      <c r="AJ12" s="1609">
        <f>D12-AI12</f>
        <v>87.528215470024321</v>
      </c>
    </row>
    <row r="13" spans="1:36" ht="18.75" x14ac:dyDescent="0.25">
      <c r="A13" s="1635"/>
      <c r="B13" s="1638"/>
      <c r="C13" s="1638"/>
      <c r="D13" s="1649"/>
      <c r="E13" s="232" t="s">
        <v>715</v>
      </c>
      <c r="F13" s="420">
        <v>6.5</v>
      </c>
      <c r="G13" s="420">
        <v>1</v>
      </c>
      <c r="H13" s="420">
        <v>6.9</v>
      </c>
      <c r="I13" s="420">
        <v>2.2000000000000002</v>
      </c>
      <c r="J13" s="420">
        <v>1.1000000000000001</v>
      </c>
      <c r="K13" s="420">
        <v>4.7</v>
      </c>
      <c r="L13" s="232">
        <v>2.2000000000000002</v>
      </c>
      <c r="M13" s="232">
        <v>1.1000000000000001</v>
      </c>
      <c r="N13" s="232">
        <v>7.3</v>
      </c>
      <c r="O13" s="232">
        <v>1.9</v>
      </c>
      <c r="P13" s="232">
        <v>0.9</v>
      </c>
      <c r="Q13" s="232">
        <v>7.1</v>
      </c>
      <c r="R13" s="233">
        <v>222</v>
      </c>
      <c r="S13" s="233">
        <v>223</v>
      </c>
      <c r="T13" s="233">
        <v>233</v>
      </c>
      <c r="U13" s="233">
        <v>233</v>
      </c>
      <c r="V13" s="242">
        <f t="shared" si="0"/>
        <v>4.8</v>
      </c>
      <c r="W13" s="242">
        <f t="shared" si="1"/>
        <v>2.6666666666666665</v>
      </c>
      <c r="X13" s="242">
        <f t="shared" si="2"/>
        <v>3.5333333333333332</v>
      </c>
      <c r="Y13" s="243">
        <f t="shared" si="3"/>
        <v>3.2999999999999994</v>
      </c>
      <c r="Z13" s="1625"/>
      <c r="AA13" s="1606"/>
      <c r="AB13" s="1606"/>
      <c r="AC13" s="1606"/>
      <c r="AD13" s="1606"/>
      <c r="AE13" s="1606"/>
      <c r="AF13" s="1606"/>
      <c r="AG13" s="1606"/>
      <c r="AH13" s="1606"/>
      <c r="AI13" s="1610"/>
      <c r="AJ13" s="1610"/>
    </row>
    <row r="14" spans="1:36" ht="18.75" x14ac:dyDescent="0.25">
      <c r="A14" s="1635"/>
      <c r="B14" s="1638"/>
      <c r="C14" s="1638"/>
      <c r="D14" s="1649"/>
      <c r="E14" s="236" t="s">
        <v>374</v>
      </c>
      <c r="F14" s="447">
        <v>11.1</v>
      </c>
      <c r="G14" s="447">
        <v>6.6</v>
      </c>
      <c r="H14" s="447">
        <v>1.6</v>
      </c>
      <c r="I14" s="447">
        <v>24.3</v>
      </c>
      <c r="J14" s="447">
        <v>21.1</v>
      </c>
      <c r="K14" s="447">
        <v>6.2</v>
      </c>
      <c r="L14" s="236">
        <v>25</v>
      </c>
      <c r="M14" s="236">
        <v>20.2</v>
      </c>
      <c r="N14" s="236">
        <v>6.1</v>
      </c>
      <c r="O14" s="236">
        <v>24.5</v>
      </c>
      <c r="P14" s="236">
        <v>18</v>
      </c>
      <c r="Q14" s="236">
        <v>5.5</v>
      </c>
      <c r="R14" s="237">
        <v>225</v>
      </c>
      <c r="S14" s="237">
        <v>222</v>
      </c>
      <c r="T14" s="237">
        <v>233</v>
      </c>
      <c r="U14" s="237">
        <v>233</v>
      </c>
      <c r="V14" s="242">
        <f t="shared" si="0"/>
        <v>6.4333333333333336</v>
      </c>
      <c r="W14" s="242">
        <f t="shared" si="1"/>
        <v>17.200000000000003</v>
      </c>
      <c r="X14" s="242">
        <f t="shared" si="2"/>
        <v>17.100000000000001</v>
      </c>
      <c r="Y14" s="243">
        <f t="shared" si="3"/>
        <v>16</v>
      </c>
      <c r="Z14" s="1625"/>
      <c r="AA14" s="1606"/>
      <c r="AB14" s="1606"/>
      <c r="AC14" s="1606"/>
      <c r="AD14" s="1606"/>
      <c r="AE14" s="1606"/>
      <c r="AF14" s="1606"/>
      <c r="AG14" s="1606"/>
      <c r="AH14" s="1606"/>
      <c r="AI14" s="1610"/>
      <c r="AJ14" s="1610"/>
    </row>
    <row r="15" spans="1:36" ht="18.75" x14ac:dyDescent="0.25">
      <c r="A15" s="1635"/>
      <c r="B15" s="1638"/>
      <c r="C15" s="1638"/>
      <c r="D15" s="1649"/>
      <c r="E15" s="232" t="s">
        <v>716</v>
      </c>
      <c r="F15" s="420">
        <v>9.1999999999999993</v>
      </c>
      <c r="G15" s="420">
        <v>16</v>
      </c>
      <c r="H15" s="420">
        <v>24.6</v>
      </c>
      <c r="I15" s="420">
        <v>9.1999999999999993</v>
      </c>
      <c r="J15" s="420">
        <v>18.399999999999999</v>
      </c>
      <c r="K15" s="420">
        <v>28.1</v>
      </c>
      <c r="L15" s="232">
        <v>8</v>
      </c>
      <c r="M15" s="232">
        <v>8.6</v>
      </c>
      <c r="N15" s="232">
        <v>19.399999999999999</v>
      </c>
      <c r="O15" s="232">
        <v>7.2</v>
      </c>
      <c r="P15" s="232">
        <v>8.5</v>
      </c>
      <c r="Q15" s="232">
        <v>22.5</v>
      </c>
      <c r="R15" s="233">
        <v>224</v>
      </c>
      <c r="S15" s="233">
        <v>223</v>
      </c>
      <c r="T15" s="233">
        <v>233</v>
      </c>
      <c r="U15" s="233">
        <v>233</v>
      </c>
      <c r="V15" s="242">
        <f t="shared" si="0"/>
        <v>16.599999999999998</v>
      </c>
      <c r="W15" s="242">
        <f t="shared" si="1"/>
        <v>18.566666666666666</v>
      </c>
      <c r="X15" s="242">
        <f t="shared" si="2"/>
        <v>12</v>
      </c>
      <c r="Y15" s="243">
        <f t="shared" si="3"/>
        <v>12.733333333333334</v>
      </c>
      <c r="Z15" s="1625"/>
      <c r="AA15" s="1606"/>
      <c r="AB15" s="1606"/>
      <c r="AC15" s="1606"/>
      <c r="AD15" s="1606"/>
      <c r="AE15" s="1606"/>
      <c r="AF15" s="1606"/>
      <c r="AG15" s="1606"/>
      <c r="AH15" s="1606"/>
      <c r="AI15" s="1610"/>
      <c r="AJ15" s="1610"/>
    </row>
    <row r="16" spans="1:36" ht="19.5" thickBot="1" x14ac:dyDescent="0.3">
      <c r="A16" s="2092"/>
      <c r="B16" s="2093"/>
      <c r="C16" s="2093"/>
      <c r="D16" s="1649"/>
      <c r="E16" s="299" t="s">
        <v>717</v>
      </c>
      <c r="F16" s="464">
        <v>38.200000000000003</v>
      </c>
      <c r="G16" s="464">
        <v>45.1</v>
      </c>
      <c r="H16" s="464">
        <v>33.200000000000003</v>
      </c>
      <c r="I16" s="464">
        <v>0.1</v>
      </c>
      <c r="J16" s="464">
        <v>0</v>
      </c>
      <c r="K16" s="464">
        <v>0.1</v>
      </c>
      <c r="L16" s="299">
        <v>48.1</v>
      </c>
      <c r="M16" s="299">
        <v>50.6</v>
      </c>
      <c r="N16" s="299">
        <v>51.1</v>
      </c>
      <c r="O16" s="299">
        <v>47.5</v>
      </c>
      <c r="P16" s="299">
        <v>51.3</v>
      </c>
      <c r="Q16" s="299">
        <v>49.2</v>
      </c>
      <c r="R16" s="300">
        <v>222</v>
      </c>
      <c r="S16" s="300">
        <v>220</v>
      </c>
      <c r="T16" s="300">
        <v>233</v>
      </c>
      <c r="U16" s="300">
        <v>233</v>
      </c>
      <c r="V16" s="246">
        <f t="shared" si="0"/>
        <v>38.833333333333336</v>
      </c>
      <c r="W16" s="246">
        <f t="shared" si="1"/>
        <v>0.1</v>
      </c>
      <c r="X16" s="246">
        <f t="shared" si="2"/>
        <v>49.933333333333337</v>
      </c>
      <c r="Y16" s="247">
        <f t="shared" si="3"/>
        <v>49.333333333333336</v>
      </c>
      <c r="Z16" s="2091"/>
      <c r="AA16" s="2087"/>
      <c r="AB16" s="2087"/>
      <c r="AC16" s="2087"/>
      <c r="AD16" s="2087"/>
      <c r="AE16" s="2087"/>
      <c r="AF16" s="2087"/>
      <c r="AG16" s="2087"/>
      <c r="AH16" s="2087"/>
      <c r="AI16" s="2088"/>
      <c r="AJ16" s="2088"/>
    </row>
    <row r="17" spans="1:36" ht="19.5" thickBot="1" x14ac:dyDescent="0.3">
      <c r="A17" s="1636"/>
      <c r="B17" s="1639"/>
      <c r="C17" s="1639"/>
      <c r="D17" s="1650"/>
      <c r="E17" s="299" t="s">
        <v>1014</v>
      </c>
      <c r="F17" s="299"/>
      <c r="G17" s="299"/>
      <c r="H17" s="299"/>
      <c r="I17" s="299"/>
      <c r="J17" s="299"/>
      <c r="K17" s="299"/>
      <c r="L17" s="299">
        <v>0</v>
      </c>
      <c r="M17" s="299">
        <v>0</v>
      </c>
      <c r="N17" s="299">
        <v>10.9</v>
      </c>
      <c r="O17" s="299">
        <v>0</v>
      </c>
      <c r="P17" s="299">
        <v>0</v>
      </c>
      <c r="Q17" s="299">
        <v>11</v>
      </c>
      <c r="R17" s="300"/>
      <c r="S17" s="300"/>
      <c r="T17" s="300">
        <v>233</v>
      </c>
      <c r="U17" s="300">
        <v>233</v>
      </c>
      <c r="V17" s="246">
        <f t="shared" si="0"/>
        <v>0</v>
      </c>
      <c r="W17" s="246">
        <f t="shared" si="1"/>
        <v>0</v>
      </c>
      <c r="X17" s="246">
        <f t="shared" si="2"/>
        <v>10.9</v>
      </c>
      <c r="Y17" s="247">
        <f t="shared" si="3"/>
        <v>11</v>
      </c>
      <c r="Z17" s="1626"/>
      <c r="AA17" s="1607"/>
      <c r="AB17" s="1607"/>
      <c r="AC17" s="1607"/>
      <c r="AD17" s="1607"/>
      <c r="AE17" s="1607"/>
      <c r="AF17" s="1607"/>
      <c r="AG17" s="1607"/>
      <c r="AH17" s="1607"/>
      <c r="AI17" s="1611"/>
      <c r="AJ17" s="1611"/>
    </row>
    <row r="18" spans="1:36" ht="18.75" x14ac:dyDescent="0.25">
      <c r="A18" s="1646">
        <v>2</v>
      </c>
      <c r="B18" s="1648" t="s">
        <v>24</v>
      </c>
      <c r="C18" s="1648" t="s">
        <v>83</v>
      </c>
      <c r="D18" s="1648">
        <f>160*0.9</f>
        <v>144</v>
      </c>
      <c r="E18" s="251" t="s">
        <v>718</v>
      </c>
      <c r="F18" s="441">
        <v>38.200000000000003</v>
      </c>
      <c r="G18" s="441">
        <v>45.1</v>
      </c>
      <c r="H18" s="441">
        <v>33.200000000000003</v>
      </c>
      <c r="I18" s="441">
        <v>48.1</v>
      </c>
      <c r="J18" s="441">
        <v>69</v>
      </c>
      <c r="K18" s="441">
        <v>54.1</v>
      </c>
      <c r="L18" s="251">
        <v>43.5</v>
      </c>
      <c r="M18" s="251">
        <v>49.6</v>
      </c>
      <c r="N18" s="251">
        <v>79.7</v>
      </c>
      <c r="O18" s="251">
        <v>61.7</v>
      </c>
      <c r="P18" s="251">
        <v>83.5</v>
      </c>
      <c r="Q18" s="251">
        <v>72.099999999999994</v>
      </c>
      <c r="R18" s="251">
        <v>228</v>
      </c>
      <c r="S18" s="251">
        <v>225</v>
      </c>
      <c r="T18" s="251">
        <v>229</v>
      </c>
      <c r="U18" s="251">
        <v>229</v>
      </c>
      <c r="V18" s="253">
        <f t="shared" si="0"/>
        <v>38.833333333333336</v>
      </c>
      <c r="W18" s="253">
        <f t="shared" si="1"/>
        <v>57.066666666666663</v>
      </c>
      <c r="X18" s="253">
        <f t="shared" si="2"/>
        <v>57.6</v>
      </c>
      <c r="Y18" s="254">
        <f t="shared" si="3"/>
        <v>72.433333333333323</v>
      </c>
      <c r="Z18" s="1633">
        <f>SUM(V18:V20)</f>
        <v>56.8</v>
      </c>
      <c r="AA18" s="1605">
        <f>SUM(W18:W20)</f>
        <v>84.8</v>
      </c>
      <c r="AB18" s="1605">
        <f>SUM(X18:X20)</f>
        <v>84.866666666666674</v>
      </c>
      <c r="AC18" s="1605">
        <f>SUM(Y18:Y20)</f>
        <v>111.11666666666666</v>
      </c>
      <c r="AD18" s="1605">
        <f t="shared" ref="AD18:AG31" si="5">Z18*0.38*0.9*SQRT(3)</f>
        <v>33.646126167509976</v>
      </c>
      <c r="AE18" s="1605">
        <f t="shared" si="5"/>
        <v>50.232244700789543</v>
      </c>
      <c r="AF18" s="1605">
        <f t="shared" si="5"/>
        <v>50.271735459202134</v>
      </c>
      <c r="AG18" s="1605">
        <f t="shared" si="5"/>
        <v>65.821221584151715</v>
      </c>
      <c r="AH18" s="1605">
        <f>MAX(Z18:AC20)</f>
        <v>111.11666666666666</v>
      </c>
      <c r="AI18" s="1609">
        <f t="shared" ref="AI18" si="6">AH18*0.38*0.9*SQRT(3)</f>
        <v>65.821221584151715</v>
      </c>
      <c r="AJ18" s="1609">
        <f>D18-AI18</f>
        <v>78.178778415848285</v>
      </c>
    </row>
    <row r="19" spans="1:36" ht="18.75" x14ac:dyDescent="0.25">
      <c r="A19" s="1635"/>
      <c r="B19" s="1649"/>
      <c r="C19" s="1649"/>
      <c r="D19" s="1649"/>
      <c r="E19" s="232" t="s">
        <v>719</v>
      </c>
      <c r="F19" s="420">
        <v>7.1</v>
      </c>
      <c r="G19" s="420">
        <v>25.9</v>
      </c>
      <c r="H19" s="420">
        <v>20.9</v>
      </c>
      <c r="I19" s="420">
        <v>24.5</v>
      </c>
      <c r="J19" s="420">
        <v>40.200000000000003</v>
      </c>
      <c r="K19" s="420">
        <v>18.5</v>
      </c>
      <c r="L19" s="232">
        <v>18</v>
      </c>
      <c r="M19" s="232">
        <v>45.2</v>
      </c>
      <c r="N19" s="232">
        <v>18.600000000000001</v>
      </c>
      <c r="O19" s="232">
        <v>16.100000000000001</v>
      </c>
      <c r="P19" s="232">
        <v>30.5</v>
      </c>
      <c r="Q19" s="232">
        <v>28.8</v>
      </c>
      <c r="R19" s="233">
        <v>230</v>
      </c>
      <c r="S19" s="233">
        <v>225</v>
      </c>
      <c r="T19" s="233">
        <v>229</v>
      </c>
      <c r="U19" s="233">
        <v>229</v>
      </c>
      <c r="V19" s="242">
        <f t="shared" si="0"/>
        <v>17.966666666666665</v>
      </c>
      <c r="W19" s="242">
        <f t="shared" si="1"/>
        <v>27.733333333333334</v>
      </c>
      <c r="X19" s="242">
        <f t="shared" si="2"/>
        <v>27.266666666666669</v>
      </c>
      <c r="Y19" s="243">
        <f t="shared" si="3"/>
        <v>25.133333333333336</v>
      </c>
      <c r="Z19" s="1625"/>
      <c r="AA19" s="1606"/>
      <c r="AB19" s="1606"/>
      <c r="AC19" s="1606"/>
      <c r="AD19" s="1606"/>
      <c r="AE19" s="1606"/>
      <c r="AF19" s="1606"/>
      <c r="AG19" s="1606"/>
      <c r="AH19" s="1606"/>
      <c r="AI19" s="1610"/>
      <c r="AJ19" s="1610"/>
    </row>
    <row r="20" spans="1:36" ht="19.5" thickBot="1" x14ac:dyDescent="0.3">
      <c r="A20" s="1636"/>
      <c r="B20" s="1650"/>
      <c r="C20" s="1650"/>
      <c r="D20" s="1650"/>
      <c r="E20" s="299" t="s">
        <v>720</v>
      </c>
      <c r="F20" s="464">
        <v>0</v>
      </c>
      <c r="G20" s="464">
        <v>0</v>
      </c>
      <c r="H20" s="464">
        <v>0</v>
      </c>
      <c r="I20" s="464">
        <v>0</v>
      </c>
      <c r="J20" s="464">
        <v>0</v>
      </c>
      <c r="K20" s="464">
        <v>0</v>
      </c>
      <c r="L20" s="299">
        <v>0</v>
      </c>
      <c r="M20" s="299">
        <v>0</v>
      </c>
      <c r="N20" s="299">
        <v>0</v>
      </c>
      <c r="O20" s="299">
        <v>6.6</v>
      </c>
      <c r="P20" s="299">
        <v>0</v>
      </c>
      <c r="Q20" s="299">
        <v>20.5</v>
      </c>
      <c r="R20" s="299">
        <v>232</v>
      </c>
      <c r="S20" s="299">
        <v>232</v>
      </c>
      <c r="T20" s="299">
        <v>229</v>
      </c>
      <c r="U20" s="299">
        <v>229</v>
      </c>
      <c r="V20" s="246">
        <f t="shared" si="0"/>
        <v>0</v>
      </c>
      <c r="W20" s="246">
        <f t="shared" si="0"/>
        <v>0</v>
      </c>
      <c r="X20" s="246">
        <f t="shared" si="2"/>
        <v>0</v>
      </c>
      <c r="Y20" s="247">
        <f t="shared" si="3"/>
        <v>13.55</v>
      </c>
      <c r="Z20" s="1626"/>
      <c r="AA20" s="1607"/>
      <c r="AB20" s="1607"/>
      <c r="AC20" s="1607"/>
      <c r="AD20" s="1607"/>
      <c r="AE20" s="1607"/>
      <c r="AF20" s="1607"/>
      <c r="AG20" s="1607"/>
      <c r="AH20" s="1607"/>
      <c r="AI20" s="1611"/>
      <c r="AJ20" s="1611"/>
    </row>
    <row r="21" spans="1:36" ht="18.75" x14ac:dyDescent="0.25">
      <c r="A21" s="1631">
        <v>3</v>
      </c>
      <c r="B21" s="1632" t="s">
        <v>28</v>
      </c>
      <c r="C21" s="1627" t="s">
        <v>88</v>
      </c>
      <c r="D21" s="1627">
        <f>100*0.9</f>
        <v>90</v>
      </c>
      <c r="E21" s="251" t="s">
        <v>721</v>
      </c>
      <c r="F21" s="441">
        <v>19.899999999999999</v>
      </c>
      <c r="G21" s="441">
        <v>11.2</v>
      </c>
      <c r="H21" s="441">
        <v>15.3</v>
      </c>
      <c r="I21" s="441">
        <v>10.199999999999999</v>
      </c>
      <c r="J21" s="441">
        <v>5.7</v>
      </c>
      <c r="K21" s="441">
        <v>6.5</v>
      </c>
      <c r="L21" s="251">
        <v>13.1</v>
      </c>
      <c r="M21" s="251">
        <v>1.7</v>
      </c>
      <c r="N21" s="251">
        <v>1.1000000000000001</v>
      </c>
      <c r="O21" s="251">
        <v>18.399999999999999</v>
      </c>
      <c r="P21" s="251">
        <v>2.5</v>
      </c>
      <c r="Q21" s="251">
        <v>1.6</v>
      </c>
      <c r="R21" s="251">
        <v>225</v>
      </c>
      <c r="S21" s="251">
        <v>228</v>
      </c>
      <c r="T21" s="251">
        <v>230</v>
      </c>
      <c r="U21" s="251">
        <v>230</v>
      </c>
      <c r="V21" s="253">
        <f t="shared" si="0"/>
        <v>15.466666666666667</v>
      </c>
      <c r="W21" s="253">
        <f t="shared" si="1"/>
        <v>7.4666666666666659</v>
      </c>
      <c r="X21" s="253">
        <f t="shared" si="2"/>
        <v>5.3</v>
      </c>
      <c r="Y21" s="254">
        <f t="shared" si="3"/>
        <v>7.5</v>
      </c>
      <c r="Z21" s="1633">
        <f>SUM(V21:V26)</f>
        <v>34.766666666666666</v>
      </c>
      <c r="AA21" s="1605">
        <f>SUM(W21:W26)</f>
        <v>9.8333333333333321</v>
      </c>
      <c r="AB21" s="1605">
        <f>SUM(X21:X26)</f>
        <v>16.166666666666668</v>
      </c>
      <c r="AC21" s="1605">
        <f>SUM(Y21:Y26)</f>
        <v>11.600000000000001</v>
      </c>
      <c r="AD21" s="1605">
        <f t="shared" ref="AD21" si="7">Z21*0.38*0.9*SQRT(3)</f>
        <v>20.594430512155462</v>
      </c>
      <c r="AE21" s="1605">
        <f t="shared" si="5"/>
        <v>5.8248868658541344</v>
      </c>
      <c r="AF21" s="1605">
        <f t="shared" si="5"/>
        <v>9.576508915048322</v>
      </c>
      <c r="AG21" s="1605">
        <f t="shared" si="5"/>
        <v>6.87139196378725</v>
      </c>
      <c r="AH21" s="1605">
        <f>MAX(Z21:AC26)</f>
        <v>34.766666666666666</v>
      </c>
      <c r="AI21" s="1609">
        <f t="shared" ref="AI21" si="8">AH21*0.38*0.9*SQRT(3)</f>
        <v>20.594430512155462</v>
      </c>
      <c r="AJ21" s="1609">
        <f>D21-AI21</f>
        <v>69.405569487844531</v>
      </c>
    </row>
    <row r="22" spans="1:36" ht="18.75" x14ac:dyDescent="0.25">
      <c r="A22" s="1613"/>
      <c r="B22" s="1616"/>
      <c r="C22" s="1629"/>
      <c r="D22" s="1629"/>
      <c r="E22" s="232" t="s">
        <v>159</v>
      </c>
      <c r="F22" s="420">
        <v>23.1</v>
      </c>
      <c r="G22" s="420">
        <v>15.5</v>
      </c>
      <c r="H22" s="420">
        <v>19.3</v>
      </c>
      <c r="I22" s="420">
        <v>0.8</v>
      </c>
      <c r="J22" s="420">
        <v>1.4</v>
      </c>
      <c r="K22" s="420">
        <v>4.9000000000000004</v>
      </c>
      <c r="L22" s="232">
        <v>7.8</v>
      </c>
      <c r="M22" s="232">
        <v>6.3</v>
      </c>
      <c r="N22" s="232">
        <v>18.5</v>
      </c>
      <c r="O22" s="232">
        <v>1.7</v>
      </c>
      <c r="P22" s="232">
        <v>2.2000000000000002</v>
      </c>
      <c r="Q22" s="232">
        <v>8.4</v>
      </c>
      <c r="R22" s="233">
        <v>228</v>
      </c>
      <c r="S22" s="233">
        <v>224</v>
      </c>
      <c r="T22" s="233">
        <v>230</v>
      </c>
      <c r="U22" s="233">
        <v>230</v>
      </c>
      <c r="V22" s="242">
        <f t="shared" si="0"/>
        <v>19.3</v>
      </c>
      <c r="W22" s="242">
        <f t="shared" si="1"/>
        <v>2.3666666666666667</v>
      </c>
      <c r="X22" s="242">
        <f t="shared" si="2"/>
        <v>10.866666666666667</v>
      </c>
      <c r="Y22" s="243">
        <f t="shared" si="3"/>
        <v>4.1000000000000005</v>
      </c>
      <c r="Z22" s="1625"/>
      <c r="AA22" s="1606"/>
      <c r="AB22" s="1606"/>
      <c r="AC22" s="1606"/>
      <c r="AD22" s="1606"/>
      <c r="AE22" s="1606"/>
      <c r="AF22" s="1606"/>
      <c r="AG22" s="1606"/>
      <c r="AH22" s="1606"/>
      <c r="AI22" s="1610"/>
      <c r="AJ22" s="1610"/>
    </row>
    <row r="23" spans="1:36" ht="19.5" thickBot="1" x14ac:dyDescent="0.3">
      <c r="A23" s="2089"/>
      <c r="B23" s="2090"/>
      <c r="C23" s="1629"/>
      <c r="D23" s="1629"/>
      <c r="E23" s="299"/>
      <c r="F23" s="299"/>
      <c r="G23" s="299"/>
      <c r="H23" s="299"/>
      <c r="I23" s="299"/>
      <c r="J23" s="299"/>
      <c r="K23" s="299"/>
      <c r="L23" s="299"/>
      <c r="M23" s="299"/>
      <c r="N23" s="299"/>
      <c r="O23" s="299"/>
      <c r="P23" s="299"/>
      <c r="Q23" s="299"/>
      <c r="R23" s="299"/>
      <c r="S23" s="299"/>
      <c r="T23" s="299"/>
      <c r="U23" s="299"/>
      <c r="V23" s="246">
        <f>IF(AND(F23=0,G23=0,H23=0),0,IF(AND(F23=0,G23=0),H23,IF(AND(F23=0,H23=0),G23,IF(AND(G23=0,H23=0),F23,IF(F23=0,(G23+H23)/2,IF(G23=0,(F23+H23)/2,IF(H23=0,(F23+G23)/2,(F23+G23+H23)/3)))))))</f>
        <v>0</v>
      </c>
      <c r="W23" s="246">
        <f t="shared" si="1"/>
        <v>0</v>
      </c>
      <c r="X23" s="246">
        <f t="shared" si="2"/>
        <v>0</v>
      </c>
      <c r="Y23" s="247">
        <f t="shared" si="3"/>
        <v>0</v>
      </c>
      <c r="Z23" s="2091"/>
      <c r="AA23" s="2087"/>
      <c r="AB23" s="2087"/>
      <c r="AC23" s="2087"/>
      <c r="AD23" s="2087"/>
      <c r="AE23" s="2087"/>
      <c r="AF23" s="2087"/>
      <c r="AG23" s="2087"/>
      <c r="AH23" s="2087"/>
      <c r="AI23" s="2088"/>
      <c r="AJ23" s="2088"/>
    </row>
    <row r="24" spans="1:36" ht="19.5" thickBot="1" x14ac:dyDescent="0.3">
      <c r="A24" s="2089"/>
      <c r="B24" s="2090"/>
      <c r="C24" s="1629"/>
      <c r="D24" s="1629"/>
      <c r="E24" s="299"/>
      <c r="F24" s="299"/>
      <c r="G24" s="299"/>
      <c r="H24" s="299"/>
      <c r="I24" s="299"/>
      <c r="J24" s="299"/>
      <c r="K24" s="299"/>
      <c r="L24" s="299"/>
      <c r="M24" s="299"/>
      <c r="N24" s="299"/>
      <c r="O24" s="299"/>
      <c r="P24" s="299"/>
      <c r="Q24" s="299"/>
      <c r="R24" s="299"/>
      <c r="S24" s="299"/>
      <c r="T24" s="299"/>
      <c r="U24" s="299"/>
      <c r="V24" s="246"/>
      <c r="W24" s="246"/>
      <c r="X24" s="246"/>
      <c r="Y24" s="247"/>
      <c r="Z24" s="2091"/>
      <c r="AA24" s="2087"/>
      <c r="AB24" s="2087"/>
      <c r="AC24" s="2087"/>
      <c r="AD24" s="2087"/>
      <c r="AE24" s="2087"/>
      <c r="AF24" s="2087"/>
      <c r="AG24" s="2087"/>
      <c r="AH24" s="2087"/>
      <c r="AI24" s="2088"/>
      <c r="AJ24" s="2088"/>
    </row>
    <row r="25" spans="1:36" ht="19.5" thickBot="1" x14ac:dyDescent="0.3">
      <c r="A25" s="2089"/>
      <c r="B25" s="2090"/>
      <c r="C25" s="1629"/>
      <c r="D25" s="1629"/>
      <c r="E25" s="299"/>
      <c r="F25" s="299"/>
      <c r="G25" s="299"/>
      <c r="H25" s="299"/>
      <c r="I25" s="299"/>
      <c r="J25" s="299"/>
      <c r="K25" s="299"/>
      <c r="L25" s="299"/>
      <c r="M25" s="299"/>
      <c r="N25" s="299"/>
      <c r="O25" s="299"/>
      <c r="P25" s="299"/>
      <c r="Q25" s="299"/>
      <c r="R25" s="299"/>
      <c r="S25" s="299"/>
      <c r="T25" s="299"/>
      <c r="U25" s="299"/>
      <c r="V25" s="246"/>
      <c r="W25" s="246"/>
      <c r="X25" s="246"/>
      <c r="Y25" s="247"/>
      <c r="Z25" s="2091"/>
      <c r="AA25" s="2087"/>
      <c r="AB25" s="2087"/>
      <c r="AC25" s="2087"/>
      <c r="AD25" s="2087"/>
      <c r="AE25" s="2087"/>
      <c r="AF25" s="2087"/>
      <c r="AG25" s="2087"/>
      <c r="AH25" s="2087"/>
      <c r="AI25" s="2088"/>
      <c r="AJ25" s="2088"/>
    </row>
    <row r="26" spans="1:36" ht="20.25" customHeight="1" thickBot="1" x14ac:dyDescent="0.3">
      <c r="A26" s="1614"/>
      <c r="B26" s="1617"/>
      <c r="C26" s="1628"/>
      <c r="D26" s="1628"/>
      <c r="E26" s="299"/>
      <c r="F26" s="299"/>
      <c r="G26" s="299"/>
      <c r="H26" s="299"/>
      <c r="I26" s="299"/>
      <c r="J26" s="299"/>
      <c r="K26" s="299"/>
      <c r="L26" s="299"/>
      <c r="M26" s="299"/>
      <c r="N26" s="299"/>
      <c r="O26" s="299"/>
      <c r="P26" s="299"/>
      <c r="Q26" s="299"/>
      <c r="R26" s="299"/>
      <c r="S26" s="299"/>
      <c r="T26" s="299"/>
      <c r="U26" s="299"/>
      <c r="V26" s="246">
        <f t="shared" ref="V26:V34" si="9">IF(AND(F26=0,G26=0,H26=0),0,IF(AND(F26=0,G26=0),H26,IF(AND(F26=0,H26=0),G26,IF(AND(G26=0,H26=0),F26,IF(F26=0,(G26+H26)/2,IF(G26=0,(F26+H26)/2,IF(H26=0,(F26+G26)/2,(F26+G26+H26)/3)))))))</f>
        <v>0</v>
      </c>
      <c r="W26" s="246">
        <f t="shared" si="1"/>
        <v>0</v>
      </c>
      <c r="X26" s="246">
        <f t="shared" si="2"/>
        <v>0</v>
      </c>
      <c r="Y26" s="247">
        <f t="shared" si="3"/>
        <v>0</v>
      </c>
      <c r="Z26" s="1626"/>
      <c r="AA26" s="1607"/>
      <c r="AB26" s="1607"/>
      <c r="AC26" s="1607"/>
      <c r="AD26" s="1607"/>
      <c r="AE26" s="1607"/>
      <c r="AF26" s="1607"/>
      <c r="AG26" s="1607"/>
      <c r="AH26" s="1607"/>
      <c r="AI26" s="1611"/>
      <c r="AJ26" s="1611"/>
    </row>
    <row r="27" spans="1:36" ht="18.75" x14ac:dyDescent="0.25">
      <c r="A27" s="1631">
        <v>4</v>
      </c>
      <c r="B27" s="1632" t="s">
        <v>136</v>
      </c>
      <c r="C27" s="1627" t="s">
        <v>88</v>
      </c>
      <c r="D27" s="1627">
        <f>100*0.9</f>
        <v>90</v>
      </c>
      <c r="E27" s="251" t="s">
        <v>722</v>
      </c>
      <c r="F27" s="441">
        <v>18.100000000000001</v>
      </c>
      <c r="G27" s="441">
        <v>25.9</v>
      </c>
      <c r="H27" s="441">
        <v>10.1</v>
      </c>
      <c r="I27" s="441">
        <v>3.5</v>
      </c>
      <c r="J27" s="441">
        <v>9.5</v>
      </c>
      <c r="K27" s="441">
        <v>0.5</v>
      </c>
      <c r="L27" s="251">
        <v>3.5</v>
      </c>
      <c r="M27" s="251">
        <v>15.8</v>
      </c>
      <c r="N27" s="251">
        <v>2.9</v>
      </c>
      <c r="O27" s="251">
        <v>2.2999999999999998</v>
      </c>
      <c r="P27" s="251">
        <v>20.2</v>
      </c>
      <c r="Q27" s="251">
        <v>1</v>
      </c>
      <c r="R27" s="251">
        <v>221</v>
      </c>
      <c r="S27" s="251">
        <v>221</v>
      </c>
      <c r="T27" s="251">
        <v>220</v>
      </c>
      <c r="U27" s="251">
        <v>220</v>
      </c>
      <c r="V27" s="253">
        <f t="shared" ref="V27:V30" si="10">IF(AND(F27=0,G27=0,H27=0),0,IF(AND(F27=0,G27=0),H27,IF(AND(F27=0,H27=0),G27,IF(AND(G27=0,H27=0),F27,IF(F27=0,(G27+H27)/2,IF(G27=0,(F27+H27)/2,IF(H27=0,(F27+G27)/2,(F27+G27+H27)/3)))))))</f>
        <v>18.033333333333335</v>
      </c>
      <c r="W27" s="253">
        <f t="shared" ref="W27:W30" si="11">IF(AND(I27=0,J27=0,K27=0),0,IF(AND(I27=0,J27=0),K27,IF(AND(I27=0,K27=0),J27,IF(AND(J27=0,K27=0),I27,IF(I27=0,(J27+K27)/2,IF(J27=0,(I27+K27)/2,IF(K27=0,(I27+J27)/2,(I27+J27+K27)/3)))))))</f>
        <v>4.5</v>
      </c>
      <c r="X27" s="253">
        <f t="shared" ref="X27:X30" si="12">IF(AND(L27=0,M27=0,N27=0),0,IF(AND(L27=0,M27=0),N27,IF(AND(L27=0,N27=0),M27,IF(AND(M27=0,N27=0),L27,IF(L27=0,(M27+N27)/2,IF(M27=0,(L27+N27)/2,IF(N27=0,(L27+M27)/2,(L27+M27+N27)/3)))))))</f>
        <v>7.3999999999999995</v>
      </c>
      <c r="Y27" s="446">
        <f t="shared" ref="Y27:Y30" si="13">IF(AND(O27=0,P27=0,Q27=0),0,IF(AND(O27=0,P27=0),Q27,IF(AND(O27=0,Q27=0),P27,IF(AND(P27=0,Q27=0),O27,IF(O27=0,(P27+Q27)/2,IF(P27=0,(O27+Q27)/2,IF(Q27=0,(O27+P27)/2,(O27+P27+Q27)/3)))))))</f>
        <v>7.833333333333333</v>
      </c>
      <c r="Z27" s="1633">
        <f>SUM(V27:V30)</f>
        <v>26.833333333333336</v>
      </c>
      <c r="AA27" s="1605">
        <f>SUM(W27:W30)</f>
        <v>20.033333333333331</v>
      </c>
      <c r="AB27" s="1605">
        <f>SUM(X27:X30)</f>
        <v>18.766666666666666</v>
      </c>
      <c r="AC27" s="1605">
        <f>SUM(Y27:Y30)</f>
        <v>14.799999999999999</v>
      </c>
      <c r="AD27" s="1605">
        <f t="shared" ref="AD27" si="14">Z27*0.38*0.9*SQRT(3)</f>
        <v>15.895030261059588</v>
      </c>
      <c r="AE27" s="1605">
        <f t="shared" ref="AE27" si="15">AA27*0.38*0.9*SQRT(3)</f>
        <v>11.866972902977404</v>
      </c>
      <c r="AF27" s="1605">
        <f t="shared" ref="AF27" si="16">AB27*0.38*0.9*SQRT(3)</f>
        <v>11.116648493138568</v>
      </c>
      <c r="AG27" s="1605">
        <f t="shared" ref="AG27" si="17">AC27*0.38*0.9*SQRT(3)</f>
        <v>8.7669483675906275</v>
      </c>
      <c r="AH27" s="1605">
        <f>MAX(Z27:AC30)</f>
        <v>26.833333333333336</v>
      </c>
      <c r="AI27" s="1609">
        <f t="shared" ref="AI27" si="18">AH27*0.38*0.9*SQRT(3)</f>
        <v>15.895030261059588</v>
      </c>
      <c r="AJ27" s="1609">
        <f>D27-AI27</f>
        <v>74.104969738940412</v>
      </c>
    </row>
    <row r="28" spans="1:36" ht="18.75" x14ac:dyDescent="0.25">
      <c r="A28" s="1613"/>
      <c r="B28" s="1616"/>
      <c r="C28" s="1629"/>
      <c r="D28" s="1629"/>
      <c r="E28" s="232" t="s">
        <v>723</v>
      </c>
      <c r="F28" s="420">
        <v>14</v>
      </c>
      <c r="G28" s="420">
        <v>3.5</v>
      </c>
      <c r="H28" s="420">
        <v>8.9</v>
      </c>
      <c r="I28" s="420">
        <v>20.5</v>
      </c>
      <c r="J28" s="420">
        <v>15.2</v>
      </c>
      <c r="K28" s="420">
        <v>10.9</v>
      </c>
      <c r="L28" s="232">
        <v>14</v>
      </c>
      <c r="M28" s="232">
        <v>5.7</v>
      </c>
      <c r="N28" s="232">
        <v>14.4</v>
      </c>
      <c r="O28" s="232">
        <v>9.6999999999999993</v>
      </c>
      <c r="P28" s="232">
        <v>3.3</v>
      </c>
      <c r="Q28" s="232">
        <v>7.9</v>
      </c>
      <c r="R28" s="233">
        <v>222</v>
      </c>
      <c r="S28" s="233">
        <v>221</v>
      </c>
      <c r="T28" s="233">
        <v>220</v>
      </c>
      <c r="U28" s="233">
        <v>220</v>
      </c>
      <c r="V28" s="242">
        <f t="shared" si="10"/>
        <v>8.7999999999999989</v>
      </c>
      <c r="W28" s="242">
        <f t="shared" si="11"/>
        <v>15.533333333333333</v>
      </c>
      <c r="X28" s="242">
        <f t="shared" si="12"/>
        <v>11.366666666666667</v>
      </c>
      <c r="Y28" s="444">
        <f t="shared" si="13"/>
        <v>6.9666666666666659</v>
      </c>
      <c r="Z28" s="1625"/>
      <c r="AA28" s="1606"/>
      <c r="AB28" s="1606"/>
      <c r="AC28" s="1606"/>
      <c r="AD28" s="1606"/>
      <c r="AE28" s="1606"/>
      <c r="AF28" s="1606"/>
      <c r="AG28" s="1606"/>
      <c r="AH28" s="1606"/>
      <c r="AI28" s="1610"/>
      <c r="AJ28" s="1610"/>
    </row>
    <row r="29" spans="1:36" ht="18.75" x14ac:dyDescent="0.25">
      <c r="A29" s="1613"/>
      <c r="B29" s="1616"/>
      <c r="C29" s="1629"/>
      <c r="D29" s="1629"/>
      <c r="E29" s="236"/>
      <c r="F29" s="236"/>
      <c r="G29" s="236"/>
      <c r="H29" s="236"/>
      <c r="I29" s="236"/>
      <c r="J29" s="236"/>
      <c r="K29" s="236"/>
      <c r="L29" s="236"/>
      <c r="M29" s="236"/>
      <c r="N29" s="236"/>
      <c r="O29" s="236"/>
      <c r="P29" s="236"/>
      <c r="Q29" s="236"/>
      <c r="R29" s="236"/>
      <c r="S29" s="236"/>
      <c r="T29" s="236"/>
      <c r="U29" s="236"/>
      <c r="V29" s="242">
        <f t="shared" si="10"/>
        <v>0</v>
      </c>
      <c r="W29" s="242">
        <f t="shared" si="11"/>
        <v>0</v>
      </c>
      <c r="X29" s="242">
        <f t="shared" si="12"/>
        <v>0</v>
      </c>
      <c r="Y29" s="444">
        <f t="shared" si="13"/>
        <v>0</v>
      </c>
      <c r="Z29" s="1625"/>
      <c r="AA29" s="1606"/>
      <c r="AB29" s="1606"/>
      <c r="AC29" s="1606"/>
      <c r="AD29" s="1606"/>
      <c r="AE29" s="1606"/>
      <c r="AF29" s="1606"/>
      <c r="AG29" s="1606"/>
      <c r="AH29" s="1606"/>
      <c r="AI29" s="1610"/>
      <c r="AJ29" s="1610"/>
    </row>
    <row r="30" spans="1:36" ht="19.5" thickBot="1" x14ac:dyDescent="0.3">
      <c r="A30" s="1614"/>
      <c r="B30" s="1617"/>
      <c r="C30" s="1628"/>
      <c r="D30" s="1628"/>
      <c r="E30" s="238"/>
      <c r="F30" s="238"/>
      <c r="G30" s="238"/>
      <c r="H30" s="238"/>
      <c r="I30" s="238"/>
      <c r="J30" s="238"/>
      <c r="K30" s="238"/>
      <c r="L30" s="238"/>
      <c r="M30" s="238"/>
      <c r="N30" s="238"/>
      <c r="O30" s="238"/>
      <c r="P30" s="238"/>
      <c r="Q30" s="238"/>
      <c r="R30" s="239"/>
      <c r="S30" s="239"/>
      <c r="T30" s="239"/>
      <c r="U30" s="239"/>
      <c r="V30" s="246">
        <f t="shared" si="10"/>
        <v>0</v>
      </c>
      <c r="W30" s="246">
        <f t="shared" si="11"/>
        <v>0</v>
      </c>
      <c r="X30" s="246">
        <f t="shared" si="12"/>
        <v>0</v>
      </c>
      <c r="Y30" s="445">
        <f t="shared" si="13"/>
        <v>0</v>
      </c>
      <c r="Z30" s="1626"/>
      <c r="AA30" s="1607"/>
      <c r="AB30" s="1607"/>
      <c r="AC30" s="1607"/>
      <c r="AD30" s="1607"/>
      <c r="AE30" s="1607"/>
      <c r="AF30" s="1607"/>
      <c r="AG30" s="1607"/>
      <c r="AH30" s="1607"/>
      <c r="AI30" s="1611"/>
      <c r="AJ30" s="1611"/>
    </row>
    <row r="31" spans="1:36" ht="18.75" x14ac:dyDescent="0.25">
      <c r="A31" s="1631">
        <v>4</v>
      </c>
      <c r="B31" s="1632" t="s">
        <v>934</v>
      </c>
      <c r="C31" s="1627" t="s">
        <v>99</v>
      </c>
      <c r="D31" s="1627">
        <f>250*0.9</f>
        <v>225</v>
      </c>
      <c r="E31" s="441" t="s">
        <v>443</v>
      </c>
      <c r="F31" s="441">
        <v>0</v>
      </c>
      <c r="G31" s="441">
        <v>4.2</v>
      </c>
      <c r="H31" s="441">
        <v>1.4</v>
      </c>
      <c r="I31" s="441">
        <v>0.1</v>
      </c>
      <c r="J31" s="441">
        <v>7.3</v>
      </c>
      <c r="K31" s="441">
        <v>2.6</v>
      </c>
      <c r="L31" s="251">
        <v>0</v>
      </c>
      <c r="M31" s="251">
        <v>6.4</v>
      </c>
      <c r="N31" s="251">
        <v>8.5</v>
      </c>
      <c r="O31" s="251">
        <v>3.2</v>
      </c>
      <c r="P31" s="251">
        <v>7.2</v>
      </c>
      <c r="Q31" s="251">
        <v>8.4</v>
      </c>
      <c r="R31" s="251">
        <v>230</v>
      </c>
      <c r="S31" s="251">
        <v>230</v>
      </c>
      <c r="T31" s="251">
        <v>230</v>
      </c>
      <c r="U31" s="251">
        <v>230</v>
      </c>
      <c r="V31" s="253">
        <f t="shared" si="9"/>
        <v>2.8</v>
      </c>
      <c r="W31" s="253">
        <f t="shared" si="1"/>
        <v>3.3333333333333335</v>
      </c>
      <c r="X31" s="253">
        <f t="shared" si="2"/>
        <v>7.45</v>
      </c>
      <c r="Y31" s="254">
        <f t="shared" si="3"/>
        <v>6.2666666666666666</v>
      </c>
      <c r="Z31" s="1633">
        <f>SUM(V31:V34)</f>
        <v>11.399999999999999</v>
      </c>
      <c r="AA31" s="1605">
        <f>SUM(W31:W34)</f>
        <v>10.366666666666667</v>
      </c>
      <c r="AB31" s="1605">
        <f>SUM(X31:X34)</f>
        <v>12.583333333333334</v>
      </c>
      <c r="AC31" s="1605">
        <f>SUM(Y31:Y34)</f>
        <v>12.633333333333333</v>
      </c>
      <c r="AD31" s="1605">
        <f t="shared" ref="AD31" si="19">Z31*0.38*0.9*SQRT(3)</f>
        <v>6.7529196885495386</v>
      </c>
      <c r="AE31" s="1605">
        <f t="shared" si="5"/>
        <v>6.140812933154697</v>
      </c>
      <c r="AF31" s="1605">
        <f t="shared" si="5"/>
        <v>7.453880650372664</v>
      </c>
      <c r="AG31" s="1605">
        <f t="shared" si="5"/>
        <v>7.4834987191820908</v>
      </c>
      <c r="AH31" s="1605">
        <f>MAX(Z31:AC34)</f>
        <v>12.633333333333333</v>
      </c>
      <c r="AI31" s="1609">
        <f t="shared" ref="AI31" si="20">AH31*0.38*0.9*SQRT(3)</f>
        <v>7.4834987191820908</v>
      </c>
      <c r="AJ31" s="1609">
        <f>D31-AI31</f>
        <v>217.51650128081792</v>
      </c>
    </row>
    <row r="32" spans="1:36" ht="18.75" x14ac:dyDescent="0.25">
      <c r="A32" s="1613"/>
      <c r="B32" s="1616"/>
      <c r="C32" s="1629"/>
      <c r="D32" s="1629"/>
      <c r="E32" s="420"/>
      <c r="F32" s="420"/>
      <c r="G32" s="420"/>
      <c r="H32" s="420"/>
      <c r="I32" s="420"/>
      <c r="J32" s="420"/>
      <c r="K32" s="420"/>
      <c r="L32" s="232"/>
      <c r="M32" s="232"/>
      <c r="N32" s="232"/>
      <c r="O32" s="232"/>
      <c r="P32" s="232"/>
      <c r="Q32" s="232"/>
      <c r="R32" s="233"/>
      <c r="S32" s="233"/>
      <c r="T32" s="233"/>
      <c r="U32" s="233"/>
      <c r="V32" s="242">
        <f t="shared" si="9"/>
        <v>0</v>
      </c>
      <c r="W32" s="242">
        <f t="shared" si="1"/>
        <v>0</v>
      </c>
      <c r="X32" s="242">
        <f t="shared" si="2"/>
        <v>0</v>
      </c>
      <c r="Y32" s="243">
        <f t="shared" si="3"/>
        <v>0</v>
      </c>
      <c r="Z32" s="1625"/>
      <c r="AA32" s="1606"/>
      <c r="AB32" s="1606"/>
      <c r="AC32" s="1606"/>
      <c r="AD32" s="1606"/>
      <c r="AE32" s="1606"/>
      <c r="AF32" s="1606"/>
      <c r="AG32" s="1606"/>
      <c r="AH32" s="1606"/>
      <c r="AI32" s="1610"/>
      <c r="AJ32" s="1610"/>
    </row>
    <row r="33" spans="1:36" ht="19.5" thickBot="1" x14ac:dyDescent="0.3">
      <c r="A33" s="1613"/>
      <c r="B33" s="1616"/>
      <c r="C33" s="1629"/>
      <c r="D33" s="1629"/>
      <c r="E33" s="464" t="s">
        <v>933</v>
      </c>
      <c r="F33" s="464">
        <v>11.5</v>
      </c>
      <c r="G33" s="464">
        <v>8</v>
      </c>
      <c r="H33" s="464">
        <v>6.3</v>
      </c>
      <c r="I33" s="464">
        <v>5.7</v>
      </c>
      <c r="J33" s="464">
        <v>9.9</v>
      </c>
      <c r="K33" s="464">
        <v>5.5</v>
      </c>
      <c r="L33" s="236">
        <v>3</v>
      </c>
      <c r="M33" s="236">
        <v>10</v>
      </c>
      <c r="N33" s="236">
        <v>2.4</v>
      </c>
      <c r="O33" s="236">
        <v>5.2</v>
      </c>
      <c r="P33" s="236">
        <v>11.7</v>
      </c>
      <c r="Q33" s="236">
        <v>2.2000000000000002</v>
      </c>
      <c r="R33" s="236">
        <v>230</v>
      </c>
      <c r="S33" s="236">
        <v>230</v>
      </c>
      <c r="T33" s="236">
        <v>230</v>
      </c>
      <c r="U33" s="236">
        <v>230</v>
      </c>
      <c r="V33" s="242">
        <f t="shared" si="9"/>
        <v>8.6</v>
      </c>
      <c r="W33" s="242">
        <f t="shared" si="1"/>
        <v>7.0333333333333341</v>
      </c>
      <c r="X33" s="242">
        <f t="shared" si="2"/>
        <v>5.1333333333333337</v>
      </c>
      <c r="Y33" s="243">
        <f t="shared" si="3"/>
        <v>6.3666666666666663</v>
      </c>
      <c r="Z33" s="1625"/>
      <c r="AA33" s="1606"/>
      <c r="AB33" s="1606"/>
      <c r="AC33" s="1606"/>
      <c r="AD33" s="1606"/>
      <c r="AE33" s="1606"/>
      <c r="AF33" s="1606"/>
      <c r="AG33" s="1606"/>
      <c r="AH33" s="1606"/>
      <c r="AI33" s="1610"/>
      <c r="AJ33" s="1610"/>
    </row>
    <row r="34" spans="1:36" ht="19.5" thickBot="1" x14ac:dyDescent="0.3">
      <c r="A34" s="1614"/>
      <c r="B34" s="1617"/>
      <c r="C34" s="1628"/>
      <c r="D34" s="1628"/>
      <c r="E34" s="238"/>
      <c r="F34" s="238"/>
      <c r="G34" s="238"/>
      <c r="H34" s="238"/>
      <c r="I34" s="238"/>
      <c r="J34" s="238"/>
      <c r="K34" s="238"/>
      <c r="L34" s="238"/>
      <c r="M34" s="238"/>
      <c r="N34" s="238"/>
      <c r="O34" s="238"/>
      <c r="P34" s="238"/>
      <c r="Q34" s="238"/>
      <c r="R34" s="239"/>
      <c r="S34" s="239"/>
      <c r="T34" s="239"/>
      <c r="U34" s="239"/>
      <c r="V34" s="246">
        <f t="shared" si="9"/>
        <v>0</v>
      </c>
      <c r="W34" s="246">
        <f t="shared" si="1"/>
        <v>0</v>
      </c>
      <c r="X34" s="246">
        <f t="shared" si="2"/>
        <v>0</v>
      </c>
      <c r="Y34" s="247">
        <f t="shared" si="3"/>
        <v>0</v>
      </c>
      <c r="Z34" s="1626"/>
      <c r="AA34" s="1607"/>
      <c r="AB34" s="1607"/>
      <c r="AC34" s="1607"/>
      <c r="AD34" s="1607"/>
      <c r="AE34" s="1607"/>
      <c r="AF34" s="1607"/>
      <c r="AG34" s="1607"/>
      <c r="AH34" s="1607"/>
      <c r="AI34" s="1611"/>
      <c r="AJ34" s="1611"/>
    </row>
  </sheetData>
  <sheetProtection formatCells="0" formatColumns="0" formatRows="0" insertRows="0"/>
  <mergeCells count="105">
    <mergeCell ref="B2:Q3"/>
    <mergeCell ref="F5:U6"/>
    <mergeCell ref="V5:AH6"/>
    <mergeCell ref="A8:A11"/>
    <mergeCell ref="B8:B11"/>
    <mergeCell ref="C8:C11"/>
    <mergeCell ref="D8:D11"/>
    <mergeCell ref="E8:E11"/>
    <mergeCell ref="F8:Q8"/>
    <mergeCell ref="R8:U9"/>
    <mergeCell ref="AD8:AG9"/>
    <mergeCell ref="AH8:AH11"/>
    <mergeCell ref="F9:K9"/>
    <mergeCell ref="L9:Q9"/>
    <mergeCell ref="F10:H10"/>
    <mergeCell ref="I10:K10"/>
    <mergeCell ref="L10:N10"/>
    <mergeCell ref="O10:Q10"/>
    <mergeCell ref="V8:Y9"/>
    <mergeCell ref="AH12:AH17"/>
    <mergeCell ref="AI12:AI17"/>
    <mergeCell ref="AJ12:AJ17"/>
    <mergeCell ref="AD12:AD17"/>
    <mergeCell ref="AE12:AE17"/>
    <mergeCell ref="AF12:AF17"/>
    <mergeCell ref="AG12:AG17"/>
    <mergeCell ref="AI8:AI11"/>
    <mergeCell ref="AJ8:AJ11"/>
    <mergeCell ref="AD10:AE10"/>
    <mergeCell ref="AF10:AG10"/>
    <mergeCell ref="AB12:AB17"/>
    <mergeCell ref="AC12:AC17"/>
    <mergeCell ref="A12:A17"/>
    <mergeCell ref="B12:B17"/>
    <mergeCell ref="C12:C17"/>
    <mergeCell ref="D12:D17"/>
    <mergeCell ref="Z12:Z17"/>
    <mergeCell ref="AA12:AA17"/>
    <mergeCell ref="Z8:AC9"/>
    <mergeCell ref="R10:S10"/>
    <mergeCell ref="T10:U10"/>
    <mergeCell ref="V10:W10"/>
    <mergeCell ref="X10:Y10"/>
    <mergeCell ref="Z10:AA10"/>
    <mergeCell ref="AB10:AC10"/>
    <mergeCell ref="AI18:AI20"/>
    <mergeCell ref="AJ18:AJ20"/>
    <mergeCell ref="A21:A26"/>
    <mergeCell ref="B21:B26"/>
    <mergeCell ref="C21:C26"/>
    <mergeCell ref="D21:D26"/>
    <mergeCell ref="Z21:Z26"/>
    <mergeCell ref="AA21:AA26"/>
    <mergeCell ref="AB21:AB26"/>
    <mergeCell ref="AC21:AC26"/>
    <mergeCell ref="AC18:AC20"/>
    <mergeCell ref="AD18:AD20"/>
    <mergeCell ref="AE18:AE20"/>
    <mergeCell ref="AF18:AF20"/>
    <mergeCell ref="AG18:AG20"/>
    <mergeCell ref="AH18:AH20"/>
    <mergeCell ref="A18:A20"/>
    <mergeCell ref="B18:B20"/>
    <mergeCell ref="C18:C20"/>
    <mergeCell ref="D18:D20"/>
    <mergeCell ref="Z18:Z20"/>
    <mergeCell ref="AA18:AA20"/>
    <mergeCell ref="AB18:AB20"/>
    <mergeCell ref="AJ21:AJ26"/>
    <mergeCell ref="A31:A34"/>
    <mergeCell ref="B31:B34"/>
    <mergeCell ref="C31:C34"/>
    <mergeCell ref="D31:D34"/>
    <mergeCell ref="Z31:Z34"/>
    <mergeCell ref="AA31:AA34"/>
    <mergeCell ref="AB31:AB34"/>
    <mergeCell ref="AC31:AC34"/>
    <mergeCell ref="AD31:AD34"/>
    <mergeCell ref="AD21:AD26"/>
    <mergeCell ref="AE21:AE26"/>
    <mergeCell ref="AF21:AF26"/>
    <mergeCell ref="AG21:AG26"/>
    <mergeCell ref="AH21:AH26"/>
    <mergeCell ref="AI21:AI26"/>
    <mergeCell ref="A27:A30"/>
    <mergeCell ref="B27:B30"/>
    <mergeCell ref="C27:C30"/>
    <mergeCell ref="D27:D30"/>
    <mergeCell ref="Z27:Z30"/>
    <mergeCell ref="AA27:AA30"/>
    <mergeCell ref="AB27:AB30"/>
    <mergeCell ref="AC27:AC30"/>
    <mergeCell ref="AD27:AD30"/>
    <mergeCell ref="AE31:AE34"/>
    <mergeCell ref="AF31:AF34"/>
    <mergeCell ref="AG31:AG34"/>
    <mergeCell ref="AH31:AH34"/>
    <mergeCell ref="AF27:AF30"/>
    <mergeCell ref="AG27:AG30"/>
    <mergeCell ref="AH27:AH30"/>
    <mergeCell ref="AI27:AI30"/>
    <mergeCell ref="AJ27:AJ30"/>
    <mergeCell ref="AE27:AE30"/>
    <mergeCell ref="AI31:AI34"/>
    <mergeCell ref="AJ31:AJ34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19</vt:i4>
      </vt:variant>
      <vt:variant>
        <vt:lpstr>Именованные диапазоны</vt:lpstr>
      </vt:variant>
      <vt:variant>
        <vt:i4>7</vt:i4>
      </vt:variant>
    </vt:vector>
  </HeadingPairs>
  <TitlesOfParts>
    <vt:vector size="26" baseType="lpstr">
      <vt:lpstr>4</vt:lpstr>
      <vt:lpstr> 7 </vt:lpstr>
      <vt:lpstr>8</vt:lpstr>
      <vt:lpstr>Корф</vt:lpstr>
      <vt:lpstr>9</vt:lpstr>
      <vt:lpstr>10</vt:lpstr>
      <vt:lpstr>11</vt:lpstr>
      <vt:lpstr>ДЭС-12</vt:lpstr>
      <vt:lpstr>Анавгай</vt:lpstr>
      <vt:lpstr>14</vt:lpstr>
      <vt:lpstr>Эссо</vt:lpstr>
      <vt:lpstr>16</vt:lpstr>
      <vt:lpstr>17</vt:lpstr>
      <vt:lpstr>19 </vt:lpstr>
      <vt:lpstr>22</vt:lpstr>
      <vt:lpstr>23</vt:lpstr>
      <vt:lpstr>30</vt:lpstr>
      <vt:lpstr>Слаутное</vt:lpstr>
      <vt:lpstr>Лист1</vt:lpstr>
      <vt:lpstr>' 7 '!Область_печати</vt:lpstr>
      <vt:lpstr>'17'!Область_печати</vt:lpstr>
      <vt:lpstr>'22'!Область_печати</vt:lpstr>
      <vt:lpstr>'23'!Область_печати</vt:lpstr>
      <vt:lpstr>'4'!Область_печати</vt:lpstr>
      <vt:lpstr>'8'!Область_печати</vt:lpstr>
      <vt:lpstr>Корф!Область_печати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2026-03-04T02:32:22Z</dcterms:modified>
</cp:coreProperties>
</file>